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6F420F75-2673-4830-8F21-66E4C8947571}" xr6:coauthVersionLast="46" xr6:coauthVersionMax="46" xr10:uidLastSave="{00000000-0000-0000-0000-000000000000}"/>
  <bookViews>
    <workbookView xWindow="-110" yWindow="-110" windowWidth="19420" windowHeight="10420" tabRatio="768" activeTab="2" xr2:uid="{00000000-000D-0000-FFFF-FFFF00000000}"/>
  </bookViews>
  <sheets>
    <sheet name="Cover" sheetId="3" r:id="rId1"/>
    <sheet name="Inputs" sheetId="4" r:id="rId2"/>
    <sheet name="TBL1-ResY1" sheetId="20" r:id="rId3"/>
    <sheet name="TBL2-ResY2" sheetId="25" r:id="rId4"/>
    <sheet name="TBL3-ResY3" sheetId="26" r:id="rId5"/>
    <sheet name="TBL4-ResSUM" sheetId="8" r:id="rId6"/>
    <sheet name="TBL5-EPAY1" sheetId="13" r:id="rId7"/>
    <sheet name="TBL6-EPAY2" sheetId="18" r:id="rId8"/>
    <sheet name="TBL7-EPAY3" sheetId="19" r:id="rId9"/>
    <sheet name="TBL8-EPA SUMMARY" sheetId="11" r:id="rId10"/>
    <sheet name="TBL9-ResO&amp;M" sheetId="21" r:id="rId11"/>
  </sheets>
  <definedNames>
    <definedName name="_xlnm.Print_Area" localSheetId="0">Cover!$A$1:$D$25</definedName>
    <definedName name="_xlnm.Print_Area" localSheetId="1">Inputs!$B$1:$D$24</definedName>
    <definedName name="_xlnm.Print_Area" localSheetId="2">'TBL1-ResY1'!$A$1:$P$47</definedName>
    <definedName name="_xlnm.Print_Area" localSheetId="3">'TBL2-ResY2'!$A$1:$P$46</definedName>
    <definedName name="_xlnm.Print_Area" localSheetId="4">'TBL3-ResY3'!$A$1:$P$46</definedName>
    <definedName name="_xlnm.Print_Area" localSheetId="5">'TBL4-ResSUM'!$A$1:$J$20</definedName>
    <definedName name="_xlnm.Print_Area" localSheetId="6">'TBL5-EPAY1'!$A$1:$L$31</definedName>
    <definedName name="_xlnm.Print_Area" localSheetId="7">'TBL6-EPAY2'!$A$1:$L$31</definedName>
    <definedName name="_xlnm.Print_Area" localSheetId="8">'TBL7-EPAY3'!$A$1:$L$31</definedName>
    <definedName name="_xlnm.Print_Area" localSheetId="9">'TBL8-EPA SUMMARY'!$A$1:$J$13</definedName>
    <definedName name="_xlnm.Print_Area" localSheetId="10">'TBL9-ResO&amp;M'!$A$1:$I$20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8" l="1"/>
  <c r="G33" i="26"/>
  <c r="G31" i="26"/>
  <c r="G8" i="26"/>
  <c r="G33" i="25"/>
  <c r="G31" i="25"/>
  <c r="G8" i="25"/>
  <c r="G33" i="20"/>
  <c r="G31" i="20"/>
  <c r="G8" i="20"/>
  <c r="G37" i="26"/>
  <c r="G37" i="20"/>
  <c r="G37" i="25" l="1"/>
  <c r="C15" i="8"/>
  <c r="G27" i="26"/>
  <c r="G25" i="26"/>
  <c r="G24" i="26"/>
  <c r="G12" i="26"/>
  <c r="G10" i="26"/>
  <c r="G29" i="26" s="1"/>
  <c r="G40" i="26" s="1"/>
  <c r="D14" i="8" s="1"/>
  <c r="G27" i="25"/>
  <c r="G25" i="25"/>
  <c r="G24" i="25"/>
  <c r="G12" i="25"/>
  <c r="G10" i="25"/>
  <c r="G27" i="20"/>
  <c r="G25" i="20"/>
  <c r="G24" i="20"/>
  <c r="G10" i="20"/>
  <c r="G29" i="20" s="1"/>
  <c r="G40" i="20" s="1"/>
  <c r="D12" i="8" s="1"/>
  <c r="G12" i="20"/>
  <c r="G29" i="25" l="1"/>
  <c r="G40" i="25" s="1"/>
  <c r="D13" i="8" s="1"/>
  <c r="D15" i="8"/>
  <c r="D16" i="8"/>
  <c r="C12" i="26"/>
  <c r="C10" i="26"/>
  <c r="C12" i="25"/>
  <c r="C10" i="25"/>
  <c r="C12" i="20"/>
  <c r="C10" i="20"/>
  <c r="I9" i="11" l="1"/>
  <c r="H9" i="11"/>
  <c r="G9" i="11"/>
  <c r="I20" i="13"/>
  <c r="I20" i="18"/>
  <c r="I20" i="19"/>
  <c r="H8" i="11"/>
  <c r="E7" i="11"/>
  <c r="D6" i="11"/>
  <c r="E6" i="11"/>
  <c r="D7" i="11"/>
  <c r="C7" i="11"/>
  <c r="C6" i="11"/>
  <c r="E5" i="11"/>
  <c r="D5" i="11"/>
  <c r="C5" i="11"/>
  <c r="H20" i="19"/>
  <c r="G20" i="19"/>
  <c r="F20" i="19"/>
  <c r="H20" i="18"/>
  <c r="G20" i="18"/>
  <c r="F20" i="18"/>
  <c r="H20" i="13"/>
  <c r="G20" i="13"/>
  <c r="F20" i="13"/>
  <c r="L40" i="25" l="1"/>
  <c r="H6" i="8"/>
  <c r="L33" i="26"/>
  <c r="E33" i="26"/>
  <c r="H33" i="26" s="1"/>
  <c r="L31" i="26"/>
  <c r="E31" i="26"/>
  <c r="H31" i="26" s="1"/>
  <c r="L27" i="26"/>
  <c r="E27" i="26"/>
  <c r="H27" i="26" s="1"/>
  <c r="L25" i="26"/>
  <c r="E25" i="26"/>
  <c r="H25" i="26" s="1"/>
  <c r="L24" i="26"/>
  <c r="E24" i="26"/>
  <c r="H24" i="26" s="1"/>
  <c r="L12" i="26"/>
  <c r="E12" i="26"/>
  <c r="H12" i="26" s="1"/>
  <c r="L10" i="26"/>
  <c r="L29" i="26" s="1"/>
  <c r="E10" i="26"/>
  <c r="H10" i="26" s="1"/>
  <c r="P8" i="26"/>
  <c r="L8" i="26"/>
  <c r="E8" i="26"/>
  <c r="H8" i="26" s="1"/>
  <c r="P7" i="26"/>
  <c r="P6" i="26"/>
  <c r="L33" i="25"/>
  <c r="E33" i="25"/>
  <c r="H33" i="25" s="1"/>
  <c r="L31" i="25"/>
  <c r="E31" i="25"/>
  <c r="H31" i="25" s="1"/>
  <c r="L27" i="25"/>
  <c r="E27" i="25"/>
  <c r="H27" i="25" s="1"/>
  <c r="L25" i="25"/>
  <c r="E25" i="25"/>
  <c r="H25" i="25" s="1"/>
  <c r="L24" i="25"/>
  <c r="E24" i="25"/>
  <c r="H24" i="25" s="1"/>
  <c r="L12" i="25"/>
  <c r="E12" i="25"/>
  <c r="H12" i="25" s="1"/>
  <c r="L10" i="25"/>
  <c r="E10" i="25"/>
  <c r="H10" i="25" s="1"/>
  <c r="P8" i="25"/>
  <c r="L8" i="25"/>
  <c r="E8" i="25"/>
  <c r="H8" i="25" s="1"/>
  <c r="P7" i="25"/>
  <c r="P6" i="25"/>
  <c r="L12" i="20"/>
  <c r="E12" i="20"/>
  <c r="H12" i="20" s="1"/>
  <c r="L33" i="20"/>
  <c r="L31" i="20"/>
  <c r="L37" i="20" s="1"/>
  <c r="L27" i="20"/>
  <c r="L25" i="20"/>
  <c r="L24" i="20"/>
  <c r="L10" i="20"/>
  <c r="L29" i="20" s="1"/>
  <c r="L8" i="20"/>
  <c r="E10" i="21"/>
  <c r="G10" i="21" s="1"/>
  <c r="E8" i="21"/>
  <c r="G8" i="21" s="1"/>
  <c r="L37" i="26" l="1"/>
  <c r="L38" i="26" s="1"/>
  <c r="L37" i="25"/>
  <c r="L38" i="25" s="1"/>
  <c r="H29" i="26"/>
  <c r="H37" i="26"/>
  <c r="H29" i="25"/>
  <c r="H37" i="25"/>
  <c r="L29" i="25"/>
  <c r="J25" i="26"/>
  <c r="I25" i="26"/>
  <c r="K25" i="26" s="1"/>
  <c r="J31" i="26"/>
  <c r="I31" i="26"/>
  <c r="I37" i="26" s="1"/>
  <c r="J10" i="26"/>
  <c r="I10" i="26"/>
  <c r="J8" i="26"/>
  <c r="I8" i="26"/>
  <c r="J24" i="26"/>
  <c r="I24" i="26"/>
  <c r="K24" i="26" s="1"/>
  <c r="J27" i="26"/>
  <c r="I27" i="26"/>
  <c r="M27" i="26" s="1"/>
  <c r="J33" i="26"/>
  <c r="K33" i="26" s="1"/>
  <c r="I33" i="26"/>
  <c r="J12" i="26"/>
  <c r="I12" i="26"/>
  <c r="K12" i="26" s="1"/>
  <c r="I25" i="25"/>
  <c r="J25" i="25"/>
  <c r="I31" i="25"/>
  <c r="J31" i="25"/>
  <c r="J10" i="25"/>
  <c r="I10" i="25"/>
  <c r="J24" i="25"/>
  <c r="I24" i="25"/>
  <c r="K24" i="25" s="1"/>
  <c r="J8" i="25"/>
  <c r="I8" i="25"/>
  <c r="J27" i="25"/>
  <c r="I27" i="25"/>
  <c r="K27" i="25" s="1"/>
  <c r="J33" i="25"/>
  <c r="I33" i="25"/>
  <c r="K33" i="25" s="1"/>
  <c r="I12" i="25"/>
  <c r="J12" i="25"/>
  <c r="I12" i="20"/>
  <c r="J12" i="20"/>
  <c r="K12" i="20" s="1"/>
  <c r="G11" i="21"/>
  <c r="J37" i="25" l="1"/>
  <c r="K8" i="25"/>
  <c r="K25" i="25"/>
  <c r="I29" i="26"/>
  <c r="K29" i="26" s="1"/>
  <c r="J29" i="26"/>
  <c r="J37" i="26"/>
  <c r="F14" i="8" s="1"/>
  <c r="K31" i="26"/>
  <c r="K27" i="26"/>
  <c r="I37" i="25"/>
  <c r="F13" i="8"/>
  <c r="I29" i="25"/>
  <c r="K31" i="25"/>
  <c r="K37" i="25"/>
  <c r="M12" i="25"/>
  <c r="J29" i="25"/>
  <c r="J38" i="25" s="1"/>
  <c r="E6" i="8" s="1"/>
  <c r="K10" i="25"/>
  <c r="M12" i="26"/>
  <c r="M33" i="26"/>
  <c r="M31" i="26"/>
  <c r="M37" i="26" s="1"/>
  <c r="M24" i="26"/>
  <c r="M27" i="25"/>
  <c r="M33" i="25"/>
  <c r="L39" i="20"/>
  <c r="M25" i="26"/>
  <c r="L39" i="26"/>
  <c r="L40" i="26" s="1"/>
  <c r="M25" i="25"/>
  <c r="K12" i="25"/>
  <c r="M31" i="25"/>
  <c r="K10" i="26"/>
  <c r="M10" i="25"/>
  <c r="M8" i="26"/>
  <c r="M29" i="26" s="1"/>
  <c r="K8" i="26"/>
  <c r="M10" i="26"/>
  <c r="H38" i="26"/>
  <c r="C7" i="8" s="1"/>
  <c r="M24" i="25"/>
  <c r="M8" i="25"/>
  <c r="H38" i="25"/>
  <c r="C6" i="8" s="1"/>
  <c r="E33" i="20"/>
  <c r="H33" i="20" s="1"/>
  <c r="E31" i="20"/>
  <c r="H31" i="20" s="1"/>
  <c r="E27" i="20"/>
  <c r="H27" i="20" s="1"/>
  <c r="E25" i="20"/>
  <c r="H25" i="20" s="1"/>
  <c r="E24" i="20"/>
  <c r="H24" i="20" s="1"/>
  <c r="E10" i="20"/>
  <c r="H10" i="20" s="1"/>
  <c r="P8" i="20"/>
  <c r="E8" i="20"/>
  <c r="H8" i="20" s="1"/>
  <c r="P7" i="20"/>
  <c r="P6" i="20"/>
  <c r="K37" i="26" l="1"/>
  <c r="H29" i="20"/>
  <c r="H37" i="20"/>
  <c r="E14" i="8"/>
  <c r="G14" i="8" s="1"/>
  <c r="H14" i="8" s="1"/>
  <c r="I14" i="8" s="1"/>
  <c r="I38" i="26"/>
  <c r="D7" i="8" s="1"/>
  <c r="K29" i="25"/>
  <c r="E13" i="8"/>
  <c r="M29" i="25"/>
  <c r="M37" i="25"/>
  <c r="M38" i="25" s="1"/>
  <c r="I27" i="20"/>
  <c r="K27" i="20" s="1"/>
  <c r="J27" i="20"/>
  <c r="H5" i="8"/>
  <c r="L40" i="20"/>
  <c r="M12" i="20"/>
  <c r="I8" i="20"/>
  <c r="H7" i="8"/>
  <c r="J38" i="26"/>
  <c r="I38" i="25"/>
  <c r="J25" i="20"/>
  <c r="I25" i="20"/>
  <c r="K25" i="20" s="1"/>
  <c r="I31" i="20"/>
  <c r="J31" i="20"/>
  <c r="J10" i="20"/>
  <c r="I10" i="20"/>
  <c r="I24" i="20"/>
  <c r="K24" i="20" s="1"/>
  <c r="M27" i="20"/>
  <c r="I33" i="20"/>
  <c r="K33" i="20" s="1"/>
  <c r="J8" i="20"/>
  <c r="J24" i="20"/>
  <c r="J33" i="20"/>
  <c r="H14" i="13"/>
  <c r="G14" i="13"/>
  <c r="F14" i="13"/>
  <c r="D14" i="13"/>
  <c r="L9" i="19"/>
  <c r="L8" i="19"/>
  <c r="L7" i="19"/>
  <c r="L9" i="18"/>
  <c r="L8" i="18"/>
  <c r="L7" i="18"/>
  <c r="I37" i="20" l="1"/>
  <c r="J29" i="20"/>
  <c r="K31" i="20"/>
  <c r="J37" i="20"/>
  <c r="F12" i="8" s="1"/>
  <c r="I29" i="20"/>
  <c r="E12" i="8"/>
  <c r="E16" i="8" s="1"/>
  <c r="E15" i="8"/>
  <c r="G13" i="8"/>
  <c r="M38" i="26"/>
  <c r="M25" i="20"/>
  <c r="M33" i="20"/>
  <c r="K8" i="20"/>
  <c r="M31" i="20"/>
  <c r="H8" i="8"/>
  <c r="H38" i="20"/>
  <c r="K10" i="20"/>
  <c r="K38" i="26"/>
  <c r="E7" i="8"/>
  <c r="F7" i="8" s="1"/>
  <c r="H9" i="8"/>
  <c r="K38" i="25"/>
  <c r="D6" i="8"/>
  <c r="F6" i="8" s="1"/>
  <c r="M40" i="25"/>
  <c r="G6" i="8"/>
  <c r="I6" i="8" s="1"/>
  <c r="M10" i="20"/>
  <c r="M8" i="20"/>
  <c r="M24" i="20"/>
  <c r="F19" i="19"/>
  <c r="H19" i="19" s="1"/>
  <c r="F15" i="19"/>
  <c r="H15" i="19" s="1"/>
  <c r="H8" i="19"/>
  <c r="G8" i="19"/>
  <c r="F8" i="19"/>
  <c r="H19" i="13"/>
  <c r="F19" i="13"/>
  <c r="G19" i="13" s="1"/>
  <c r="F15" i="13"/>
  <c r="H15" i="13" s="1"/>
  <c r="H8" i="13"/>
  <c r="G8" i="13"/>
  <c r="F19" i="18"/>
  <c r="H19" i="18" s="1"/>
  <c r="F15" i="18"/>
  <c r="H15" i="18" s="1"/>
  <c r="H8" i="18"/>
  <c r="G8" i="18"/>
  <c r="F8" i="18"/>
  <c r="F8" i="13"/>
  <c r="L9" i="13"/>
  <c r="L8" i="13"/>
  <c r="L7" i="13"/>
  <c r="I14" i="13" s="1"/>
  <c r="F16" i="8" l="1"/>
  <c r="F15" i="8"/>
  <c r="G12" i="8"/>
  <c r="H12" i="8" s="1"/>
  <c r="I12" i="8" s="1"/>
  <c r="H13" i="8"/>
  <c r="M29" i="20"/>
  <c r="M37" i="20"/>
  <c r="G7" i="8"/>
  <c r="I7" i="8" s="1"/>
  <c r="M40" i="26"/>
  <c r="K29" i="20"/>
  <c r="K37" i="20"/>
  <c r="J38" i="20"/>
  <c r="E5" i="8" s="1"/>
  <c r="C5" i="8"/>
  <c r="G19" i="19"/>
  <c r="G15" i="19"/>
  <c r="G15" i="13"/>
  <c r="G19" i="18"/>
  <c r="G15" i="18"/>
  <c r="G15" i="8" l="1"/>
  <c r="G16" i="8"/>
  <c r="I13" i="8"/>
  <c r="H16" i="8"/>
  <c r="H15" i="8"/>
  <c r="I38" i="20"/>
  <c r="M38" i="20"/>
  <c r="C9" i="8"/>
  <c r="C8" i="8"/>
  <c r="I16" i="8" l="1"/>
  <c r="I15" i="8"/>
  <c r="M40" i="20"/>
  <c r="G5" i="8"/>
  <c r="D5" i="8"/>
  <c r="K38" i="20"/>
  <c r="I19" i="19"/>
  <c r="D19" i="19"/>
  <c r="I15" i="19"/>
  <c r="D15" i="19"/>
  <c r="I8" i="19"/>
  <c r="D8" i="19"/>
  <c r="I19" i="18"/>
  <c r="D19" i="18"/>
  <c r="I15" i="18"/>
  <c r="D15" i="18"/>
  <c r="I8" i="18"/>
  <c r="D8" i="18"/>
  <c r="I19" i="13"/>
  <c r="I15" i="13"/>
  <c r="I8" i="13"/>
  <c r="D19" i="13"/>
  <c r="D15" i="13"/>
  <c r="D8" i="13"/>
  <c r="D17" i="4"/>
  <c r="D18" i="4"/>
  <c r="D16" i="4"/>
  <c r="D6" i="4"/>
  <c r="D5" i="4"/>
  <c r="D4" i="4"/>
  <c r="I5" i="8" l="1"/>
  <c r="G9" i="8"/>
  <c r="G8" i="8"/>
  <c r="F7" i="11"/>
  <c r="F6" i="11"/>
  <c r="I9" i="8" l="1"/>
  <c r="I8" i="8"/>
  <c r="G5" i="11"/>
  <c r="G6" i="11"/>
  <c r="G7" i="11"/>
  <c r="G8" i="11" l="1"/>
  <c r="I6" i="11" l="1"/>
  <c r="I7" i="11"/>
  <c r="C8" i="11"/>
  <c r="C9" i="11"/>
  <c r="I5" i="11" l="1"/>
  <c r="I8" i="11" s="1"/>
  <c r="F5" i="11"/>
  <c r="D8" i="11"/>
  <c r="D9" i="11"/>
  <c r="E9" i="11"/>
  <c r="E8" i="11"/>
  <c r="F9" i="11" l="1"/>
  <c r="F8" i="11"/>
  <c r="F5" i="8" l="1"/>
  <c r="D8" i="8"/>
  <c r="D9" i="8"/>
  <c r="E8" i="8"/>
  <c r="E9" i="8"/>
  <c r="F8" i="8" l="1"/>
  <c r="F9" i="8"/>
</calcChain>
</file>

<file path=xl/sharedStrings.xml><?xml version="1.0" encoding="utf-8"?>
<sst xmlns="http://schemas.openxmlformats.org/spreadsheetml/2006/main" count="580" uniqueCount="218">
  <si>
    <t>Burden item</t>
  </si>
  <si>
    <t>(A)</t>
  </si>
  <si>
    <t>(B)</t>
  </si>
  <si>
    <t>(C)</t>
  </si>
  <si>
    <t>(D)</t>
  </si>
  <si>
    <t>(E)</t>
  </si>
  <si>
    <t>(F)</t>
  </si>
  <si>
    <t>(G)</t>
  </si>
  <si>
    <t>(H)</t>
  </si>
  <si>
    <t>Subtotal for Reporting Requirements</t>
  </si>
  <si>
    <t>Assumptions:</t>
  </si>
  <si>
    <t>N/A</t>
  </si>
  <si>
    <t>Activity</t>
  </si>
  <si>
    <t>Footnotes:</t>
  </si>
  <si>
    <t>(GS-6, step 3) - Clerical</t>
  </si>
  <si>
    <t>(GS- 13, step 5) - Managerial</t>
  </si>
  <si>
    <t>(GS- 12, step 1) - Technical</t>
  </si>
  <si>
    <t>Category (1)</t>
  </si>
  <si>
    <t>Managerial</t>
  </si>
  <si>
    <t>Clerical</t>
  </si>
  <si>
    <t>Technical</t>
  </si>
  <si>
    <t>Loaded Wage (3)</t>
  </si>
  <si>
    <t>Hourly Mean Wage (2)</t>
  </si>
  <si>
    <t>Total</t>
  </si>
  <si>
    <t>(C=AxB)</t>
  </si>
  <si>
    <t>Management person-hours per year</t>
  </si>
  <si>
    <t>Clerical person - hours per year</t>
  </si>
  <si>
    <t>Technical Person - hours per year</t>
  </si>
  <si>
    <t>Year</t>
  </si>
  <si>
    <t>Technical Hours</t>
  </si>
  <si>
    <t>Clerical Hours</t>
  </si>
  <si>
    <t>Management Hours</t>
  </si>
  <si>
    <t>Total Labor Hours</t>
  </si>
  <si>
    <t>Total Hours</t>
  </si>
  <si>
    <t>Non-Labor Costs</t>
  </si>
  <si>
    <t>TABLES 1, 2, and 3</t>
  </si>
  <si>
    <t>TABLE 4</t>
  </si>
  <si>
    <t>TABLES 5, 6, and 7</t>
  </si>
  <si>
    <t>TABLE 8</t>
  </si>
  <si>
    <t xml:space="preserve">Subtotal for Recordkeeping Requirements </t>
  </si>
  <si>
    <t>Wage With  Fringe &amp; Overhead (3)</t>
  </si>
  <si>
    <t xml:space="preserve">(3) Wage with fringe and overhead is the hourly mean wage increased by 60 percent to account for the benefit packages available to government employees.  </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</si>
  <si>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</si>
  <si>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</si>
  <si>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</si>
  <si>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</si>
  <si>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</si>
  <si>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</si>
  <si>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</si>
  <si>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</si>
  <si>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</si>
  <si>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</si>
  <si>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</si>
  <si>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</si>
  <si>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t xml:space="preserve">  c. Review request for compliance extension </t>
  </si>
  <si>
    <t xml:space="preserve">  d. Review special compliance requirements </t>
  </si>
  <si>
    <t xml:space="preserve">  e. Review initial performance test and test plan</t>
  </si>
  <si>
    <t xml:space="preserve">  g. Area sources not subject to standard </t>
  </si>
  <si>
    <t xml:space="preserve">  h. Review waiver application </t>
  </si>
  <si>
    <t>4. Reporting requirements</t>
  </si>
  <si>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</si>
  <si>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</si>
  <si>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</si>
  <si>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</si>
  <si>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</si>
  <si>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</si>
  <si>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</si>
  <si>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</si>
  <si>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t>See 10.a.</t>
  </si>
  <si>
    <t xml:space="preserve">TOTAL LABOR BURDEN AND COST </t>
  </si>
  <si>
    <t xml:space="preserve">  a. Review initial notification for existing sources</t>
  </si>
  <si>
    <t>Respondent Wages ($2019)</t>
  </si>
  <si>
    <t xml:space="preserve">(2) Selected "mean hourly wage" in the table referenced in footnote 1. These values are based on May 2019 data, and differ from previous ICR wage values that were based on 2018 data. </t>
  </si>
  <si>
    <t xml:space="preserve">(3) Loaded Wage is the 2019 Wage increased by 110 percent to account for the benefit packages available to those employed by private industry. </t>
  </si>
  <si>
    <t>EPA Wages ($2019)</t>
  </si>
  <si>
    <t>(1) The hourly mean wage for each category is based on 2019 wages, and are found here:</t>
  </si>
  <si>
    <t>https://www.opm.gov/policy-data-oversight/pay-leave/salaries-wages/salary-tables/19Tables/html/GS_h.aspx</t>
  </si>
  <si>
    <t>(2) This value differs from the wages used in the 2019 ICR amendments, which were based on 2018 rates of pay</t>
  </si>
  <si>
    <t>2019 ICR Wages</t>
  </si>
  <si>
    <t>Table 1 : Annual Respondent Burden and Cost Year One – Flexible Polyurethane Foam Fabrication NESHAP (40 CFR Part 63, Subpart MMMMM) (Amendments)</t>
  </si>
  <si>
    <t xml:space="preserve">https://www.bls.gov/oes/current/naics3_326000.htm </t>
  </si>
  <si>
    <t xml:space="preserve">(1) The Wage categories "Technical," "Clerical," and "Managerial" refer to the labor category codes 11-3051, 43-6010, and 11-1021, respectively, in the United States Department of Labor, Bureau of Labor Statistics table titled "May 2019 National Industry-Specific Occupational Employment and Wage Estimates NAICS 326000 - Plastics and Rubber Products Manufacturing," accessed December 1, 2020 and found here: </t>
  </si>
  <si>
    <t>Annual Respondent Burden and Cost of Recordkeeping and Reporting Requirements for the</t>
  </si>
  <si>
    <t>Summary of Annual Respondent Burden and Cost of Recordkeeping and Reporting Requirements for the</t>
  </si>
  <si>
    <t>Annual Agency Burden and Cost of Recordkeeping and Reporting Requirements for the</t>
  </si>
  <si>
    <t>Summary of Annual Agency Burden and Cost of Recordkeeping and Reporting Requirements for the</t>
  </si>
  <si>
    <t>National Emission Standards for Hazardous Air Pollutants for Flexible Polyurethane</t>
  </si>
  <si>
    <t>Foam Fabrication Operations (40 CFR Part 63, Subpart MMMMM)</t>
  </si>
  <si>
    <t>TABLE 9</t>
  </si>
  <si>
    <t>Annual Respondent Operation and Maintenance (O&amp;M) Cost of Recordkeeping and Reporting Requirements for the</t>
  </si>
  <si>
    <t>Table 4 - Summary of Annual Respondent Burden and Cost of Recordkeeping and Reporting Requirements for the</t>
  </si>
  <si>
    <r>
      <t xml:space="preserve">Table 7: Average Annual EPA Burden and Cost Year Three – </t>
    </r>
    <r>
      <rPr>
        <b/>
        <sz val="12"/>
        <color theme="1"/>
        <rFont val="Times New Roman"/>
        <family val="1"/>
      </rPr>
      <t>NESHAP for Flexible Polyurethane Foam Fabrication</t>
    </r>
  </si>
  <si>
    <r>
      <t xml:space="preserve">Table 6: Average Annual EPA Burden and Cost Year Two – </t>
    </r>
    <r>
      <rPr>
        <b/>
        <sz val="12"/>
        <color theme="1"/>
        <rFont val="Times New Roman"/>
        <family val="1"/>
      </rPr>
      <t>NESHAP for Flexible Polyurethane Foam Fabrication</t>
    </r>
  </si>
  <si>
    <r>
      <t xml:space="preserve">Table 5: Average Annual EPA Burden and Cost Year One – </t>
    </r>
    <r>
      <rPr>
        <b/>
        <sz val="12"/>
        <color theme="1"/>
        <rFont val="Times New Roman"/>
        <family val="1"/>
      </rPr>
      <t>NESHAP for Flexible Polyurethane Foam Fabrication</t>
    </r>
  </si>
  <si>
    <t>Table 8 - Summary of Annual Agency Burden and Cost of Recordkeeping and Reporting Requirements for the</t>
  </si>
  <si>
    <t>Table 9 - Annual Respondent Operation and Maintenance (O&amp;M) Cost of Recordkeeping and Reporting Requirements for the</t>
  </si>
  <si>
    <t>Testing</t>
  </si>
  <si>
    <t>Number of Respondents Over 3-Year Period</t>
  </si>
  <si>
    <t>Total Cost</t>
  </si>
  <si>
    <t>Footnotes</t>
  </si>
  <si>
    <t xml:space="preserve">a </t>
  </si>
  <si>
    <t>Initial Performance Test</t>
  </si>
  <si>
    <t xml:space="preserve">  Method 26A</t>
  </si>
  <si>
    <t>Periodic Performance Test</t>
  </si>
  <si>
    <t>Cost per Line Tested</t>
  </si>
  <si>
    <t>The installation of equipment (e.g., ductwork) is a one-time expense estimated at $3,200 per facility.</t>
  </si>
  <si>
    <t xml:space="preserve">b </t>
  </si>
  <si>
    <t>a, b</t>
  </si>
  <si>
    <t xml:space="preserve">c </t>
  </si>
  <si>
    <t>c, d</t>
  </si>
  <si>
    <t xml:space="preserve">d </t>
  </si>
  <si>
    <t>Flexible Polyurethane Foam Fabrication Operations NESHAP Residual Risk and Technology Review (Amendments)</t>
  </si>
  <si>
    <t>Flexible Polyurethane Foam Fabrication Operations NESHAP Residual Risk and Technology Review (Amendments) – Years 1–3</t>
  </si>
  <si>
    <t>Flexible Polyurethane Foam Fabrication Operations NESHAP Residual Risk and Technology Review (Amendments) – Years 1–3</t>
  </si>
  <si>
    <t>Number of Lines Tested per Occurrence</t>
  </si>
  <si>
    <t>(D=AxC)</t>
  </si>
  <si>
    <t>No. of Occurrences per Respondent per Year</t>
  </si>
  <si>
    <t>Person-hours per Respondent per Year</t>
  </si>
  <si>
    <t>(F=DxE)</t>
  </si>
  <si>
    <t>Total Labor Hours per Year</t>
  </si>
  <si>
    <t>Person-hours per Occurrence</t>
  </si>
  <si>
    <t>(I)</t>
  </si>
  <si>
    <t>(J)</t>
  </si>
  <si>
    <t>(K)</t>
  </si>
  <si>
    <t>(L)</t>
  </si>
  <si>
    <t>(F=CxE)</t>
  </si>
  <si>
    <t>(G=DxE)</t>
  </si>
  <si>
    <t>(H=Gx0.05)</t>
  </si>
  <si>
    <t>(I=Gx0.1)</t>
  </si>
  <si>
    <t>(J=G+H+I)</t>
  </si>
  <si>
    <t>Total Non-Labor Costs per Year</t>
  </si>
  <si>
    <t>(K=BxCxE)</t>
  </si>
  <si>
    <t>(D=BxC)</t>
  </si>
  <si>
    <t>Cost per Occurrence</t>
  </si>
  <si>
    <r>
      <t xml:space="preserve">2. Enter and update information into agency recordkeeping system </t>
    </r>
    <r>
      <rPr>
        <vertAlign val="superscript"/>
        <sz val="11"/>
        <color rgb="FF000000"/>
        <rFont val="Times New Roman"/>
        <family val="1"/>
      </rPr>
      <t>c</t>
    </r>
  </si>
  <si>
    <r>
      <t xml:space="preserve">3. Notification review </t>
    </r>
    <r>
      <rPr>
        <vertAlign val="superscript"/>
        <sz val="11"/>
        <color rgb="FF000000"/>
        <rFont val="Times New Roman"/>
        <family val="1"/>
      </rPr>
      <t>d</t>
    </r>
  </si>
  <si>
    <r>
      <t xml:space="preserve">  b. Notification for new major sources </t>
    </r>
    <r>
      <rPr>
        <vertAlign val="superscript"/>
        <sz val="11"/>
        <color rgb="FF000000"/>
        <rFont val="Times New Roman"/>
        <family val="1"/>
      </rPr>
      <t>e</t>
    </r>
  </si>
  <si>
    <r>
      <t xml:space="preserve">  f. Review compliance status </t>
    </r>
    <r>
      <rPr>
        <vertAlign val="superscript"/>
        <sz val="11"/>
        <color rgb="FF000000"/>
        <rFont val="Times New Roman"/>
        <family val="1"/>
      </rPr>
      <t>f</t>
    </r>
  </si>
  <si>
    <r>
      <t xml:space="preserve">  a. Semiannual compliance reports for all sources </t>
    </r>
    <r>
      <rPr>
        <vertAlign val="superscript"/>
        <sz val="11"/>
        <color rgb="FF000000"/>
        <rFont val="Times New Roman"/>
        <family val="1"/>
      </rPr>
      <t>g</t>
    </r>
  </si>
  <si>
    <r>
      <t>TOTAL LABOR BURDEN AND COST (rounded)</t>
    </r>
    <r>
      <rPr>
        <b/>
        <vertAlign val="superscript"/>
        <sz val="11"/>
        <color rgb="FF000000"/>
        <rFont val="Times New Roman"/>
        <family val="1"/>
      </rPr>
      <t>h</t>
    </r>
  </si>
  <si>
    <r>
      <t>a</t>
    </r>
    <r>
      <rPr>
        <sz val="11"/>
        <color rgb="FF000000"/>
        <rFont val="Times New Roman"/>
        <family val="1"/>
      </rPr>
      <t xml:space="preserve"> We have assumed that the average number of respondents that will be subject to the rule will be 3 existing sources. There will be no additional sources over the three-year period of this ICR.</t>
    </r>
  </si>
  <si>
    <r>
      <t>c</t>
    </r>
    <r>
      <rPr>
        <sz val="11"/>
        <color rgb="FF000000"/>
        <rFont val="Times New Roman"/>
        <family val="1"/>
      </rPr>
      <t xml:space="preserve"> We have assumed that it will take 4 hours to enter and update information into agency recordkeeping system.</t>
    </r>
  </si>
  <si>
    <r>
      <t>d</t>
    </r>
    <r>
      <rPr>
        <sz val="11"/>
        <color rgb="FF000000"/>
        <rFont val="Times New Roman"/>
        <family val="1"/>
      </rPr>
      <t xml:space="preserve"> We have assumed that all existing sources will be in compliance in year one.</t>
    </r>
  </si>
  <si>
    <r>
      <t>e</t>
    </r>
    <r>
      <rPr>
        <sz val="11"/>
        <color rgb="FF000000"/>
        <rFont val="Times New Roman"/>
        <family val="1"/>
      </rPr>
      <t xml:space="preserve"> We have assumed that there will be not new sources over the three-year period of this ICR.</t>
    </r>
  </si>
  <si>
    <r>
      <t>f</t>
    </r>
    <r>
      <rPr>
        <sz val="11"/>
        <color rgb="FF000000"/>
        <rFont val="Times New Roman"/>
        <family val="1"/>
      </rPr>
      <t xml:space="preserve"> We have assumed that it will take 2 hours to review the compliance status notification.</t>
    </r>
  </si>
  <si>
    <r>
      <t xml:space="preserve">g </t>
    </r>
    <r>
      <rPr>
        <sz val="11"/>
        <color rgb="FF000000"/>
        <rFont val="Times New Roman"/>
        <family val="1"/>
      </rPr>
      <t>We have assumed that it will take four hours two times per year to review the semiannual compliance report.</t>
    </r>
  </si>
  <si>
    <r>
      <t>h</t>
    </r>
    <r>
      <rPr>
        <sz val="11"/>
        <color rgb="FF000000"/>
        <rFont val="Times New Roman"/>
        <family val="1"/>
      </rPr>
      <t xml:space="preserve"> Totals have been rounded to 3 significant figures. Figures may not add exactly due to rounding</t>
    </r>
  </si>
  <si>
    <r>
      <t>b</t>
    </r>
    <r>
      <rPr>
        <sz val="11"/>
        <color rgb="FF000000"/>
        <rFont val="Times New Roman"/>
        <family val="1"/>
      </rPr>
      <t xml:space="preserve"> This cost is based on the following labor rates which incorporates a 1.6 benefits multiplication factor to account for government overhead expenses: $66.63 Managerial rate, $49.44 Technical rate, and $26.76 Clerical rate. These rates are from the Office of Personnel Management (OPM) “2019 General Schedule,” which excludes locality rates of pay.</t>
    </r>
  </si>
  <si>
    <r>
      <t xml:space="preserve">Total </t>
    </r>
    <r>
      <rPr>
        <b/>
        <vertAlign val="superscript"/>
        <sz val="11"/>
        <rFont val="Times New Roman"/>
        <family val="1"/>
      </rPr>
      <t>a</t>
    </r>
  </si>
  <si>
    <t>Notes:</t>
  </si>
  <si>
    <t xml:space="preserve">    Flexible Polyurethane Foam Fabrication NESHAP (40 CFR Part 63, Subpart MMMMM) (Amendments)</t>
  </si>
  <si>
    <t>Total costs have been rounded to 3 significant figures. Figures may not add exactly due to rounding.</t>
  </si>
  <si>
    <t>Average costs have been rounded to 3 significant figures.</t>
  </si>
  <si>
    <r>
      <t xml:space="preserve">Average </t>
    </r>
    <r>
      <rPr>
        <vertAlign val="superscript"/>
        <sz val="11"/>
        <rFont val="Times New Roman"/>
        <family val="1"/>
      </rPr>
      <t>b</t>
    </r>
  </si>
  <si>
    <t xml:space="preserve">    (40 CFR Part 63, Subpart MMMMM) (Amendments)</t>
  </si>
  <si>
    <t xml:space="preserve">     (40 CFR Part 63, Subpart MMMMM) (Amendments)</t>
  </si>
  <si>
    <t>Table 2 : Annual Respondent Burden and Cost Year Two – Flexible Polyurethane Foam Fabrication NESHAP (40 CFR Part 63, Subpart MMMMM) (Amendments)</t>
  </si>
  <si>
    <t>Table 3 : Annual Respondent Burden and Cost Year Three – Flexible Polyurethane Foam Fabrication NESHAP (40 CFR Part 63, Subpart MMMMM) (Amendments)</t>
  </si>
  <si>
    <r>
      <t xml:space="preserve">Average </t>
    </r>
    <r>
      <rPr>
        <vertAlign val="superscript"/>
        <sz val="11"/>
        <rFont val="Times New Roman"/>
        <family val="1"/>
      </rPr>
      <t>b</t>
    </r>
    <r>
      <rPr>
        <sz val="11"/>
        <rFont val="Times New Roman"/>
        <family val="1"/>
      </rPr>
      <t xml:space="preserve"> </t>
    </r>
  </si>
  <si>
    <t>Labor Cost</t>
  </si>
  <si>
    <t>Non-Labor (Capital/Startup and O&amp;M) Cost</t>
  </si>
  <si>
    <r>
      <t xml:space="preserve">Total Cost </t>
    </r>
    <r>
      <rPr>
        <b/>
        <vertAlign val="superscript"/>
        <sz val="10"/>
        <rFont val="Times New Roman"/>
        <family val="1"/>
      </rPr>
      <t>a</t>
    </r>
  </si>
  <si>
    <t>Information Collection Request (ICR) Workbook for</t>
  </si>
  <si>
    <t>Total Number of Responses per Year</t>
  </si>
  <si>
    <t>Number of Respondents</t>
  </si>
  <si>
    <t>Number of Responses</t>
  </si>
  <si>
    <t>Reporting Hours</t>
  </si>
  <si>
    <t>Recordkeeping Hours</t>
  </si>
  <si>
    <t>Hours per Response</t>
  </si>
  <si>
    <t>Hours per Respondent-Response</t>
  </si>
  <si>
    <t>Average</t>
  </si>
  <si>
    <t>of the promulgated amendments. No new facilities are expected to commence operation within the 3 years covered by this ICR.</t>
  </si>
  <si>
    <t>The new rule requires all existing flame lamination facilities (2 facilities) to conduct initial performance tests within the first year</t>
  </si>
  <si>
    <t>than every 5 years.</t>
  </si>
  <si>
    <t>The new rule requires all existing flame lamination facilities (2 facilities) to conduct periodic performance tests no less frequently</t>
  </si>
  <si>
    <t>facilities are expected to conduct the periodic (non-initial) performance test within the 3 years covered by this ICR.</t>
  </si>
  <si>
    <t>Because all existing flame lamination facilities will have conducted the initial performance test in year 1 of this ICR, no existing</t>
  </si>
  <si>
    <t>Capital and O&amp;M Cost</t>
  </si>
  <si>
    <r>
      <t xml:space="preserve">Number of Respondents per Year </t>
    </r>
    <r>
      <rPr>
        <b/>
        <vertAlign val="superscript"/>
        <sz val="10"/>
        <color theme="1"/>
        <rFont val="Times New Roman"/>
        <family val="1"/>
      </rPr>
      <t>b</t>
    </r>
  </si>
  <si>
    <r>
      <t>Total Labor Cost per Year, $ </t>
    </r>
    <r>
      <rPr>
        <b/>
        <vertAlign val="superscript"/>
        <sz val="10"/>
        <color theme="1"/>
        <rFont val="Times New Roman"/>
        <family val="1"/>
      </rPr>
      <t>c</t>
    </r>
  </si>
  <si>
    <r>
      <t xml:space="preserve">Non-Labor Costs per Occurrence </t>
    </r>
    <r>
      <rPr>
        <b/>
        <vertAlign val="superscript"/>
        <sz val="10"/>
        <color theme="1"/>
        <rFont val="Times New Roman"/>
        <family val="1"/>
      </rPr>
      <t>a</t>
    </r>
  </si>
  <si>
    <r>
      <t xml:space="preserve">GRAND TOTAL (rounded) </t>
    </r>
    <r>
      <rPr>
        <b/>
        <vertAlign val="superscript"/>
        <sz val="10"/>
        <color rgb="FF000000"/>
        <rFont val="Times New Roman"/>
        <family val="1"/>
      </rPr>
      <t>e</t>
    </r>
  </si>
  <si>
    <t>See 10.c.</t>
  </si>
  <si>
    <t>1. Applications</t>
  </si>
  <si>
    <t>2. Surveys and studies</t>
  </si>
  <si>
    <t xml:space="preserve">3. Familiarize with regulatory requirements </t>
  </si>
  <si>
    <t xml:space="preserve">4. Required activities for flame lamination sources </t>
  </si>
  <si>
    <t xml:space="preserve"> a. Initial performance test and report </t>
  </si>
  <si>
    <t xml:space="preserve"> b. Establish operating parameters </t>
  </si>
  <si>
    <t xml:space="preserve"> c. Periodic performance test and report </t>
  </si>
  <si>
    <t>5. Required activities for sources using pollution prevention measures</t>
  </si>
  <si>
    <t xml:space="preserve"> a. Develop recordkeeping system </t>
  </si>
  <si>
    <t xml:space="preserve"> b. Enter information into recordkeeping system</t>
  </si>
  <si>
    <t xml:space="preserve"> c. Work practice requirements </t>
  </si>
  <si>
    <t>6. Create information</t>
  </si>
  <si>
    <t xml:space="preserve">7. Gather information </t>
  </si>
  <si>
    <t>8. Notification requirements</t>
  </si>
  <si>
    <t xml:space="preserve"> a. Initial notification that existing sources are subject to the standard </t>
  </si>
  <si>
    <t xml:space="preserve"> b. Notification for new major sources </t>
  </si>
  <si>
    <t xml:space="preserve"> c. Request for compliance extension </t>
  </si>
  <si>
    <t xml:space="preserve"> d. Notification of special compliance requirements </t>
  </si>
  <si>
    <t xml:space="preserve"> e. Notification of performance tests </t>
  </si>
  <si>
    <t xml:space="preserve"> f. Notification of compliance status </t>
  </si>
  <si>
    <t xml:space="preserve">9. Reporting requirements </t>
  </si>
  <si>
    <r>
      <t xml:space="preserve"> a. Semiannual compliance reports for all sources </t>
    </r>
    <r>
      <rPr>
        <vertAlign val="superscript"/>
        <sz val="10"/>
        <color rgb="FF000000"/>
        <rFont val="Times New Roman"/>
        <family val="1"/>
      </rPr>
      <t>d</t>
    </r>
  </si>
  <si>
    <t xml:space="preserve"> b. Additional reports for sources with add-on control devices </t>
  </si>
  <si>
    <t>10. Recordkeeping requirements</t>
  </si>
  <si>
    <t xml:space="preserve"> a. Familiarize with CEDRI and CDX registration</t>
  </si>
  <si>
    <t xml:space="preserve"> b. Plan and develop record system </t>
  </si>
  <si>
    <t xml:space="preserve"> c. Record information</t>
  </si>
  <si>
    <t xml:space="preserve"> d. Records for area sources not subject to the standard</t>
  </si>
  <si>
    <t>11. Time to train personnel</t>
  </si>
  <si>
    <t>12. Time for audits</t>
  </si>
  <si>
    <r>
      <rPr>
        <vertAlign val="superscript"/>
        <sz val="10"/>
        <color rgb="FF000000"/>
        <rFont val="Times New Roman"/>
        <family val="1"/>
      </rPr>
      <t>a</t>
    </r>
    <r>
      <rPr>
        <sz val="10"/>
        <color rgb="FF000000"/>
        <rFont val="Times New Roman"/>
        <family val="1"/>
      </rPr>
      <t xml:space="preserve"> We assume that performance test-related work will be contracted out, resulting in a non-labor cost. See table 9 for derivation of non-labor cost estimate.</t>
    </r>
  </si>
  <si>
    <r>
      <rPr>
        <vertAlign val="superscript"/>
        <sz val="10"/>
        <color rgb="FF000000"/>
        <rFont val="Times New Roman"/>
        <family val="1"/>
      </rPr>
      <t>b</t>
    </r>
    <r>
      <rPr>
        <sz val="10"/>
        <color rgb="FF000000"/>
        <rFont val="Times New Roman"/>
        <family val="1"/>
      </rPr>
      <t xml:space="preserve"> We have assumed that the average number of respondents that will be subject to the rule will be 3 existing sources. There will be no additional sources over the three-year period of this ICR.</t>
    </r>
  </si>
  <si>
    <r>
      <rPr>
        <vertAlign val="superscript"/>
        <sz val="10"/>
        <color rgb="FF000000"/>
        <rFont val="Times New Roman"/>
        <family val="1"/>
      </rPr>
      <t>c</t>
    </r>
    <r>
      <rPr>
        <sz val="10"/>
        <color rgb="FF000000"/>
        <rFont val="Times New Roman"/>
        <family val="1"/>
      </rPr>
      <t xml:space="preserve"> The Wage categories "Technical," "Clerical," and "Managerial" refer to the labor category codes 11-3051, 43-6010, and 11-1021, respectively, in the United States Department of Labor, Bureau of Labor Statistics table titled "May 2019 National Industry-Specific Occupational Employment and Wage Estimates NAICS 326000 - Plastics and Rubber Products Manufacturing," accessed December 1, 2020 and found here: https://www.bls.gov/oes/current/naics3_326000.htm.  The rates have been increased by 110 percent to account for the benefit packages available to those employed by private industry.</t>
    </r>
  </si>
  <si>
    <r>
      <rPr>
        <vertAlign val="superscript"/>
        <sz val="10"/>
        <color rgb="FF000000"/>
        <rFont val="Times New Roman"/>
        <family val="1"/>
      </rPr>
      <t>d</t>
    </r>
    <r>
      <rPr>
        <sz val="10"/>
        <color rgb="FF000000"/>
        <rFont val="Times New Roman"/>
        <family val="1"/>
      </rPr>
      <t xml:space="preserve"> We have assumed that each respondent will take 8 hours two times per year to complete the semiannual compliance report.</t>
    </r>
  </si>
  <si>
    <r>
      <rPr>
        <vertAlign val="superscript"/>
        <sz val="10"/>
        <color rgb="FF000000"/>
        <rFont val="Times New Roman"/>
        <family val="1"/>
      </rPr>
      <t>e</t>
    </r>
    <r>
      <rPr>
        <sz val="10"/>
        <color rgb="FF000000"/>
        <rFont val="Times New Roman"/>
        <family val="1"/>
      </rPr>
      <t xml:space="preserve"> 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</si>
</sst>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41"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b/>
      <sz val="11"/>
      <name val="Times New Roman"/>
      <family val="1"/>
    </font>
    <font>
      <i/>
      <sz val="11"/>
      <color theme="1"/>
      <name val="Times New Roman"/>
      <family val="1"/>
    </font>
    <font>
      <sz val="11"/>
      <color rgb="FF000000"/>
      <name val="Times New Roman"/>
      <family val="1"/>
    </font>
    <font>
      <vertAlign val="superscript"/>
      <sz val="11"/>
      <color rgb="FF000000"/>
      <name val="Times New Roman"/>
      <family val="1"/>
    </font>
    <font>
      <b/>
      <sz val="11"/>
      <color rgb="FF000000"/>
      <name val="Times New Roman"/>
      <family val="1"/>
    </font>
    <font>
      <b/>
      <vertAlign val="superscript"/>
      <sz val="11"/>
      <color rgb="FF000000"/>
      <name val="Times New Roman"/>
      <family val="1"/>
    </font>
    <font>
      <b/>
      <vertAlign val="superscript"/>
      <sz val="11"/>
      <name val="Times New Roman"/>
      <family val="1"/>
    </font>
    <font>
      <vertAlign val="superscript"/>
      <sz val="11"/>
      <name val="Times New Roman"/>
      <family val="1"/>
    </font>
    <font>
      <b/>
      <vertAlign val="superscript"/>
      <sz val="10"/>
      <name val="Times New Roman"/>
      <family val="1"/>
    </font>
    <font>
      <b/>
      <vertAlign val="superscrip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5" fillId="0" borderId="0" applyFont="0" applyFill="0" applyBorder="0" applyAlignment="0" applyProtection="0"/>
  </cellStyleXfs>
  <cellXfs count="254">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 xfId="0" applyFont="1" applyFill="1" applyBorder="1" applyAlignment="1">
      <alignment horizontal="center" vertical="center"/>
    </xf>
    <xf numFmtId="0" fontId="3" fillId="0" borderId="0" xfId="0" applyFont="1" applyFill="1" applyBorder="1"/>
    <xf numFmtId="0" fontId="4" fillId="0" borderId="2" xfId="0" applyFont="1" applyFill="1" applyBorder="1" applyAlignment="1">
      <alignment horizontal="center" vertical="center"/>
    </xf>
    <xf numFmtId="0" fontId="17"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7" fillId="0" borderId="5" xfId="0" applyFont="1" applyFill="1" applyBorder="1" applyAlignment="1">
      <alignment horizontal="center" vertical="center"/>
    </xf>
    <xf numFmtId="0" fontId="2"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26" fillId="0" borderId="0" xfId="0" applyFont="1"/>
    <xf numFmtId="0" fontId="5" fillId="0" borderId="0" xfId="0" applyFont="1"/>
    <xf numFmtId="0" fontId="12" fillId="0" borderId="0" xfId="0" applyFont="1" applyAlignment="1">
      <alignment vertical="center"/>
    </xf>
    <xf numFmtId="0" fontId="28" fillId="4" borderId="1" xfId="5" applyFont="1" applyFill="1" applyBorder="1" applyAlignment="1">
      <alignment horizontal="center"/>
    </xf>
    <xf numFmtId="17" fontId="28" fillId="4" borderId="1" xfId="5" applyNumberFormat="1" applyFont="1" applyFill="1" applyBorder="1" applyAlignment="1">
      <alignment horizontal="center"/>
    </xf>
    <xf numFmtId="0" fontId="28" fillId="3" borderId="1" xfId="5" applyFont="1" applyFill="1" applyBorder="1" applyAlignment="1">
      <alignment horizontal="center"/>
    </xf>
    <xf numFmtId="0" fontId="5" fillId="0" borderId="1" xfId="0" applyFont="1" applyBorder="1"/>
    <xf numFmtId="166" fontId="29" fillId="0" borderId="1" xfId="0" applyNumberFormat="1" applyFont="1" applyBorder="1" applyAlignment="1">
      <alignment horizontal="center"/>
    </xf>
    <xf numFmtId="166" fontId="29" fillId="0" borderId="1" xfId="0" applyNumberFormat="1" applyFont="1" applyFill="1" applyBorder="1" applyAlignment="1">
      <alignment horizontal="center"/>
    </xf>
    <xf numFmtId="0" fontId="29" fillId="0" borderId="11" xfId="1" applyFont="1" applyBorder="1" applyAlignment="1" applyProtection="1"/>
    <xf numFmtId="0" fontId="29" fillId="0" borderId="0" xfId="0" applyFont="1" applyBorder="1"/>
    <xf numFmtId="2" fontId="29" fillId="0" borderId="12" xfId="0" applyNumberFormat="1" applyFont="1" applyFill="1" applyBorder="1"/>
    <xf numFmtId="0" fontId="30" fillId="0" borderId="0" xfId="1" applyFont="1" applyAlignment="1" applyProtection="1"/>
    <xf numFmtId="0" fontId="28" fillId="4" borderId="1" xfId="3" applyFont="1" applyFill="1" applyBorder="1" applyAlignment="1">
      <alignment horizontal="center" wrapText="1"/>
    </xf>
    <xf numFmtId="0" fontId="28" fillId="3" borderId="1" xfId="3" applyFont="1" applyFill="1" applyBorder="1" applyAlignment="1">
      <alignment horizontal="center" wrapText="1"/>
    </xf>
    <xf numFmtId="0" fontId="29" fillId="0" borderId="1" xfId="3" applyFont="1" applyFill="1" applyBorder="1"/>
    <xf numFmtId="166" fontId="29" fillId="0" borderId="1" xfId="3" applyNumberFormat="1" applyFont="1" applyFill="1" applyBorder="1" applyAlignment="1">
      <alignment horizontal="center"/>
    </xf>
    <xf numFmtId="166" fontId="29" fillId="0" borderId="1" xfId="2" applyNumberFormat="1" applyFont="1" applyFill="1" applyBorder="1" applyAlignment="1">
      <alignment horizontal="center"/>
    </xf>
    <xf numFmtId="0" fontId="29" fillId="0" borderId="1" xfId="2" applyFont="1" applyFill="1" applyBorder="1"/>
    <xf numFmtId="166" fontId="29" fillId="0" borderId="0" xfId="3" applyNumberFormat="1" applyFont="1" applyFill="1" applyBorder="1"/>
    <xf numFmtId="166" fontId="29" fillId="0" borderId="12" xfId="2" applyNumberFormat="1" applyFont="1" applyFill="1" applyBorder="1"/>
    <xf numFmtId="0" fontId="5" fillId="0" borderId="0" xfId="0" applyFont="1" applyAlignment="1"/>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6" fillId="0" borderId="0" xfId="0" applyFont="1" applyFill="1"/>
    <xf numFmtId="0" fontId="26" fillId="0" borderId="0" xfId="0" applyFont="1" applyFill="1" applyBorder="1" applyAlignment="1">
      <alignment wrapText="1"/>
    </xf>
    <xf numFmtId="166" fontId="26" fillId="0" borderId="1" xfId="0" applyNumberFormat="1" applyFont="1" applyFill="1" applyBorder="1"/>
    <xf numFmtId="164" fontId="28" fillId="2" borderId="0" xfId="0" applyNumberFormat="1" applyFont="1" applyFill="1" applyBorder="1" applyAlignment="1" applyProtection="1">
      <alignment vertical="center" wrapText="1"/>
    </xf>
    <xf numFmtId="164" fontId="28" fillId="2" borderId="0" xfId="0" applyNumberFormat="1" applyFont="1" applyFill="1" applyBorder="1" applyAlignment="1" applyProtection="1">
      <alignment vertical="center"/>
    </xf>
    <xf numFmtId="0" fontId="21" fillId="0" borderId="0" xfId="0" applyFont="1" applyFill="1"/>
    <xf numFmtId="0" fontId="26" fillId="0" borderId="0" xfId="0" applyFont="1" applyFill="1" applyAlignment="1">
      <alignment wrapText="1"/>
    </xf>
    <xf numFmtId="0" fontId="26" fillId="0" borderId="0" xfId="0" applyFont="1" applyFill="1" applyBorder="1" applyAlignment="1">
      <alignment horizontal="center" vertical="center"/>
    </xf>
    <xf numFmtId="0" fontId="14" fillId="0" borderId="4" xfId="0" applyFont="1" applyBorder="1" applyAlignment="1">
      <alignment horizontal="center" wrapText="1"/>
    </xf>
    <xf numFmtId="164" fontId="16" fillId="2" borderId="1" xfId="0" applyNumberFormat="1" applyFont="1" applyFill="1" applyBorder="1" applyAlignment="1">
      <alignment horizontal="center"/>
    </xf>
    <xf numFmtId="164" fontId="16" fillId="2" borderId="1" xfId="0" applyNumberFormat="1" applyFont="1" applyFill="1" applyBorder="1" applyAlignment="1">
      <alignment horizontal="center" wrapText="1"/>
    </xf>
    <xf numFmtId="164" fontId="16" fillId="0" borderId="1" xfId="0" applyNumberFormat="1" applyFont="1" applyFill="1" applyBorder="1" applyAlignment="1">
      <alignment horizontal="center" wrapText="1"/>
    </xf>
    <xf numFmtId="164" fontId="28" fillId="2" borderId="0" xfId="0" applyNumberFormat="1" applyFont="1" applyFill="1" applyBorder="1" applyAlignment="1" applyProtection="1"/>
    <xf numFmtId="164" fontId="16" fillId="2" borderId="9" xfId="0" applyNumberFormat="1" applyFont="1" applyFill="1" applyBorder="1" applyAlignment="1">
      <alignment horizontal="center"/>
    </xf>
    <xf numFmtId="164" fontId="16" fillId="2" borderId="9" xfId="0" applyNumberFormat="1" applyFont="1" applyFill="1" applyBorder="1" applyAlignment="1">
      <alignment horizontal="center" wrapText="1"/>
    </xf>
    <xf numFmtId="0" fontId="2" fillId="0" borderId="3" xfId="0" applyFont="1" applyBorder="1" applyAlignment="1">
      <alignment horizontal="center"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6" fillId="0" borderId="14" xfId="0" applyFont="1" applyFill="1" applyBorder="1" applyAlignment="1">
      <alignment horizontal="center" vertical="center"/>
    </xf>
    <xf numFmtId="0" fontId="4" fillId="0" borderId="14" xfId="0" applyFont="1" applyFill="1" applyBorder="1" applyAlignment="1">
      <alignment horizontal="center" vertic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6" fillId="0" borderId="1" xfId="0" applyFont="1" applyBorder="1" applyAlignment="1">
      <alignment horizontal="center"/>
    </xf>
    <xf numFmtId="0" fontId="26" fillId="0" borderId="0" xfId="0" applyFont="1" applyAlignment="1">
      <alignment wrapText="1"/>
    </xf>
    <xf numFmtId="0" fontId="26" fillId="0" borderId="0" xfId="0" applyFont="1" applyAlignment="1">
      <alignment horizontal="right"/>
    </xf>
    <xf numFmtId="0" fontId="26" fillId="0" borderId="0" xfId="0" applyFont="1" applyAlignment="1">
      <alignment horizontal="center"/>
    </xf>
    <xf numFmtId="164" fontId="31" fillId="2" borderId="0" xfId="0" applyNumberFormat="1" applyFont="1" applyFill="1" applyBorder="1" applyAlignment="1" applyProtection="1"/>
    <xf numFmtId="164" fontId="31" fillId="2" borderId="0" xfId="0" applyNumberFormat="1" applyFont="1" applyFill="1" applyBorder="1" applyAlignment="1" applyProtection="1">
      <alignment horizontal="center"/>
    </xf>
    <xf numFmtId="165" fontId="26" fillId="0" borderId="18" xfId="0" applyNumberFormat="1" applyFont="1" applyBorder="1" applyAlignment="1">
      <alignment horizontal="right" indent="3"/>
    </xf>
    <xf numFmtId="0" fontId="26" fillId="0" borderId="18" xfId="0" applyFont="1" applyBorder="1" applyAlignment="1">
      <alignment horizontal="center"/>
    </xf>
    <xf numFmtId="0" fontId="26" fillId="0" borderId="19" xfId="0" applyFont="1" applyBorder="1" applyAlignment="1">
      <alignment horizontal="center"/>
    </xf>
    <xf numFmtId="0" fontId="26" fillId="0" borderId="1" xfId="0" quotePrefix="1" applyFont="1" applyBorder="1"/>
    <xf numFmtId="165" fontId="26" fillId="0" borderId="3" xfId="0" applyNumberFormat="1" applyFont="1" applyBorder="1" applyAlignment="1">
      <alignment horizontal="right" indent="3"/>
    </xf>
    <xf numFmtId="165" fontId="26" fillId="0" borderId="1" xfId="0" applyNumberFormat="1" applyFont="1" applyBorder="1" applyAlignment="1">
      <alignment horizontal="right" indent="3"/>
    </xf>
    <xf numFmtId="165" fontId="26" fillId="0" borderId="6" xfId="0" applyNumberFormat="1" applyFont="1" applyBorder="1" applyAlignment="1">
      <alignment horizontal="right" indent="3"/>
    </xf>
    <xf numFmtId="0" fontId="26" fillId="0" borderId="6" xfId="0" applyFont="1" applyBorder="1" applyAlignment="1">
      <alignment horizontal="center"/>
    </xf>
    <xf numFmtId="0" fontId="26" fillId="0" borderId="5" xfId="0" applyFont="1" applyBorder="1" applyAlignment="1">
      <alignment horizontal="center"/>
    </xf>
    <xf numFmtId="0" fontId="26" fillId="0" borderId="2" xfId="0" quotePrefix="1" applyFont="1" applyBorder="1"/>
    <xf numFmtId="0" fontId="26" fillId="0" borderId="2" xfId="0" applyNumberFormat="1" applyFont="1" applyBorder="1" applyAlignment="1">
      <alignment horizontal="center"/>
    </xf>
    <xf numFmtId="0" fontId="26" fillId="0" borderId="2" xfId="0" applyFont="1" applyBorder="1" applyAlignment="1">
      <alignment horizontal="center"/>
    </xf>
    <xf numFmtId="0" fontId="26" fillId="0" borderId="16" xfId="0" applyFont="1" applyBorder="1" applyAlignment="1">
      <alignment horizontal="center"/>
    </xf>
    <xf numFmtId="0" fontId="26" fillId="0" borderId="0" xfId="0" quotePrefix="1" applyFont="1"/>
    <xf numFmtId="0" fontId="17" fillId="0" borderId="7" xfId="0" applyFont="1" applyFill="1" applyBorder="1" applyAlignment="1">
      <alignment horizontal="center" vertical="center"/>
    </xf>
    <xf numFmtId="165" fontId="2" fillId="0" borderId="3"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2" xfId="0" applyFont="1" applyBorder="1" applyAlignment="1">
      <alignment horizontal="center" vertical="center"/>
    </xf>
    <xf numFmtId="165" fontId="2" fillId="0" borderId="2" xfId="0" applyNumberFormat="1" applyFont="1" applyBorder="1" applyAlignment="1">
      <alignment horizontal="center" vertical="center"/>
    </xf>
    <xf numFmtId="0" fontId="17" fillId="0" borderId="21" xfId="0" applyFont="1" applyFill="1" applyBorder="1" applyAlignment="1">
      <alignment horizontal="center" vertical="center"/>
    </xf>
    <xf numFmtId="0" fontId="17" fillId="0" borderId="2" xfId="0" applyFont="1" applyFill="1" applyBorder="1" applyAlignment="1">
      <alignment horizontal="center" vertical="center"/>
    </xf>
    <xf numFmtId="3" fontId="17" fillId="0" borderId="2" xfId="0" applyNumberFormat="1" applyFont="1" applyFill="1" applyBorder="1" applyAlignment="1">
      <alignment horizontal="center" vertical="center"/>
    </xf>
    <xf numFmtId="3" fontId="16" fillId="0" borderId="22" xfId="0" applyNumberFormat="1" applyFont="1" applyFill="1" applyBorder="1" applyAlignment="1">
      <alignment horizontal="center" vertical="center"/>
    </xf>
    <xf numFmtId="0" fontId="14" fillId="0" borderId="20" xfId="0" applyFont="1" applyBorder="1" applyAlignment="1">
      <alignment horizontal="center" vertical="center"/>
    </xf>
    <xf numFmtId="165" fontId="14" fillId="0" borderId="20" xfId="0" applyNumberFormat="1" applyFont="1" applyBorder="1" applyAlignment="1">
      <alignment horizontal="center" vertical="center"/>
    </xf>
    <xf numFmtId="165" fontId="4" fillId="0" borderId="22"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3" fontId="4" fillId="0" borderId="20" xfId="0" applyNumberFormat="1" applyFont="1" applyFill="1" applyBorder="1" applyAlignment="1">
      <alignment horizontal="center" vertical="center"/>
    </xf>
    <xf numFmtId="3" fontId="4" fillId="0" borderId="22" xfId="0" applyNumberFormat="1" applyFont="1" applyFill="1" applyBorder="1" applyAlignment="1">
      <alignment horizontal="center" vertical="center"/>
    </xf>
    <xf numFmtId="165" fontId="16" fillId="0" borderId="22" xfId="0" applyNumberFormat="1" applyFont="1" applyFill="1" applyBorder="1" applyAlignment="1">
      <alignment horizontal="center" vertical="center"/>
    </xf>
    <xf numFmtId="0" fontId="16" fillId="0" borderId="20" xfId="0" applyFont="1" applyFill="1" applyBorder="1" applyAlignment="1">
      <alignment horizontal="center" vertical="center"/>
    </xf>
    <xf numFmtId="0" fontId="16" fillId="0" borderId="2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3" xfId="0" applyFont="1" applyFill="1" applyBorder="1" applyAlignment="1">
      <alignment horizontal="center" vertical="center"/>
    </xf>
    <xf numFmtId="0" fontId="21" fillId="0" borderId="16" xfId="0" applyFont="1" applyBorder="1" applyAlignment="1">
      <alignment horizontal="right"/>
    </xf>
    <xf numFmtId="165" fontId="21" fillId="0" borderId="16" xfId="0" applyNumberFormat="1" applyFont="1" applyBorder="1" applyAlignment="1">
      <alignment horizontal="right" indent="3"/>
    </xf>
    <xf numFmtId="0" fontId="21" fillId="0" borderId="16" xfId="0" applyNumberFormat="1" applyFont="1" applyBorder="1" applyAlignment="1">
      <alignment horizontal="center"/>
    </xf>
    <xf numFmtId="0" fontId="26" fillId="0" borderId="17" xfId="0" applyFont="1" applyBorder="1"/>
    <xf numFmtId="0" fontId="26" fillId="0" borderId="7"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center" wrapText="1"/>
    </xf>
    <xf numFmtId="0" fontId="4" fillId="0" borderId="15" xfId="0" applyFont="1" applyBorder="1" applyAlignment="1">
      <alignment horizontal="center" wrapText="1"/>
    </xf>
    <xf numFmtId="164" fontId="27" fillId="2" borderId="1" xfId="0" applyNumberFormat="1" applyFont="1" applyFill="1" applyBorder="1" applyAlignment="1">
      <alignment horizontal="center"/>
    </xf>
    <xf numFmtId="3" fontId="27" fillId="2" borderId="1" xfId="0" quotePrefix="1" applyNumberFormat="1" applyFont="1" applyFill="1" applyBorder="1" applyAlignment="1">
      <alignment horizontal="center"/>
    </xf>
    <xf numFmtId="3" fontId="27" fillId="2" borderId="1" xfId="0" applyNumberFormat="1" applyFont="1" applyFill="1" applyBorder="1" applyAlignment="1">
      <alignment horizontal="center"/>
    </xf>
    <xf numFmtId="165" fontId="27" fillId="2" borderId="1" xfId="0" applyNumberFormat="1" applyFont="1" applyFill="1" applyBorder="1" applyAlignment="1">
      <alignment horizontal="center"/>
    </xf>
    <xf numFmtId="165" fontId="27" fillId="2" borderId="1" xfId="0" quotePrefix="1" applyNumberFormat="1" applyFont="1" applyFill="1" applyBorder="1" applyAlignment="1">
      <alignment horizontal="center"/>
    </xf>
    <xf numFmtId="164" fontId="27" fillId="2" borderId="2" xfId="0" applyNumberFormat="1" applyFont="1" applyFill="1" applyBorder="1" applyAlignment="1">
      <alignment horizontal="center"/>
    </xf>
    <xf numFmtId="3" fontId="27" fillId="2" borderId="2" xfId="0" quotePrefix="1" applyNumberFormat="1" applyFont="1" applyFill="1" applyBorder="1" applyAlignment="1">
      <alignment horizontal="center"/>
    </xf>
    <xf numFmtId="3" fontId="27" fillId="2" borderId="2" xfId="0" applyNumberFormat="1" applyFont="1" applyFill="1" applyBorder="1" applyAlignment="1">
      <alignment horizontal="center"/>
    </xf>
    <xf numFmtId="165" fontId="27" fillId="2" borderId="2" xfId="0" applyNumberFormat="1" applyFont="1" applyFill="1" applyBorder="1" applyAlignment="1">
      <alignment horizontal="center"/>
    </xf>
    <xf numFmtId="165" fontId="27" fillId="2" borderId="2" xfId="0" quotePrefix="1" applyNumberFormat="1" applyFont="1" applyFill="1" applyBorder="1" applyAlignment="1">
      <alignment horizontal="center"/>
    </xf>
    <xf numFmtId="164" fontId="27" fillId="2" borderId="3" xfId="0" applyNumberFormat="1" applyFont="1" applyFill="1" applyBorder="1" applyAlignment="1">
      <alignment horizontal="center"/>
    </xf>
    <xf numFmtId="3" fontId="27" fillId="2" borderId="3" xfId="0" applyNumberFormat="1" applyFont="1" applyFill="1" applyBorder="1" applyAlignment="1">
      <alignment horizontal="center"/>
    </xf>
    <xf numFmtId="165" fontId="27" fillId="0" borderId="3" xfId="0" applyNumberFormat="1" applyFont="1" applyFill="1" applyBorder="1" applyAlignment="1">
      <alignment horizontal="center"/>
    </xf>
    <xf numFmtId="165" fontId="27" fillId="2" borderId="3" xfId="0" applyNumberFormat="1" applyFont="1" applyFill="1" applyBorder="1" applyAlignment="1">
      <alignment horizontal="center"/>
    </xf>
    <xf numFmtId="164" fontId="31" fillId="2" borderId="16" xfId="0" applyNumberFormat="1" applyFont="1" applyFill="1" applyBorder="1" applyAlignment="1">
      <alignment horizontal="center"/>
    </xf>
    <xf numFmtId="3" fontId="31" fillId="2" borderId="16" xfId="0" applyNumberFormat="1" applyFont="1" applyFill="1" applyBorder="1" applyAlignment="1">
      <alignment horizontal="center"/>
    </xf>
    <xf numFmtId="165" fontId="31" fillId="2" borderId="16" xfId="0" applyNumberFormat="1" applyFont="1" applyFill="1" applyBorder="1" applyAlignment="1">
      <alignment horizontal="center"/>
    </xf>
    <xf numFmtId="0" fontId="33" fillId="0" borderId="3" xfId="0" applyFont="1" applyBorder="1" applyAlignment="1">
      <alignment vertical="center"/>
    </xf>
    <xf numFmtId="0" fontId="33" fillId="0" borderId="3" xfId="0" applyFont="1" applyBorder="1" applyAlignment="1">
      <alignment horizontal="center" vertical="center"/>
    </xf>
    <xf numFmtId="6" fontId="33" fillId="0" borderId="3" xfId="0" applyNumberFormat="1" applyFont="1" applyBorder="1" applyAlignment="1">
      <alignment horizontal="right" vertical="center"/>
    </xf>
    <xf numFmtId="0" fontId="26" fillId="0" borderId="1" xfId="0" applyFont="1" applyFill="1" applyBorder="1"/>
    <xf numFmtId="0" fontId="33" fillId="0" borderId="1" xfId="0" applyFont="1" applyBorder="1" applyAlignment="1">
      <alignment vertical="center"/>
    </xf>
    <xf numFmtId="0" fontId="33" fillId="0" borderId="1" xfId="0" applyFont="1" applyBorder="1" applyAlignment="1">
      <alignment horizontal="center" vertical="center"/>
    </xf>
    <xf numFmtId="6" fontId="33" fillId="0" borderId="1" xfId="0" applyNumberFormat="1" applyFont="1" applyBorder="1" applyAlignment="1">
      <alignment horizontal="right" vertical="center"/>
    </xf>
    <xf numFmtId="165" fontId="26" fillId="0" borderId="1" xfId="6" applyNumberFormat="1" applyFont="1" applyFill="1" applyBorder="1"/>
    <xf numFmtId="0" fontId="35" fillId="0" borderId="16" xfId="0" applyFont="1" applyBorder="1" applyAlignment="1">
      <alignment vertical="center"/>
    </xf>
    <xf numFmtId="0" fontId="35" fillId="0" borderId="16" xfId="0" applyFont="1" applyBorder="1" applyAlignment="1">
      <alignment horizontal="center" vertical="center"/>
    </xf>
    <xf numFmtId="6" fontId="21" fillId="0" borderId="16" xfId="0" applyNumberFormat="1" applyFont="1" applyBorder="1" applyAlignment="1">
      <alignment horizontal="right" vertical="center"/>
    </xf>
    <xf numFmtId="0" fontId="33" fillId="0" borderId="0" xfId="0" applyFont="1" applyAlignment="1">
      <alignment vertical="center"/>
    </xf>
    <xf numFmtId="0" fontId="34" fillId="0" borderId="0" xfId="0" applyFont="1" applyAlignment="1">
      <alignment vertical="center"/>
    </xf>
    <xf numFmtId="0" fontId="33" fillId="0" borderId="2" xfId="0" applyFont="1" applyBorder="1" applyAlignment="1">
      <alignment vertical="center"/>
    </xf>
    <xf numFmtId="0" fontId="33" fillId="0" borderId="2" xfId="0" applyFont="1" applyBorder="1" applyAlignment="1">
      <alignment horizontal="center" vertical="center"/>
    </xf>
    <xf numFmtId="6" fontId="33" fillId="0" borderId="2" xfId="0" applyNumberFormat="1" applyFont="1" applyBorder="1" applyAlignment="1">
      <alignment horizontal="right" vertical="center"/>
    </xf>
    <xf numFmtId="3" fontId="27" fillId="2" borderId="0" xfId="0" applyNumberFormat="1" applyFont="1" applyFill="1" applyBorder="1" applyAlignment="1">
      <alignment horizontal="center"/>
    </xf>
    <xf numFmtId="165" fontId="27" fillId="0" borderId="0" xfId="0" applyNumberFormat="1" applyFont="1" applyFill="1" applyBorder="1" applyAlignment="1">
      <alignment horizontal="center"/>
    </xf>
    <xf numFmtId="165" fontId="27" fillId="2" borderId="0" xfId="0" applyNumberFormat="1" applyFont="1" applyFill="1" applyBorder="1" applyAlignment="1">
      <alignment horizontal="center"/>
    </xf>
    <xf numFmtId="164" fontId="27" fillId="2" borderId="0" xfId="0" applyNumberFormat="1" applyFont="1" applyFill="1" applyBorder="1" applyAlignment="1">
      <alignment horizontal="left"/>
    </xf>
    <xf numFmtId="0" fontId="26" fillId="0" borderId="0" xfId="0" applyFont="1" applyAlignment="1">
      <alignment vertical="center"/>
    </xf>
    <xf numFmtId="0" fontId="21" fillId="0" borderId="0" xfId="0" applyFont="1" applyAlignment="1">
      <alignment vertical="center"/>
    </xf>
    <xf numFmtId="0" fontId="26" fillId="0" borderId="0" xfId="0" applyFont="1" applyAlignment="1">
      <alignment horizontal="left" vertical="center" indent="10"/>
    </xf>
    <xf numFmtId="0" fontId="21" fillId="0" borderId="0" xfId="0" applyFont="1"/>
    <xf numFmtId="0" fontId="35" fillId="0" borderId="0" xfId="0" applyFont="1" applyAlignment="1">
      <alignment vertical="center"/>
    </xf>
    <xf numFmtId="165" fontId="26" fillId="0" borderId="0" xfId="0" applyNumberFormat="1" applyFont="1"/>
    <xf numFmtId="3" fontId="26" fillId="0" borderId="0" xfId="0" applyNumberFormat="1" applyFont="1"/>
    <xf numFmtId="0" fontId="14" fillId="0" borderId="0" xfId="0" applyFont="1" applyAlignment="1">
      <alignment horizontal="left" vertical="center"/>
    </xf>
    <xf numFmtId="0" fontId="2" fillId="0" borderId="3" xfId="0" applyFont="1" applyFill="1" applyBorder="1" applyAlignment="1">
      <alignment horizontal="right" vertical="center"/>
    </xf>
    <xf numFmtId="0" fontId="2" fillId="0" borderId="0" xfId="0" applyFont="1" applyFill="1" applyBorder="1" applyAlignment="1">
      <alignment horizontal="right" vertical="center"/>
    </xf>
    <xf numFmtId="0" fontId="13" fillId="0" borderId="1" xfId="0" applyFont="1" applyFill="1" applyBorder="1" applyAlignment="1">
      <alignment vertical="center"/>
    </xf>
    <xf numFmtId="166" fontId="26" fillId="0" borderId="1" xfId="0" applyNumberFormat="1" applyFont="1" applyFill="1" applyBorder="1" applyAlignment="1">
      <alignment vertical="center"/>
    </xf>
    <xf numFmtId="0" fontId="3" fillId="0" borderId="0" xfId="0" applyFont="1" applyFill="1" applyBorder="1" applyAlignment="1">
      <alignment vertical="center"/>
    </xf>
    <xf numFmtId="0" fontId="26" fillId="0" borderId="0" xfId="0" applyFont="1" applyFill="1" applyAlignment="1">
      <alignment vertical="center"/>
    </xf>
    <xf numFmtId="0" fontId="2" fillId="0" borderId="1" xfId="0" applyFont="1" applyFill="1" applyBorder="1" applyAlignment="1">
      <alignment horizontal="right" vertical="center"/>
    </xf>
    <xf numFmtId="6" fontId="2" fillId="0" borderId="1" xfId="0" applyNumberFormat="1" applyFont="1" applyFill="1" applyBorder="1" applyAlignment="1">
      <alignment horizontal="right" vertical="center"/>
    </xf>
    <xf numFmtId="6" fontId="2" fillId="0" borderId="0" xfId="0" applyNumberFormat="1" applyFont="1" applyFill="1" applyBorder="1" applyAlignment="1">
      <alignment horizontal="right" vertical="center"/>
    </xf>
    <xf numFmtId="165" fontId="13" fillId="0" borderId="1" xfId="6" applyNumberFormat="1" applyFont="1" applyFill="1" applyBorder="1" applyAlignment="1">
      <alignment vertical="center"/>
    </xf>
    <xf numFmtId="0" fontId="26"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165" fontId="26" fillId="0" borderId="0" xfId="6" applyNumberFormat="1" applyFont="1" applyFill="1" applyBorder="1" applyAlignment="1">
      <alignment vertical="center"/>
    </xf>
    <xf numFmtId="0" fontId="20" fillId="0" borderId="0" xfId="0" applyFont="1" applyFill="1" applyBorder="1" applyAlignment="1">
      <alignment vertical="center"/>
    </xf>
    <xf numFmtId="0" fontId="15" fillId="0" borderId="0" xfId="0" applyFont="1" applyFill="1" applyBorder="1" applyAlignment="1">
      <alignment vertical="center"/>
    </xf>
    <xf numFmtId="6" fontId="2" fillId="0" borderId="3" xfId="0" applyNumberFormat="1" applyFont="1" applyFill="1" applyBorder="1" applyAlignment="1">
      <alignment horizontal="right" vertical="center"/>
    </xf>
    <xf numFmtId="6" fontId="13" fillId="0" borderId="1" xfId="0" applyNumberFormat="1" applyFont="1" applyFill="1" applyBorder="1" applyAlignment="1">
      <alignment horizontal="right" vertical="center"/>
    </xf>
    <xf numFmtId="6" fontId="13" fillId="0" borderId="0" xfId="0" applyNumberFormat="1" applyFont="1" applyFill="1" applyBorder="1" applyAlignment="1">
      <alignment horizontal="right" vertical="center"/>
    </xf>
    <xf numFmtId="0" fontId="18" fillId="0" borderId="23" xfId="0" applyFont="1" applyBorder="1" applyAlignment="1">
      <alignment horizontal="left" vertical="center"/>
    </xf>
    <xf numFmtId="6" fontId="4" fillId="0" borderId="23" xfId="0" applyNumberFormat="1" applyFont="1" applyFill="1" applyBorder="1" applyAlignment="1">
      <alignment horizontal="right" vertical="center"/>
    </xf>
    <xf numFmtId="6" fontId="4" fillId="0" borderId="20" xfId="0" applyNumberFormat="1" applyFont="1" applyFill="1" applyBorder="1" applyAlignment="1">
      <alignment horizontal="right" vertical="center"/>
    </xf>
    <xf numFmtId="8" fontId="17" fillId="0" borderId="11" xfId="0" applyNumberFormat="1" applyFont="1" applyFill="1" applyBorder="1" applyAlignment="1">
      <alignment horizontal="right" vertical="center"/>
    </xf>
    <xf numFmtId="8" fontId="17" fillId="0" borderId="0" xfId="0" applyNumberFormat="1" applyFont="1" applyFill="1" applyBorder="1" applyAlignment="1">
      <alignment horizontal="right" vertical="center"/>
    </xf>
    <xf numFmtId="6" fontId="17" fillId="0" borderId="1" xfId="0" applyNumberFormat="1" applyFont="1" applyFill="1" applyBorder="1" applyAlignment="1">
      <alignment horizontal="right" vertical="center"/>
    </xf>
    <xf numFmtId="6" fontId="17" fillId="0" borderId="0" xfId="0" applyNumberFormat="1" applyFont="1" applyFill="1" applyBorder="1" applyAlignment="1">
      <alignment horizontal="right" vertical="center"/>
    </xf>
    <xf numFmtId="6" fontId="17" fillId="0" borderId="2" xfId="0" applyNumberFormat="1" applyFont="1" applyFill="1" applyBorder="1" applyAlignment="1">
      <alignment horizontal="right" vertical="center"/>
    </xf>
    <xf numFmtId="165" fontId="32" fillId="0" borderId="0" xfId="6" applyNumberFormat="1"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14" fillId="0" borderId="23" xfId="0" applyFont="1" applyBorder="1" applyAlignment="1">
      <alignment horizontal="left" vertical="center"/>
    </xf>
    <xf numFmtId="6" fontId="16" fillId="0" borderId="20" xfId="0" applyNumberFormat="1" applyFont="1" applyFill="1" applyBorder="1" applyAlignment="1">
      <alignment horizontal="right" vertical="center"/>
    </xf>
    <xf numFmtId="6" fontId="16" fillId="0" borderId="0" xfId="0" applyNumberFormat="1" applyFont="1" applyFill="1" applyBorder="1" applyAlignment="1">
      <alignment horizontal="right" vertical="center"/>
    </xf>
    <xf numFmtId="1" fontId="26" fillId="0" borderId="0" xfId="0" applyNumberFormat="1" applyFont="1" applyFill="1" applyBorder="1" applyAlignment="1">
      <alignment vertical="center"/>
    </xf>
    <xf numFmtId="0" fontId="4" fillId="0" borderId="23" xfId="0" applyFont="1" applyBorder="1" applyAlignment="1">
      <alignment horizontal="left" vertical="center"/>
    </xf>
    <xf numFmtId="165" fontId="31" fillId="0" borderId="22" xfId="0" applyNumberFormat="1" applyFont="1" applyFill="1" applyBorder="1" applyAlignment="1">
      <alignment vertical="center"/>
    </xf>
    <xf numFmtId="0" fontId="31" fillId="0" borderId="20" xfId="0" applyFont="1" applyFill="1" applyBorder="1" applyAlignment="1">
      <alignment vertical="center"/>
    </xf>
    <xf numFmtId="6" fontId="16" fillId="0" borderId="20" xfId="0" applyNumberFormat="1" applyFont="1" applyFill="1" applyBorder="1" applyAlignment="1">
      <alignment vertical="center"/>
    </xf>
    <xf numFmtId="6" fontId="16" fillId="0" borderId="0" xfId="0" applyNumberFormat="1" applyFont="1" applyFill="1" applyBorder="1" applyAlignment="1">
      <alignment vertical="center"/>
    </xf>
    <xf numFmtId="0" fontId="2" fillId="0" borderId="0" xfId="0" applyFont="1" applyAlignment="1">
      <alignment horizontal="left" vertical="center"/>
    </xf>
    <xf numFmtId="0" fontId="26" fillId="0" borderId="0" xfId="0" applyFont="1" applyFill="1" applyAlignment="1">
      <alignment horizontal="left" vertical="center"/>
    </xf>
    <xf numFmtId="0" fontId="13" fillId="0" borderId="0" xfId="0" applyFont="1" applyFill="1" applyAlignment="1">
      <alignmen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18" fillId="0" borderId="20" xfId="0" applyFont="1" applyBorder="1" applyAlignment="1">
      <alignment horizontal="left" vertical="center"/>
    </xf>
    <xf numFmtId="0" fontId="14" fillId="0" borderId="20" xfId="0" applyFont="1" applyBorder="1" applyAlignment="1">
      <alignment horizontal="left" vertical="center"/>
    </xf>
    <xf numFmtId="0" fontId="4" fillId="0" borderId="20" xfId="0" applyFont="1" applyBorder="1" applyAlignment="1">
      <alignment horizontal="left" vertic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1" fillId="0" borderId="11" xfId="4"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29"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28" fillId="0" borderId="1" xfId="5" applyFont="1" applyFill="1" applyBorder="1" applyAlignment="1">
      <alignment horizontal="center"/>
    </xf>
    <xf numFmtId="0" fontId="5" fillId="0" borderId="1" xfId="0" applyFont="1" applyBorder="1" applyAlignment="1">
      <alignment horizontal="center"/>
    </xf>
    <xf numFmtId="0" fontId="29"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11" fillId="0" borderId="11" xfId="4"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29"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28" fillId="0" borderId="1" xfId="3" applyFont="1" applyFill="1" applyBorder="1" applyAlignment="1">
      <alignment horizontal="center"/>
    </xf>
    <xf numFmtId="49" fontId="29" fillId="0" borderId="11" xfId="1" applyNumberFormat="1" applyFont="1" applyFill="1" applyBorder="1" applyAlignment="1" applyProtection="1">
      <alignment horizontal="left" vertical="top" wrapText="1"/>
    </xf>
    <xf numFmtId="49" fontId="29" fillId="0" borderId="0" xfId="1" applyNumberFormat="1" applyFont="1" applyFill="1" applyBorder="1" applyAlignment="1" applyProtection="1">
      <alignment horizontal="left" vertical="top" wrapText="1"/>
    </xf>
    <xf numFmtId="49" fontId="29" fillId="0" borderId="12" xfId="1" applyNumberFormat="1" applyFont="1" applyFill="1" applyBorder="1" applyAlignment="1" applyProtection="1">
      <alignment horizontal="left" vertical="top" wrapText="1"/>
    </xf>
    <xf numFmtId="0" fontId="29" fillId="0" borderId="11" xfId="3" applyFont="1" applyFill="1" applyBorder="1" applyAlignment="1">
      <alignment horizontal="left" vertical="top" wrapText="1"/>
    </xf>
    <xf numFmtId="0" fontId="29" fillId="0" borderId="0" xfId="3" applyFont="1" applyFill="1" applyBorder="1" applyAlignment="1">
      <alignment horizontal="left" vertical="top" wrapText="1"/>
    </xf>
    <xf numFmtId="0" fontId="29" fillId="0" borderId="12" xfId="3" applyFont="1" applyFill="1" applyBorder="1" applyAlignment="1">
      <alignment horizontal="left" vertical="top" wrapText="1"/>
    </xf>
    <xf numFmtId="0" fontId="2" fillId="0" borderId="0" xfId="0" applyFont="1" applyAlignment="1">
      <alignment horizontal="left" vertical="center" wrapText="1"/>
    </xf>
    <xf numFmtId="0" fontId="24" fillId="0" borderId="0" xfId="0" applyFont="1" applyAlignment="1">
      <alignment horizontal="left" vertical="center" wrapText="1"/>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4" xfId="0" applyFont="1" applyFill="1" applyBorder="1" applyAlignment="1">
      <alignment horizontal="center"/>
    </xf>
    <xf numFmtId="0" fontId="4" fillId="0" borderId="1" xfId="0" applyFont="1" applyFill="1" applyBorder="1" applyAlignment="1">
      <alignment horizontal="center" vertical="center"/>
    </xf>
    <xf numFmtId="0" fontId="2" fillId="0" borderId="0" xfId="0" applyFont="1" applyAlignment="1">
      <alignment horizontal="left" vertical="center"/>
    </xf>
    <xf numFmtId="0" fontId="24" fillId="0" borderId="0" xfId="0" applyFont="1" applyAlignment="1">
      <alignment horizontal="left" vertical="center"/>
    </xf>
    <xf numFmtId="164" fontId="27" fillId="5" borderId="7" xfId="0" applyNumberFormat="1" applyFont="1" applyFill="1" applyBorder="1" applyAlignment="1">
      <alignment horizontal="center"/>
    </xf>
    <xf numFmtId="164" fontId="27" fillId="5" borderId="6" xfId="0" applyNumberFormat="1" applyFont="1" applyFill="1" applyBorder="1" applyAlignment="1">
      <alignment horizontal="center"/>
    </xf>
    <xf numFmtId="164" fontId="27" fillId="5" borderId="5" xfId="0" applyNumberFormat="1" applyFont="1" applyFill="1" applyBorder="1" applyAlignment="1">
      <alignment horizontal="center"/>
    </xf>
    <xf numFmtId="0" fontId="14" fillId="0" borderId="1" xfId="0" applyFont="1" applyBorder="1" applyAlignment="1">
      <alignment horizontal="center" wrapText="1"/>
    </xf>
    <xf numFmtId="0" fontId="14" fillId="0" borderId="9" xfId="0" applyFont="1" applyBorder="1" applyAlignment="1">
      <alignment horizontal="center" wrapText="1"/>
    </xf>
    <xf numFmtId="0" fontId="34" fillId="0" borderId="0" xfId="0" applyFont="1" applyAlignment="1">
      <alignment horizontal="left" vertical="top" wrapText="1"/>
    </xf>
    <xf numFmtId="0" fontId="4" fillId="0" borderId="2" xfId="0" applyFont="1" applyBorder="1" applyAlignment="1">
      <alignment horizontal="center" textRotation="90"/>
    </xf>
    <xf numFmtId="0" fontId="4" fillId="0" borderId="4" xfId="0" applyFont="1" applyBorder="1" applyAlignment="1">
      <alignment horizontal="center" textRotation="90"/>
    </xf>
    <xf numFmtId="0" fontId="4" fillId="0" borderId="15" xfId="0" applyFont="1" applyBorder="1" applyAlignment="1">
      <alignment horizontal="center" textRotation="90"/>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ls.gov/oes/current/naics3_326000.htm" TargetMode="External"/><Relationship Id="rId1" Type="http://schemas.openxmlformats.org/officeDocument/2006/relationships/hyperlink" Target="https://www.opm.gov/policy-data-oversight/pay-leave/salaries-wages/salary-tables/19Tables/html/GS_h.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zoomScaleNormal="100" workbookViewId="0">
      <selection activeCell="A7" sqref="A7"/>
    </sheetView>
  </sheetViews>
  <sheetFormatPr defaultColWidth="9.1796875" defaultRowHeight="15.5" x14ac:dyDescent="0.35"/>
  <cols>
    <col min="1" max="1" width="4.1796875" style="17" customWidth="1"/>
    <col min="2" max="2" width="9.1796875" style="17"/>
    <col min="3" max="3" width="81.7265625" style="17" customWidth="1"/>
    <col min="4" max="4" width="21.453125" style="17" customWidth="1"/>
    <col min="5" max="5" width="2.81640625" style="17" customWidth="1"/>
    <col min="6" max="16384" width="9.1796875" style="17"/>
  </cols>
  <sheetData>
    <row r="1" spans="1:4" ht="15.75" customHeight="1" x14ac:dyDescent="0.35">
      <c r="A1" s="211" t="s">
        <v>162</v>
      </c>
      <c r="B1" s="211"/>
      <c r="C1" s="211"/>
      <c r="D1" s="211"/>
    </row>
    <row r="2" spans="1:4" x14ac:dyDescent="0.35">
      <c r="A2" s="209"/>
      <c r="B2" s="210"/>
      <c r="C2" s="210"/>
      <c r="D2" s="210"/>
    </row>
    <row r="3" spans="1:4" x14ac:dyDescent="0.35">
      <c r="A3" s="209" t="s">
        <v>86</v>
      </c>
      <c r="B3" s="210"/>
      <c r="C3" s="210"/>
      <c r="D3" s="210"/>
    </row>
    <row r="4" spans="1:4" ht="15.75" customHeight="1" x14ac:dyDescent="0.35">
      <c r="A4" s="209" t="s">
        <v>87</v>
      </c>
      <c r="B4" s="210"/>
      <c r="C4" s="210"/>
      <c r="D4" s="210"/>
    </row>
    <row r="5" spans="1:4" x14ac:dyDescent="0.35">
      <c r="A5" s="153"/>
      <c r="B5" s="16"/>
      <c r="C5" s="16"/>
      <c r="D5" s="16"/>
    </row>
    <row r="6" spans="1:4" x14ac:dyDescent="0.35">
      <c r="A6" s="154" t="s">
        <v>35</v>
      </c>
      <c r="B6" s="16"/>
      <c r="C6" s="16"/>
      <c r="D6" s="16"/>
    </row>
    <row r="7" spans="1:4" x14ac:dyDescent="0.35">
      <c r="A7" s="153" t="s">
        <v>82</v>
      </c>
      <c r="B7" s="16"/>
      <c r="C7" s="16"/>
      <c r="D7" s="16"/>
    </row>
    <row r="8" spans="1:4" x14ac:dyDescent="0.35">
      <c r="A8" s="153"/>
      <c r="B8" s="153" t="s">
        <v>113</v>
      </c>
      <c r="C8" s="16"/>
      <c r="D8" s="16"/>
    </row>
    <row r="9" spans="1:4" x14ac:dyDescent="0.35">
      <c r="A9" s="155"/>
      <c r="B9" s="16"/>
      <c r="C9" s="16"/>
      <c r="D9" s="16"/>
    </row>
    <row r="10" spans="1:4" x14ac:dyDescent="0.35">
      <c r="A10" s="156" t="s">
        <v>36</v>
      </c>
      <c r="B10" s="16"/>
      <c r="C10" s="16"/>
      <c r="D10" s="16"/>
    </row>
    <row r="11" spans="1:4" x14ac:dyDescent="0.35">
      <c r="A11" s="153" t="s">
        <v>83</v>
      </c>
      <c r="B11" s="16"/>
      <c r="C11" s="16"/>
      <c r="D11" s="16"/>
    </row>
    <row r="12" spans="1:4" x14ac:dyDescent="0.35">
      <c r="A12" s="153"/>
      <c r="B12" s="153" t="s">
        <v>111</v>
      </c>
      <c r="C12" s="16"/>
      <c r="D12" s="16"/>
    </row>
    <row r="13" spans="1:4" x14ac:dyDescent="0.35">
      <c r="A13" s="16"/>
      <c r="B13" s="16"/>
      <c r="C13" s="16"/>
      <c r="D13" s="16"/>
    </row>
    <row r="14" spans="1:4" x14ac:dyDescent="0.35">
      <c r="A14" s="157" t="s">
        <v>37</v>
      </c>
      <c r="B14" s="157"/>
      <c r="C14" s="16"/>
      <c r="D14" s="16"/>
    </row>
    <row r="15" spans="1:4" x14ac:dyDescent="0.35">
      <c r="A15" s="144" t="s">
        <v>84</v>
      </c>
      <c r="B15" s="16"/>
      <c r="C15" s="16"/>
      <c r="D15" s="16"/>
    </row>
    <row r="16" spans="1:4" x14ac:dyDescent="0.35">
      <c r="A16" s="144"/>
      <c r="B16" s="144" t="s">
        <v>112</v>
      </c>
      <c r="C16" s="16"/>
      <c r="D16" s="16"/>
    </row>
    <row r="17" spans="1:4" x14ac:dyDescent="0.35">
      <c r="A17" s="16"/>
      <c r="B17" s="16"/>
      <c r="C17" s="16"/>
      <c r="D17" s="16"/>
    </row>
    <row r="18" spans="1:4" x14ac:dyDescent="0.35">
      <c r="A18" s="156" t="s">
        <v>38</v>
      </c>
      <c r="B18" s="16"/>
      <c r="C18" s="16"/>
      <c r="D18" s="16"/>
    </row>
    <row r="19" spans="1:4" x14ac:dyDescent="0.35">
      <c r="A19" s="144" t="s">
        <v>85</v>
      </c>
      <c r="B19" s="16"/>
      <c r="C19" s="16"/>
      <c r="D19" s="16"/>
    </row>
    <row r="20" spans="1:4" x14ac:dyDescent="0.35">
      <c r="A20" s="155"/>
      <c r="B20" s="144" t="s">
        <v>111</v>
      </c>
      <c r="C20" s="16"/>
      <c r="D20" s="16"/>
    </row>
    <row r="21" spans="1:4" x14ac:dyDescent="0.35">
      <c r="A21" s="155"/>
      <c r="B21" s="144"/>
      <c r="C21" s="16"/>
      <c r="D21" s="16"/>
    </row>
    <row r="22" spans="1:4" x14ac:dyDescent="0.35">
      <c r="A22" s="154" t="s">
        <v>88</v>
      </c>
      <c r="B22" s="16"/>
      <c r="C22" s="16"/>
      <c r="D22" s="16"/>
    </row>
    <row r="23" spans="1:4" x14ac:dyDescent="0.35">
      <c r="A23" s="153" t="s">
        <v>89</v>
      </c>
      <c r="B23" s="16"/>
      <c r="C23" s="16"/>
      <c r="D23" s="16"/>
    </row>
    <row r="24" spans="1:4" x14ac:dyDescent="0.35">
      <c r="A24" s="153"/>
      <c r="B24" s="153" t="s">
        <v>111</v>
      </c>
      <c r="C24" s="16"/>
      <c r="D24" s="16"/>
    </row>
  </sheetData>
  <mergeCells count="4">
    <mergeCell ref="A2:D2"/>
    <mergeCell ref="A3:D3"/>
    <mergeCell ref="A1:D1"/>
    <mergeCell ref="A4:D4"/>
  </mergeCells>
  <pageMargins left="0.7" right="0.7" top="0.75" bottom="0.75" header="0.3" footer="0.3"/>
  <pageSetup orientation="landscape" r:id="rId1"/>
  <headerFooter>
    <oddHeader>&amp;LSheet: &amp;A&amp;R&amp;F</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3"/>
  <sheetViews>
    <sheetView workbookViewId="0"/>
  </sheetViews>
  <sheetFormatPr defaultColWidth="9.1796875" defaultRowHeight="14" x14ac:dyDescent="0.3"/>
  <cols>
    <col min="1" max="1" width="3.453125" style="16" customWidth="1"/>
    <col min="2" max="2" width="9.1796875" style="16"/>
    <col min="3" max="8" width="12.1796875" style="16" customWidth="1"/>
    <col min="9" max="9" width="14.1796875" style="16" customWidth="1"/>
    <col min="10" max="10" width="9.81640625" style="16" customWidth="1"/>
    <col min="11" max="11" width="2.7265625" style="16" customWidth="1"/>
    <col min="12" max="16384" width="9.1796875" style="16"/>
  </cols>
  <sheetData>
    <row r="1" spans="1:10" ht="15.75" customHeight="1" x14ac:dyDescent="0.3">
      <c r="A1" s="52" t="s">
        <v>94</v>
      </c>
      <c r="C1" s="52"/>
      <c r="D1" s="52"/>
      <c r="E1" s="52"/>
      <c r="F1" s="52"/>
      <c r="G1" s="52"/>
      <c r="H1" s="52"/>
      <c r="I1" s="52"/>
    </row>
    <row r="2" spans="1:10" ht="15.75" customHeight="1" x14ac:dyDescent="0.3">
      <c r="A2" s="52" t="s">
        <v>150</v>
      </c>
      <c r="C2" s="52"/>
      <c r="D2" s="52"/>
      <c r="E2" s="52"/>
      <c r="F2" s="52"/>
      <c r="G2" s="52"/>
      <c r="H2" s="52"/>
      <c r="I2" s="52"/>
    </row>
    <row r="3" spans="1:10" ht="16.5" customHeight="1" x14ac:dyDescent="0.3">
      <c r="B3" s="52"/>
      <c r="C3" s="52"/>
      <c r="D3" s="52"/>
      <c r="E3" s="52"/>
      <c r="F3" s="52"/>
      <c r="G3" s="52"/>
      <c r="H3" s="52"/>
      <c r="I3" s="52"/>
    </row>
    <row r="4" spans="1:10" ht="26.5" thickBot="1" x14ac:dyDescent="0.35">
      <c r="B4" s="53" t="s">
        <v>28</v>
      </c>
      <c r="C4" s="54" t="s">
        <v>29</v>
      </c>
      <c r="D4" s="54" t="s">
        <v>31</v>
      </c>
      <c r="E4" s="54" t="s">
        <v>30</v>
      </c>
      <c r="F4" s="54" t="s">
        <v>33</v>
      </c>
      <c r="G4" s="54" t="s">
        <v>159</v>
      </c>
      <c r="H4" s="54" t="s">
        <v>34</v>
      </c>
      <c r="I4" s="54" t="s">
        <v>98</v>
      </c>
    </row>
    <row r="5" spans="1:10" ht="14.5" thickTop="1" x14ac:dyDescent="0.3">
      <c r="B5" s="126">
        <v>1</v>
      </c>
      <c r="C5" s="127">
        <f>+'TBL5-EPAY1'!F20</f>
        <v>50</v>
      </c>
      <c r="D5" s="127">
        <f>+'TBL5-EPAY1'!G20</f>
        <v>2.5</v>
      </c>
      <c r="E5" s="127">
        <f>+'TBL5-EPAY1'!H20</f>
        <v>5</v>
      </c>
      <c r="F5" s="127">
        <f>SUM(C5:E5)</f>
        <v>57.5</v>
      </c>
      <c r="G5" s="129">
        <f>'TBL5-EPAY1'!I20</f>
        <v>2770</v>
      </c>
      <c r="H5" s="129">
        <v>0</v>
      </c>
      <c r="I5" s="129">
        <f>+G5+H5</f>
        <v>2770</v>
      </c>
    </row>
    <row r="6" spans="1:10" x14ac:dyDescent="0.3">
      <c r="B6" s="116">
        <v>2</v>
      </c>
      <c r="C6" s="118">
        <f>+'TBL6-EPAY2'!F20</f>
        <v>42</v>
      </c>
      <c r="D6" s="118">
        <f>+'TBL6-EPAY2'!G20</f>
        <v>2.1000000000000005</v>
      </c>
      <c r="E6" s="118">
        <f>+'TBL6-EPAY2'!H20</f>
        <v>4.2000000000000011</v>
      </c>
      <c r="F6" s="127">
        <f t="shared" ref="F6:F7" si="0">SUM(C6:E6)</f>
        <v>48.300000000000004</v>
      </c>
      <c r="G6" s="119">
        <f>'TBL6-EPAY2'!I20</f>
        <v>2330</v>
      </c>
      <c r="H6" s="119">
        <v>0</v>
      </c>
      <c r="I6" s="129">
        <f>+G6+H6</f>
        <v>2330</v>
      </c>
    </row>
    <row r="7" spans="1:10" ht="14.5" thickBot="1" x14ac:dyDescent="0.35">
      <c r="B7" s="121">
        <v>3</v>
      </c>
      <c r="C7" s="123">
        <f>+'TBL7-EPAY3'!F20</f>
        <v>42</v>
      </c>
      <c r="D7" s="123">
        <f>+'TBL7-EPAY3'!G20</f>
        <v>2.1000000000000005</v>
      </c>
      <c r="E7" s="123">
        <f>+'TBL7-EPAY3'!H20</f>
        <v>4.2000000000000011</v>
      </c>
      <c r="F7" s="123">
        <f t="shared" si="0"/>
        <v>48.300000000000004</v>
      </c>
      <c r="G7" s="124">
        <f>'TBL7-EPAY3'!I20</f>
        <v>2330</v>
      </c>
      <c r="H7" s="124">
        <v>0</v>
      </c>
      <c r="I7" s="124">
        <f>+G7+H7</f>
        <v>2330</v>
      </c>
    </row>
    <row r="8" spans="1:10" ht="17" thickBot="1" x14ac:dyDescent="0.35">
      <c r="B8" s="130" t="s">
        <v>148</v>
      </c>
      <c r="C8" s="131">
        <f t="shared" ref="C8:F8" si="1">SUM(C5:C7)</f>
        <v>134</v>
      </c>
      <c r="D8" s="131">
        <f t="shared" si="1"/>
        <v>6.7000000000000011</v>
      </c>
      <c r="E8" s="131">
        <f t="shared" si="1"/>
        <v>13.400000000000002</v>
      </c>
      <c r="F8" s="131">
        <f t="shared" si="1"/>
        <v>154.10000000000002</v>
      </c>
      <c r="G8" s="132">
        <f>SUM(G5:G7)</f>
        <v>7430</v>
      </c>
      <c r="H8" s="132">
        <f t="shared" ref="H8:I8" si="2">SUM(H5:H7)</f>
        <v>0</v>
      </c>
      <c r="I8" s="132">
        <f t="shared" si="2"/>
        <v>7430</v>
      </c>
    </row>
    <row r="9" spans="1:10" ht="16.5" thickTop="1" x14ac:dyDescent="0.3">
      <c r="B9" s="126" t="s">
        <v>153</v>
      </c>
      <c r="C9" s="127">
        <f>AVERAGE(C5:C7)</f>
        <v>44.666666666666664</v>
      </c>
      <c r="D9" s="127">
        <f>AVERAGE(D5:D7)</f>
        <v>2.2333333333333338</v>
      </c>
      <c r="E9" s="127">
        <f>AVERAGE(E5:E7)</f>
        <v>4.4666666666666677</v>
      </c>
      <c r="F9" s="127">
        <f>AVERAGE(F5:F7)</f>
        <v>51.366666666666674</v>
      </c>
      <c r="G9" s="129">
        <f>IF(AVERAGE(G5:G7)=0,0,ROUND(AVERAGE(G5:G7),3-(1+INT(LOG10(ABS(AVERAGE(G5:G7)))))))</f>
        <v>2480</v>
      </c>
      <c r="H9" s="129">
        <f t="shared" ref="H9:I9" si="3">IF(AVERAGE(H5:H7)=0,0,ROUND(AVERAGE(H5:H7),3-(1+INT(LOG10(ABS(AVERAGE(H5:H7)))))))</f>
        <v>0</v>
      </c>
      <c r="I9" s="129">
        <f t="shared" si="3"/>
        <v>2480</v>
      </c>
      <c r="J9" s="158"/>
    </row>
    <row r="10" spans="1:10" x14ac:dyDescent="0.3">
      <c r="A10" s="16" t="s">
        <v>149</v>
      </c>
    </row>
    <row r="11" spans="1:10" x14ac:dyDescent="0.3">
      <c r="A11" s="67" t="s">
        <v>100</v>
      </c>
      <c r="B11" s="152" t="s">
        <v>151</v>
      </c>
    </row>
    <row r="12" spans="1:10" x14ac:dyDescent="0.3">
      <c r="A12" s="67" t="s">
        <v>106</v>
      </c>
      <c r="B12" s="152" t="s">
        <v>152</v>
      </c>
    </row>
    <row r="13" spans="1:10" x14ac:dyDescent="0.3">
      <c r="A13" s="67"/>
    </row>
  </sheetData>
  <pageMargins left="0.7" right="0.7" top="0.75" bottom="0.75" header="0.3" footer="0.3"/>
  <pageSetup orientation="landscape" r:id="rId1"/>
  <headerFooter>
    <oddHeader>&amp;LSheet: &amp;A&amp;R&amp;F</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1A03B-F2DC-4D82-8597-498D6B3A9AC5}">
  <sheetPr>
    <pageSetUpPr fitToPage="1"/>
  </sheetPr>
  <dimension ref="A1:J19"/>
  <sheetViews>
    <sheetView workbookViewId="0"/>
  </sheetViews>
  <sheetFormatPr defaultColWidth="9.1796875" defaultRowHeight="14" x14ac:dyDescent="0.3"/>
  <cols>
    <col min="1" max="1" width="3.81640625" style="16" customWidth="1"/>
    <col min="2" max="2" width="14.54296875" style="16" customWidth="1"/>
    <col min="3" max="3" width="14.7265625" style="16" customWidth="1"/>
    <col min="4" max="4" width="16.54296875" style="16" customWidth="1"/>
    <col min="5" max="5" width="14.7265625" style="16" customWidth="1"/>
    <col min="6" max="6" width="16" style="16" customWidth="1"/>
    <col min="7" max="7" width="14.7265625" style="16" customWidth="1"/>
    <col min="8" max="8" width="6.1796875" style="68" customWidth="1"/>
    <col min="9" max="9" width="17.7265625" style="16" customWidth="1"/>
    <col min="10" max="10" width="3.453125" style="16" customWidth="1"/>
    <col min="11" max="16384" width="9.1796875" style="16"/>
  </cols>
  <sheetData>
    <row r="1" spans="1:10" ht="15.75" customHeight="1" x14ac:dyDescent="0.3">
      <c r="A1" s="69" t="s">
        <v>95</v>
      </c>
      <c r="C1" s="69"/>
      <c r="D1" s="69"/>
      <c r="E1" s="69"/>
      <c r="F1" s="69"/>
      <c r="G1" s="69"/>
      <c r="H1" s="70"/>
      <c r="I1" s="69"/>
      <c r="J1" s="69"/>
    </row>
    <row r="2" spans="1:10" ht="15.75" customHeight="1" x14ac:dyDescent="0.3">
      <c r="A2" s="69" t="s">
        <v>150</v>
      </c>
      <c r="C2" s="69"/>
      <c r="D2" s="69"/>
      <c r="E2" s="69"/>
      <c r="F2" s="69"/>
      <c r="G2" s="69"/>
      <c r="H2" s="70"/>
      <c r="I2" s="69"/>
      <c r="J2" s="69"/>
    </row>
    <row r="4" spans="1:10" x14ac:dyDescent="0.3">
      <c r="B4" s="112" t="s">
        <v>1</v>
      </c>
      <c r="C4" s="112" t="s">
        <v>2</v>
      </c>
      <c r="D4" s="113" t="s">
        <v>3</v>
      </c>
      <c r="E4" s="113" t="s">
        <v>4</v>
      </c>
      <c r="F4" s="113" t="s">
        <v>5</v>
      </c>
      <c r="G4" s="113" t="s">
        <v>6</v>
      </c>
      <c r="H4" s="251" t="s">
        <v>99</v>
      </c>
    </row>
    <row r="5" spans="1:10" s="66" customFormat="1" ht="44.25" customHeight="1" x14ac:dyDescent="0.3">
      <c r="B5" s="114" t="s">
        <v>96</v>
      </c>
      <c r="C5" s="114" t="s">
        <v>104</v>
      </c>
      <c r="D5" s="114" t="s">
        <v>114</v>
      </c>
      <c r="E5" s="114" t="s">
        <v>133</v>
      </c>
      <c r="F5" s="114" t="s">
        <v>97</v>
      </c>
      <c r="G5" s="114" t="s">
        <v>98</v>
      </c>
      <c r="H5" s="252"/>
    </row>
    <row r="6" spans="1:10" s="66" customFormat="1" ht="14.5" thickBot="1" x14ac:dyDescent="0.35">
      <c r="B6" s="115"/>
      <c r="C6" s="115"/>
      <c r="D6" s="115"/>
      <c r="E6" s="115" t="s">
        <v>132</v>
      </c>
      <c r="F6" s="115"/>
      <c r="G6" s="115" t="s">
        <v>118</v>
      </c>
      <c r="H6" s="253"/>
    </row>
    <row r="7" spans="1:10" x14ac:dyDescent="0.3">
      <c r="B7" s="110" t="s">
        <v>101</v>
      </c>
      <c r="C7" s="71"/>
      <c r="D7" s="72"/>
      <c r="E7" s="71"/>
      <c r="F7" s="72"/>
      <c r="G7" s="71"/>
      <c r="H7" s="73"/>
    </row>
    <row r="8" spans="1:10" x14ac:dyDescent="0.3">
      <c r="B8" s="74" t="s">
        <v>102</v>
      </c>
      <c r="C8" s="75">
        <v>7600</v>
      </c>
      <c r="D8" s="65">
        <v>2</v>
      </c>
      <c r="E8" s="76">
        <f>+C8*D8</f>
        <v>15200</v>
      </c>
      <c r="F8" s="65">
        <v>2</v>
      </c>
      <c r="G8" s="76">
        <f>+E8*F8</f>
        <v>30400</v>
      </c>
      <c r="H8" s="65" t="s">
        <v>107</v>
      </c>
    </row>
    <row r="9" spans="1:10" x14ac:dyDescent="0.3">
      <c r="B9" s="111" t="s">
        <v>103</v>
      </c>
      <c r="C9" s="77"/>
      <c r="D9" s="78"/>
      <c r="E9" s="77"/>
      <c r="F9" s="78"/>
      <c r="G9" s="77"/>
      <c r="H9" s="79"/>
    </row>
    <row r="10" spans="1:10" ht="14.5" thickBot="1" x14ac:dyDescent="0.35">
      <c r="B10" s="80" t="s">
        <v>102</v>
      </c>
      <c r="C10" s="76">
        <v>6000</v>
      </c>
      <c r="D10" s="81">
        <v>2</v>
      </c>
      <c r="E10" s="76">
        <f>+C10*D10</f>
        <v>12000</v>
      </c>
      <c r="F10" s="82">
        <v>0</v>
      </c>
      <c r="G10" s="76">
        <f>+E10*F10</f>
        <v>0</v>
      </c>
      <c r="H10" s="82" t="s">
        <v>109</v>
      </c>
    </row>
    <row r="11" spans="1:10" ht="14.5" thickBot="1" x14ac:dyDescent="0.35">
      <c r="B11" s="107" t="s">
        <v>23</v>
      </c>
      <c r="C11" s="108"/>
      <c r="D11" s="109"/>
      <c r="E11" s="108"/>
      <c r="F11" s="109"/>
      <c r="G11" s="108">
        <f t="shared" ref="G11" si="0">SUM(G7:G10)</f>
        <v>30400</v>
      </c>
      <c r="H11" s="83"/>
    </row>
    <row r="12" spans="1:10" ht="22.5" customHeight="1" thickTop="1" x14ac:dyDescent="0.3">
      <c r="A12" s="16" t="s">
        <v>13</v>
      </c>
    </row>
    <row r="13" spans="1:10" x14ac:dyDescent="0.3">
      <c r="A13" s="67" t="s">
        <v>100</v>
      </c>
      <c r="B13" s="16" t="s">
        <v>172</v>
      </c>
    </row>
    <row r="14" spans="1:10" x14ac:dyDescent="0.3">
      <c r="A14" s="67"/>
      <c r="B14" s="16" t="s">
        <v>171</v>
      </c>
    </row>
    <row r="15" spans="1:10" x14ac:dyDescent="0.3">
      <c r="A15" s="67" t="s">
        <v>106</v>
      </c>
      <c r="B15" s="16" t="s">
        <v>105</v>
      </c>
    </row>
    <row r="16" spans="1:10" x14ac:dyDescent="0.3">
      <c r="A16" s="67" t="s">
        <v>108</v>
      </c>
      <c r="B16" s="16" t="s">
        <v>174</v>
      </c>
    </row>
    <row r="17" spans="1:2" x14ac:dyDescent="0.3">
      <c r="A17" s="67"/>
      <c r="B17" s="16" t="s">
        <v>173</v>
      </c>
    </row>
    <row r="18" spans="1:2" x14ac:dyDescent="0.3">
      <c r="A18" s="67" t="s">
        <v>110</v>
      </c>
      <c r="B18" s="16" t="s">
        <v>176</v>
      </c>
    </row>
    <row r="19" spans="1:2" x14ac:dyDescent="0.3">
      <c r="B19" s="84" t="s">
        <v>175</v>
      </c>
    </row>
  </sheetData>
  <mergeCells count="1">
    <mergeCell ref="H4:H6"/>
  </mergeCells>
  <pageMargins left="0.7" right="0.7" top="0.75" bottom="0.75" header="0.3" footer="0.3"/>
  <pageSetup orientation="landscape" r:id="rId1"/>
  <headerFooter>
    <oddHeader>&amp;LSheet: &amp;A&amp;R&amp;F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23"/>
  <sheetViews>
    <sheetView topLeftCell="A21" zoomScaleNormal="100" workbookViewId="0">
      <selection activeCell="A31" sqref="A31"/>
    </sheetView>
  </sheetViews>
  <sheetFormatPr defaultColWidth="9.1796875" defaultRowHeight="15.5" x14ac:dyDescent="0.35"/>
  <cols>
    <col min="1" max="1" width="3" style="17" customWidth="1"/>
    <col min="2" max="2" width="34.54296875" style="17" customWidth="1"/>
    <col min="3" max="3" width="26.453125" style="17" customWidth="1"/>
    <col min="4" max="4" width="22.7265625" style="17" customWidth="1"/>
    <col min="5" max="5" width="2.81640625" style="17" customWidth="1"/>
    <col min="6" max="16384" width="9.1796875" style="17"/>
  </cols>
  <sheetData>
    <row r="2" spans="1:7" x14ac:dyDescent="0.35">
      <c r="A2" s="3"/>
      <c r="B2" s="218" t="s">
        <v>71</v>
      </c>
      <c r="C2" s="219"/>
      <c r="D2" s="219"/>
    </row>
    <row r="3" spans="1:7" ht="18.5" x14ac:dyDescent="0.35">
      <c r="A3" s="18"/>
      <c r="B3" s="19" t="s">
        <v>17</v>
      </c>
      <c r="C3" s="20" t="s">
        <v>22</v>
      </c>
      <c r="D3" s="21" t="s">
        <v>21</v>
      </c>
    </row>
    <row r="4" spans="1:7" ht="18.5" x14ac:dyDescent="0.35">
      <c r="A4" s="18"/>
      <c r="B4" s="22" t="s">
        <v>20</v>
      </c>
      <c r="C4" s="23">
        <v>50.64</v>
      </c>
      <c r="D4" s="24">
        <f>ROUNDUP(C4+(C4*1.1),2)</f>
        <v>106.35000000000001</v>
      </c>
    </row>
    <row r="5" spans="1:7" ht="18.5" x14ac:dyDescent="0.35">
      <c r="A5" s="18"/>
      <c r="B5" s="22" t="s">
        <v>18</v>
      </c>
      <c r="C5" s="23">
        <v>65.58</v>
      </c>
      <c r="D5" s="24">
        <f>ROUNDUP(C5+(C5*1.1),2)</f>
        <v>137.72</v>
      </c>
    </row>
    <row r="6" spans="1:7" ht="18.5" x14ac:dyDescent="0.35">
      <c r="A6" s="18"/>
      <c r="B6" s="22" t="s">
        <v>19</v>
      </c>
      <c r="C6" s="23">
        <v>20.45</v>
      </c>
      <c r="D6" s="24">
        <f t="shared" ref="D6" si="0">ROUNDUP(C6+(C6*1.1),2)</f>
        <v>42.949999999999996</v>
      </c>
    </row>
    <row r="7" spans="1:7" ht="18.5" x14ac:dyDescent="0.35">
      <c r="A7" s="18"/>
      <c r="B7" s="25" t="s">
        <v>13</v>
      </c>
      <c r="C7" s="26"/>
      <c r="D7" s="27"/>
      <c r="G7" s="28"/>
    </row>
    <row r="8" spans="1:7" ht="78" customHeight="1" x14ac:dyDescent="0.35">
      <c r="A8" s="18"/>
      <c r="B8" s="220" t="s">
        <v>81</v>
      </c>
      <c r="C8" s="221"/>
      <c r="D8" s="222"/>
    </row>
    <row r="9" spans="1:7" ht="13.5" customHeight="1" x14ac:dyDescent="0.35">
      <c r="A9" s="18"/>
      <c r="B9" s="223" t="s">
        <v>80</v>
      </c>
      <c r="C9" s="224"/>
      <c r="D9" s="225"/>
    </row>
    <row r="10" spans="1:7" ht="40.5" customHeight="1" x14ac:dyDescent="0.35">
      <c r="A10" s="18"/>
      <c r="B10" s="226" t="s">
        <v>72</v>
      </c>
      <c r="C10" s="221"/>
      <c r="D10" s="222"/>
    </row>
    <row r="11" spans="1:7" ht="35.25" customHeight="1" x14ac:dyDescent="0.35">
      <c r="B11" s="227" t="s">
        <v>73</v>
      </c>
      <c r="C11" s="228"/>
      <c r="D11" s="229"/>
    </row>
    <row r="14" spans="1:7" x14ac:dyDescent="0.35">
      <c r="B14" s="230" t="s">
        <v>74</v>
      </c>
      <c r="C14" s="219"/>
      <c r="D14" s="219"/>
    </row>
    <row r="15" spans="1:7" ht="28.5" customHeight="1" x14ac:dyDescent="0.35">
      <c r="B15" s="29" t="s">
        <v>17</v>
      </c>
      <c r="C15" s="29" t="s">
        <v>22</v>
      </c>
      <c r="D15" s="30" t="s">
        <v>40</v>
      </c>
    </row>
    <row r="16" spans="1:7" x14ac:dyDescent="0.35">
      <c r="B16" s="31" t="s">
        <v>16</v>
      </c>
      <c r="C16" s="32">
        <v>30.9</v>
      </c>
      <c r="D16" s="33">
        <f>ROUNDUP(C16*1.6,2)</f>
        <v>49.44</v>
      </c>
    </row>
    <row r="17" spans="2:9" x14ac:dyDescent="0.35">
      <c r="B17" s="34" t="s">
        <v>15</v>
      </c>
      <c r="C17" s="33">
        <v>41.64</v>
      </c>
      <c r="D17" s="33">
        <f t="shared" ref="D17:D18" si="1">ROUNDUP(C17*1.6,2)</f>
        <v>66.63000000000001</v>
      </c>
    </row>
    <row r="18" spans="2:9" x14ac:dyDescent="0.35">
      <c r="B18" s="31" t="s">
        <v>14</v>
      </c>
      <c r="C18" s="32">
        <v>16.72</v>
      </c>
      <c r="D18" s="33">
        <f t="shared" si="1"/>
        <v>26.76</v>
      </c>
    </row>
    <row r="19" spans="2:9" x14ac:dyDescent="0.35">
      <c r="B19" s="25" t="s">
        <v>13</v>
      </c>
      <c r="C19" s="35"/>
      <c r="D19" s="36"/>
    </row>
    <row r="20" spans="2:9" ht="21" customHeight="1" x14ac:dyDescent="0.35">
      <c r="B20" s="234" t="s">
        <v>75</v>
      </c>
      <c r="C20" s="235"/>
      <c r="D20" s="236"/>
    </row>
    <row r="21" spans="2:9" ht="30" customHeight="1" x14ac:dyDescent="0.35">
      <c r="B21" s="212" t="s">
        <v>76</v>
      </c>
      <c r="C21" s="213"/>
      <c r="D21" s="214"/>
      <c r="E21" s="37"/>
      <c r="F21" s="37"/>
      <c r="G21" s="37"/>
      <c r="H21" s="37"/>
      <c r="I21" s="37"/>
    </row>
    <row r="22" spans="2:9" ht="35.25" customHeight="1" x14ac:dyDescent="0.35">
      <c r="B22" s="231" t="s">
        <v>77</v>
      </c>
      <c r="C22" s="232"/>
      <c r="D22" s="233"/>
      <c r="E22" s="37"/>
      <c r="F22" s="37"/>
      <c r="G22" s="37"/>
      <c r="H22" s="37"/>
      <c r="I22" s="37"/>
    </row>
    <row r="23" spans="2:9" ht="36" customHeight="1" x14ac:dyDescent="0.35">
      <c r="B23" s="215" t="s">
        <v>41</v>
      </c>
      <c r="C23" s="216"/>
      <c r="D23" s="217"/>
      <c r="E23" s="37"/>
      <c r="F23" s="37"/>
      <c r="G23" s="37"/>
      <c r="H23" s="37"/>
      <c r="I23" s="37"/>
    </row>
  </sheetData>
  <mergeCells count="10">
    <mergeCell ref="B21:D21"/>
    <mergeCell ref="B23:D23"/>
    <mergeCell ref="B2:D2"/>
    <mergeCell ref="B8:D8"/>
    <mergeCell ref="B9:D9"/>
    <mergeCell ref="B10:D10"/>
    <mergeCell ref="B11:D11"/>
    <mergeCell ref="B14:D14"/>
    <mergeCell ref="B22:D22"/>
    <mergeCell ref="B20:D20"/>
  </mergeCells>
  <hyperlinks>
    <hyperlink ref="B21" r:id="rId1" xr:uid="{00000000-0004-0000-0100-000001000000}"/>
    <hyperlink ref="B9" r:id="rId2" xr:uid="{00000000-0004-0000-0100-000000000000}"/>
  </hyperlinks>
  <pageMargins left="0.7" right="0.7" top="0.75" bottom="0.75" header="0.3" footer="0.3"/>
  <pageSetup orientation="portrait" r:id="rId3"/>
  <headerFooter>
    <oddHeader>&amp;LSheet: &amp;A&amp;R&amp;F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9A755-3946-4542-BAD6-A6D87962A2CD}">
  <sheetPr>
    <pageSetUpPr fitToPage="1"/>
  </sheetPr>
  <dimension ref="A1:S47"/>
  <sheetViews>
    <sheetView tabSelected="1" zoomScaleNormal="100" workbookViewId="0">
      <pane ySplit="5" topLeftCell="A45" activePane="bottomLeft" state="frozen"/>
      <selection activeCell="D25" sqref="A1:D25"/>
      <selection pane="bottomLeft" activeCell="A53" sqref="A53"/>
    </sheetView>
  </sheetViews>
  <sheetFormatPr defaultColWidth="9.1796875" defaultRowHeight="14" x14ac:dyDescent="0.3"/>
  <cols>
    <col min="1" max="1" width="43.7265625" style="40" customWidth="1"/>
    <col min="2" max="2" width="10.26953125" style="40" customWidth="1"/>
    <col min="3" max="3" width="11.7265625" style="40" customWidth="1"/>
    <col min="4" max="4" width="11.26953125" style="40" customWidth="1"/>
    <col min="5" max="5" width="10.26953125" style="40" customWidth="1"/>
    <col min="6" max="7" width="11.81640625" style="40" customWidth="1"/>
    <col min="8" max="8" width="10.26953125" style="40" customWidth="1"/>
    <col min="9" max="9" width="11.7265625" style="40" customWidth="1"/>
    <col min="10" max="11" width="10.26953125" style="40" customWidth="1"/>
    <col min="12" max="13" width="10.7265625" style="40" customWidth="1"/>
    <col min="14" max="14" width="3.7265625" style="40" customWidth="1"/>
    <col min="15" max="15" width="10.54296875" style="40" customWidth="1"/>
    <col min="16" max="16" width="9.1796875" style="40"/>
    <col min="17" max="17" width="2.54296875" style="40" customWidth="1"/>
    <col min="18" max="16384" width="9.1796875" style="40"/>
  </cols>
  <sheetData>
    <row r="1" spans="1:19" x14ac:dyDescent="0.3">
      <c r="A1" s="45" t="s">
        <v>79</v>
      </c>
    </row>
    <row r="3" spans="1:19" x14ac:dyDescent="0.3">
      <c r="A3" s="239" t="s">
        <v>0</v>
      </c>
      <c r="B3" s="6" t="s">
        <v>1</v>
      </c>
      <c r="C3" s="6" t="s">
        <v>2</v>
      </c>
      <c r="D3" s="6" t="s">
        <v>3</v>
      </c>
      <c r="E3" s="6" t="s">
        <v>4</v>
      </c>
      <c r="F3" s="6" t="s">
        <v>5</v>
      </c>
      <c r="G3" s="6" t="s">
        <v>6</v>
      </c>
      <c r="H3" s="6" t="s">
        <v>7</v>
      </c>
      <c r="I3" s="6" t="s">
        <v>8</v>
      </c>
      <c r="J3" s="6" t="s">
        <v>121</v>
      </c>
      <c r="K3" s="6" t="s">
        <v>122</v>
      </c>
      <c r="L3" s="6" t="s">
        <v>123</v>
      </c>
      <c r="M3" s="6" t="s">
        <v>124</v>
      </c>
      <c r="N3" s="13"/>
    </row>
    <row r="4" spans="1:19" s="46" customFormat="1" ht="65" x14ac:dyDescent="0.3">
      <c r="A4" s="240"/>
      <c r="B4" s="38" t="s">
        <v>120</v>
      </c>
      <c r="C4" s="38" t="s">
        <v>180</v>
      </c>
      <c r="D4" s="38" t="s">
        <v>116</v>
      </c>
      <c r="E4" s="38" t="s">
        <v>117</v>
      </c>
      <c r="F4" s="38" t="s">
        <v>178</v>
      </c>
      <c r="G4" s="38" t="s">
        <v>163</v>
      </c>
      <c r="H4" s="38" t="s">
        <v>27</v>
      </c>
      <c r="I4" s="38" t="s">
        <v>25</v>
      </c>
      <c r="J4" s="38" t="s">
        <v>26</v>
      </c>
      <c r="K4" s="38" t="s">
        <v>119</v>
      </c>
      <c r="L4" s="38" t="s">
        <v>130</v>
      </c>
      <c r="M4" s="38" t="s">
        <v>179</v>
      </c>
      <c r="N4" s="14"/>
      <c r="O4" s="41"/>
      <c r="P4" s="41"/>
      <c r="Q4" s="15"/>
      <c r="R4" s="15"/>
      <c r="S4" s="15"/>
    </row>
    <row r="5" spans="1:19" ht="14.5" thickBot="1" x14ac:dyDescent="0.35">
      <c r="A5" s="241"/>
      <c r="B5" s="59"/>
      <c r="C5" s="59"/>
      <c r="D5" s="59"/>
      <c r="E5" s="60" t="s">
        <v>115</v>
      </c>
      <c r="F5" s="59"/>
      <c r="G5" s="60" t="s">
        <v>125</v>
      </c>
      <c r="H5" s="60" t="s">
        <v>126</v>
      </c>
      <c r="I5" s="60" t="s">
        <v>127</v>
      </c>
      <c r="J5" s="60" t="s">
        <v>128</v>
      </c>
      <c r="K5" s="60" t="s">
        <v>129</v>
      </c>
      <c r="L5" s="60" t="s">
        <v>131</v>
      </c>
      <c r="M5" s="59"/>
      <c r="N5" s="47"/>
      <c r="O5" s="242" t="s">
        <v>78</v>
      </c>
      <c r="P5" s="242"/>
      <c r="Q5" s="5"/>
      <c r="R5" s="5"/>
      <c r="S5" s="5"/>
    </row>
    <row r="6" spans="1:19" s="166" customFormat="1" ht="14.5" thickTop="1" x14ac:dyDescent="0.35">
      <c r="A6" s="203" t="s">
        <v>183</v>
      </c>
      <c r="B6" s="55" t="s">
        <v>11</v>
      </c>
      <c r="C6" s="86"/>
      <c r="D6" s="55"/>
      <c r="E6" s="57"/>
      <c r="F6" s="58"/>
      <c r="G6" s="58"/>
      <c r="H6" s="58"/>
      <c r="I6" s="58"/>
      <c r="J6" s="58"/>
      <c r="K6" s="58"/>
      <c r="L6" s="161"/>
      <c r="M6" s="161"/>
      <c r="N6" s="162"/>
      <c r="O6" s="163" t="s">
        <v>20</v>
      </c>
      <c r="P6" s="164">
        <f>Inputs!D4</f>
        <v>106.35000000000001</v>
      </c>
      <c r="Q6" s="165"/>
      <c r="R6" s="165"/>
      <c r="S6" s="165"/>
    </row>
    <row r="7" spans="1:19" s="166" customFormat="1" x14ac:dyDescent="0.35">
      <c r="A7" s="204" t="s">
        <v>184</v>
      </c>
      <c r="B7" s="12" t="s">
        <v>11</v>
      </c>
      <c r="C7" s="87"/>
      <c r="D7" s="12"/>
      <c r="E7" s="10"/>
      <c r="F7" s="4"/>
      <c r="G7" s="4"/>
      <c r="H7" s="4"/>
      <c r="I7" s="4"/>
      <c r="J7" s="4"/>
      <c r="K7" s="4"/>
      <c r="L7" s="167"/>
      <c r="M7" s="167"/>
      <c r="N7" s="162"/>
      <c r="O7" s="163" t="s">
        <v>18</v>
      </c>
      <c r="P7" s="164">
        <f>Inputs!D5</f>
        <v>137.72</v>
      </c>
      <c r="Q7" s="165"/>
      <c r="R7" s="165"/>
      <c r="S7" s="165"/>
    </row>
    <row r="8" spans="1:19" s="166" customFormat="1" ht="15.5" x14ac:dyDescent="0.35">
      <c r="A8" s="204" t="s">
        <v>185</v>
      </c>
      <c r="B8" s="12">
        <v>4</v>
      </c>
      <c r="C8" s="87"/>
      <c r="D8" s="12">
        <v>1</v>
      </c>
      <c r="E8" s="10">
        <f t="shared" ref="E8:E25" si="0">B8*D8</f>
        <v>4</v>
      </c>
      <c r="F8" s="4">
        <v>3</v>
      </c>
      <c r="G8" s="4">
        <f>+D8*F8</f>
        <v>3</v>
      </c>
      <c r="H8" s="4">
        <f>E8*F8</f>
        <v>12</v>
      </c>
      <c r="I8" s="4">
        <f>H8*0.05</f>
        <v>0.60000000000000009</v>
      </c>
      <c r="J8" s="4">
        <f>H8*0.1</f>
        <v>1.2000000000000002</v>
      </c>
      <c r="K8" s="4">
        <f>+H8+I8+J8</f>
        <v>13.8</v>
      </c>
      <c r="L8" s="168">
        <f>+C8*D8*F8</f>
        <v>0</v>
      </c>
      <c r="M8" s="168">
        <f>(H8*$P$6)+(I8*$P$7)+(J8*$P$8)</f>
        <v>1410.3720000000001</v>
      </c>
      <c r="N8" s="169"/>
      <c r="O8" s="170" t="s">
        <v>19</v>
      </c>
      <c r="P8" s="164">
        <f>Inputs!D6</f>
        <v>42.949999999999996</v>
      </c>
      <c r="Q8" s="171"/>
      <c r="R8" s="172"/>
      <c r="S8" s="171"/>
    </row>
    <row r="9" spans="1:19" s="166" customFormat="1" ht="15.5" x14ac:dyDescent="0.35">
      <c r="A9" s="204" t="s">
        <v>186</v>
      </c>
      <c r="B9" s="12"/>
      <c r="C9" s="87"/>
      <c r="D9" s="12"/>
      <c r="E9" s="10"/>
      <c r="F9" s="4"/>
      <c r="G9" s="4"/>
      <c r="H9" s="4"/>
      <c r="I9" s="4"/>
      <c r="J9" s="4"/>
      <c r="K9" s="4"/>
      <c r="L9" s="168"/>
      <c r="M9" s="168"/>
      <c r="N9" s="169"/>
      <c r="O9" s="171"/>
      <c r="P9" s="171"/>
      <c r="Q9" s="171"/>
      <c r="R9" s="173"/>
      <c r="S9" s="171"/>
    </row>
    <row r="10" spans="1:19" s="166" customFormat="1" x14ac:dyDescent="0.35">
      <c r="A10" s="204" t="s">
        <v>187</v>
      </c>
      <c r="B10" s="12">
        <v>4</v>
      </c>
      <c r="C10" s="87">
        <f>+'TBL9-ResO&amp;M'!E8</f>
        <v>15200</v>
      </c>
      <c r="D10" s="12">
        <v>1</v>
      </c>
      <c r="E10" s="10">
        <f t="shared" si="0"/>
        <v>4</v>
      </c>
      <c r="F10" s="4">
        <v>2</v>
      </c>
      <c r="G10" s="4">
        <f>+D10*F10</f>
        <v>2</v>
      </c>
      <c r="H10" s="4">
        <f t="shared" ref="H10" si="1">E10*F10</f>
        <v>8</v>
      </c>
      <c r="I10" s="4">
        <f t="shared" ref="I10" si="2">H10*0.05</f>
        <v>0.4</v>
      </c>
      <c r="J10" s="4">
        <f t="shared" ref="J10" si="3">H10*0.1</f>
        <v>0.8</v>
      </c>
      <c r="K10" s="4">
        <f>+H10+I10+J10</f>
        <v>9.2000000000000011</v>
      </c>
      <c r="L10" s="168">
        <f>+C10*D10*F10</f>
        <v>30400</v>
      </c>
      <c r="M10" s="168">
        <f t="shared" ref="M10" si="4">(H10*$P$6)+(I10*$P$7)+(J10*$P$8)</f>
        <v>940.24800000000005</v>
      </c>
      <c r="N10" s="169"/>
      <c r="O10" s="174"/>
      <c r="P10" s="171"/>
      <c r="Q10" s="171"/>
      <c r="R10" s="175"/>
      <c r="S10" s="171"/>
    </row>
    <row r="11" spans="1:19" s="166" customFormat="1" x14ac:dyDescent="0.35">
      <c r="A11" s="204" t="s">
        <v>188</v>
      </c>
      <c r="B11" s="12" t="s">
        <v>11</v>
      </c>
      <c r="C11" s="87"/>
      <c r="D11" s="12"/>
      <c r="E11" s="10"/>
      <c r="F11" s="4"/>
      <c r="G11" s="4"/>
      <c r="H11" s="4"/>
      <c r="I11" s="4"/>
      <c r="J11" s="4"/>
      <c r="K11" s="4"/>
      <c r="L11" s="168"/>
      <c r="M11" s="168"/>
      <c r="N11" s="169"/>
      <c r="O11" s="171"/>
      <c r="P11" s="171"/>
      <c r="Q11" s="171"/>
      <c r="R11" s="176"/>
      <c r="S11" s="171"/>
    </row>
    <row r="12" spans="1:19" s="166" customFormat="1" x14ac:dyDescent="0.35">
      <c r="A12" s="204" t="s">
        <v>189</v>
      </c>
      <c r="B12" s="12">
        <v>2</v>
      </c>
      <c r="C12" s="87">
        <f>+'TBL9-ResO&amp;M'!E10</f>
        <v>12000</v>
      </c>
      <c r="D12" s="12">
        <v>1</v>
      </c>
      <c r="E12" s="10">
        <f t="shared" ref="E12" si="5">B12*D12</f>
        <v>2</v>
      </c>
      <c r="F12" s="4">
        <v>0</v>
      </c>
      <c r="G12" s="4">
        <f>+D12*F12</f>
        <v>0</v>
      </c>
      <c r="H12" s="4">
        <f t="shared" ref="H12" si="6">E12*F12</f>
        <v>0</v>
      </c>
      <c r="I12" s="4">
        <f t="shared" ref="I12" si="7">H12*0.05</f>
        <v>0</v>
      </c>
      <c r="J12" s="4">
        <f t="shared" ref="J12" si="8">H12*0.1</f>
        <v>0</v>
      </c>
      <c r="K12" s="4">
        <f>+H12+I12+J12</f>
        <v>0</v>
      </c>
      <c r="L12" s="168">
        <f>+C12*D12*F12</f>
        <v>0</v>
      </c>
      <c r="M12" s="168">
        <f t="shared" ref="M12" si="9">(H12*$P$6)+(I12*$P$7)+(J12*$P$8)</f>
        <v>0</v>
      </c>
      <c r="N12" s="169"/>
      <c r="O12" s="174"/>
      <c r="P12" s="171"/>
      <c r="Q12" s="171"/>
      <c r="R12" s="175"/>
      <c r="S12" s="171"/>
    </row>
    <row r="13" spans="1:19" s="166" customFormat="1" ht="26" x14ac:dyDescent="0.35">
      <c r="A13" s="204" t="s">
        <v>190</v>
      </c>
      <c r="B13" s="12"/>
      <c r="C13" s="87"/>
      <c r="D13" s="12"/>
      <c r="E13" s="10"/>
      <c r="F13" s="4"/>
      <c r="G13" s="4"/>
      <c r="H13" s="4"/>
      <c r="I13" s="4"/>
      <c r="J13" s="4"/>
      <c r="K13" s="4"/>
      <c r="L13" s="168"/>
      <c r="M13" s="168"/>
      <c r="N13" s="169"/>
      <c r="O13" s="171"/>
      <c r="P13" s="171"/>
      <c r="Q13" s="171"/>
      <c r="R13" s="173"/>
      <c r="S13" s="171"/>
    </row>
    <row r="14" spans="1:19" s="166" customFormat="1" ht="15.5" x14ac:dyDescent="0.35">
      <c r="A14" s="204" t="s">
        <v>191</v>
      </c>
      <c r="B14" s="12" t="s">
        <v>68</v>
      </c>
      <c r="C14" s="87"/>
      <c r="D14" s="12"/>
      <c r="E14" s="10"/>
      <c r="F14" s="4"/>
      <c r="G14" s="4"/>
      <c r="H14" s="4"/>
      <c r="I14" s="4"/>
      <c r="J14" s="4"/>
      <c r="K14" s="4"/>
      <c r="L14" s="168"/>
      <c r="M14" s="168"/>
      <c r="N14" s="169"/>
      <c r="O14" s="171"/>
      <c r="P14" s="171"/>
      <c r="Q14" s="171"/>
      <c r="R14" s="173"/>
      <c r="S14" s="171"/>
    </row>
    <row r="15" spans="1:19" s="166" customFormat="1" x14ac:dyDescent="0.35">
      <c r="A15" s="204" t="s">
        <v>192</v>
      </c>
      <c r="B15" s="12" t="s">
        <v>182</v>
      </c>
      <c r="C15" s="87"/>
      <c r="D15" s="12"/>
      <c r="E15" s="10"/>
      <c r="F15" s="4"/>
      <c r="G15" s="4"/>
      <c r="H15" s="4"/>
      <c r="I15" s="4"/>
      <c r="J15" s="4"/>
      <c r="K15" s="4"/>
      <c r="L15" s="168"/>
      <c r="M15" s="168"/>
      <c r="N15" s="169"/>
      <c r="O15" s="171"/>
      <c r="P15" s="171"/>
      <c r="Q15" s="171"/>
      <c r="R15" s="171"/>
      <c r="S15" s="171"/>
    </row>
    <row r="16" spans="1:19" s="166" customFormat="1" x14ac:dyDescent="0.35">
      <c r="A16" s="204" t="s">
        <v>193</v>
      </c>
      <c r="B16" s="12" t="s">
        <v>11</v>
      </c>
      <c r="C16" s="87"/>
      <c r="D16" s="12"/>
      <c r="E16" s="10"/>
      <c r="F16" s="4"/>
      <c r="G16" s="4"/>
      <c r="H16" s="4"/>
      <c r="I16" s="4"/>
      <c r="J16" s="4"/>
      <c r="K16" s="4"/>
      <c r="L16" s="168"/>
      <c r="M16" s="168"/>
      <c r="N16" s="169"/>
      <c r="O16" s="174"/>
      <c r="P16" s="171"/>
      <c r="Q16" s="171"/>
      <c r="R16" s="171"/>
      <c r="S16" s="171"/>
    </row>
    <row r="17" spans="1:19" s="166" customFormat="1" x14ac:dyDescent="0.35">
      <c r="A17" s="204" t="s">
        <v>194</v>
      </c>
      <c r="B17" s="12" t="s">
        <v>182</v>
      </c>
      <c r="C17" s="87"/>
      <c r="D17" s="12"/>
      <c r="E17" s="10"/>
      <c r="F17" s="4"/>
      <c r="G17" s="4"/>
      <c r="H17" s="4"/>
      <c r="I17" s="4"/>
      <c r="J17" s="4"/>
      <c r="K17" s="4"/>
      <c r="L17" s="168"/>
      <c r="M17" s="168"/>
      <c r="N17" s="169"/>
      <c r="O17" s="171"/>
      <c r="P17" s="171"/>
      <c r="Q17" s="171"/>
      <c r="R17" s="171"/>
      <c r="S17" s="171"/>
    </row>
    <row r="18" spans="1:19" s="166" customFormat="1" x14ac:dyDescent="0.35">
      <c r="A18" s="204" t="s">
        <v>195</v>
      </c>
      <c r="B18" s="12" t="s">
        <v>182</v>
      </c>
      <c r="C18" s="87"/>
      <c r="D18" s="12"/>
      <c r="E18" s="10"/>
      <c r="F18" s="4"/>
      <c r="G18" s="4"/>
      <c r="H18" s="4"/>
      <c r="I18" s="4"/>
      <c r="J18" s="4"/>
      <c r="K18" s="4"/>
      <c r="L18" s="168"/>
      <c r="M18" s="168"/>
      <c r="N18" s="169"/>
      <c r="O18" s="171"/>
      <c r="P18" s="171"/>
      <c r="Q18" s="171"/>
      <c r="R18" s="171"/>
      <c r="S18" s="171"/>
    </row>
    <row r="19" spans="1:19" s="166" customFormat="1" x14ac:dyDescent="0.35">
      <c r="A19" s="203" t="s">
        <v>196</v>
      </c>
      <c r="B19" s="55"/>
      <c r="C19" s="86"/>
      <c r="D19" s="55"/>
      <c r="E19" s="57"/>
      <c r="F19" s="58"/>
      <c r="G19" s="58"/>
      <c r="H19" s="58"/>
      <c r="I19" s="58"/>
      <c r="J19" s="58"/>
      <c r="K19" s="58"/>
      <c r="L19" s="177"/>
      <c r="M19" s="177"/>
      <c r="N19" s="169"/>
      <c r="O19" s="171"/>
      <c r="P19" s="171"/>
      <c r="Q19" s="171"/>
      <c r="R19" s="171"/>
      <c r="S19" s="171"/>
    </row>
    <row r="20" spans="1:19" s="166" customFormat="1" ht="26" x14ac:dyDescent="0.35">
      <c r="A20" s="204" t="s">
        <v>197</v>
      </c>
      <c r="B20" s="12" t="s">
        <v>11</v>
      </c>
      <c r="C20" s="87"/>
      <c r="D20" s="12"/>
      <c r="E20" s="10"/>
      <c r="F20" s="4"/>
      <c r="G20" s="4"/>
      <c r="H20" s="4"/>
      <c r="I20" s="4"/>
      <c r="J20" s="4"/>
      <c r="K20" s="4"/>
      <c r="L20" s="168"/>
      <c r="M20" s="168"/>
      <c r="N20" s="169"/>
      <c r="O20" s="174"/>
      <c r="P20" s="171"/>
      <c r="Q20" s="171"/>
      <c r="R20" s="171"/>
      <c r="S20" s="171"/>
    </row>
    <row r="21" spans="1:19" s="166" customFormat="1" x14ac:dyDescent="0.35">
      <c r="A21" s="204" t="s">
        <v>198</v>
      </c>
      <c r="B21" s="12" t="s">
        <v>11</v>
      </c>
      <c r="C21" s="87"/>
      <c r="D21" s="12"/>
      <c r="E21" s="10"/>
      <c r="F21" s="4"/>
      <c r="G21" s="4"/>
      <c r="H21" s="9"/>
      <c r="I21" s="9"/>
      <c r="J21" s="9"/>
      <c r="K21" s="9"/>
      <c r="L21" s="178"/>
      <c r="M21" s="178"/>
      <c r="N21" s="179"/>
      <c r="O21" s="171"/>
      <c r="P21" s="171"/>
      <c r="Q21" s="171"/>
      <c r="R21" s="171"/>
      <c r="S21" s="171"/>
    </row>
    <row r="22" spans="1:19" s="166" customFormat="1" x14ac:dyDescent="0.35">
      <c r="A22" s="204" t="s">
        <v>199</v>
      </c>
      <c r="B22" s="12" t="s">
        <v>11</v>
      </c>
      <c r="C22" s="87"/>
      <c r="D22" s="12"/>
      <c r="E22" s="10"/>
      <c r="F22" s="4"/>
      <c r="G22" s="4"/>
      <c r="H22" s="9"/>
      <c r="I22" s="9"/>
      <c r="J22" s="9"/>
      <c r="K22" s="9"/>
      <c r="L22" s="178"/>
      <c r="M22" s="178"/>
      <c r="N22" s="179"/>
      <c r="O22" s="171"/>
      <c r="P22" s="171"/>
      <c r="Q22" s="171"/>
      <c r="R22" s="171"/>
      <c r="S22" s="171"/>
    </row>
    <row r="23" spans="1:19" s="166" customFormat="1" x14ac:dyDescent="0.35">
      <c r="A23" s="204" t="s">
        <v>200</v>
      </c>
      <c r="B23" s="12" t="s">
        <v>11</v>
      </c>
      <c r="C23" s="87"/>
      <c r="D23" s="12"/>
      <c r="E23" s="10"/>
      <c r="F23" s="4"/>
      <c r="G23" s="4"/>
      <c r="H23" s="8"/>
      <c r="I23" s="4"/>
      <c r="J23" s="4"/>
      <c r="K23" s="4"/>
      <c r="L23" s="168"/>
      <c r="M23" s="168"/>
      <c r="N23" s="169"/>
      <c r="O23" s="171"/>
      <c r="P23" s="171"/>
      <c r="Q23" s="171"/>
      <c r="R23" s="171"/>
      <c r="S23" s="171"/>
    </row>
    <row r="24" spans="1:19" s="166" customFormat="1" x14ac:dyDescent="0.35">
      <c r="A24" s="204" t="s">
        <v>201</v>
      </c>
      <c r="B24" s="12">
        <v>2</v>
      </c>
      <c r="C24" s="87"/>
      <c r="D24" s="12">
        <v>1</v>
      </c>
      <c r="E24" s="10">
        <f t="shared" si="0"/>
        <v>2</v>
      </c>
      <c r="F24" s="4">
        <v>2</v>
      </c>
      <c r="G24" s="4">
        <f>+D24*F24</f>
        <v>2</v>
      </c>
      <c r="H24" s="4">
        <f>E24*F24</f>
        <v>4</v>
      </c>
      <c r="I24" s="4">
        <f>H24*0.05</f>
        <v>0.2</v>
      </c>
      <c r="J24" s="4">
        <f>H24*0.1</f>
        <v>0.4</v>
      </c>
      <c r="K24" s="4">
        <f>+H24+I24+J24</f>
        <v>4.6000000000000005</v>
      </c>
      <c r="L24" s="168">
        <f>+C24*D24*F24</f>
        <v>0</v>
      </c>
      <c r="M24" s="168">
        <f t="shared" ref="M24:M27" si="10">(H24*$P$6)+(I24*$P$7)+(J24*$P$8)</f>
        <v>470.12400000000002</v>
      </c>
      <c r="N24" s="169"/>
      <c r="O24" s="174"/>
      <c r="P24" s="171"/>
      <c r="Q24" s="171"/>
      <c r="R24" s="171"/>
      <c r="S24" s="171"/>
    </row>
    <row r="25" spans="1:19" s="166" customFormat="1" x14ac:dyDescent="0.35">
      <c r="A25" s="204" t="s">
        <v>202</v>
      </c>
      <c r="B25" s="12">
        <v>20</v>
      </c>
      <c r="C25" s="87"/>
      <c r="D25" s="12">
        <v>1</v>
      </c>
      <c r="E25" s="10">
        <f t="shared" si="0"/>
        <v>20</v>
      </c>
      <c r="F25" s="4">
        <v>3</v>
      </c>
      <c r="G25" s="4">
        <f>+D25*F25</f>
        <v>3</v>
      </c>
      <c r="H25" s="4">
        <f t="shared" ref="H25" si="11">E25*F25</f>
        <v>60</v>
      </c>
      <c r="I25" s="4">
        <f t="shared" ref="I25" si="12">H25*0.05</f>
        <v>3</v>
      </c>
      <c r="J25" s="4">
        <f t="shared" ref="J25" si="13">H25*0.1</f>
        <v>6</v>
      </c>
      <c r="K25" s="4">
        <f>+H25+I25+J25</f>
        <v>69</v>
      </c>
      <c r="L25" s="168">
        <f>+C25*D25*F25</f>
        <v>0</v>
      </c>
      <c r="M25" s="168">
        <f t="shared" si="10"/>
        <v>7051.8600000000006</v>
      </c>
      <c r="N25" s="169"/>
      <c r="O25" s="174"/>
      <c r="P25" s="171"/>
      <c r="Q25" s="171"/>
      <c r="R25" s="171"/>
      <c r="S25" s="171"/>
    </row>
    <row r="26" spans="1:19" s="166" customFormat="1" x14ac:dyDescent="0.35">
      <c r="A26" s="204" t="s">
        <v>203</v>
      </c>
      <c r="B26" s="12"/>
      <c r="C26" s="87"/>
      <c r="D26" s="12"/>
      <c r="E26" s="10"/>
      <c r="F26" s="4"/>
      <c r="G26" s="4"/>
      <c r="H26" s="4"/>
      <c r="I26" s="4"/>
      <c r="J26" s="4"/>
      <c r="K26" s="4"/>
      <c r="L26" s="168"/>
      <c r="M26" s="168"/>
      <c r="N26" s="169"/>
      <c r="O26" s="171"/>
      <c r="P26" s="171"/>
      <c r="Q26" s="171"/>
      <c r="R26" s="171"/>
      <c r="S26" s="171"/>
    </row>
    <row r="27" spans="1:19" s="166" customFormat="1" ht="15.5" x14ac:dyDescent="0.35">
      <c r="A27" s="204" t="s">
        <v>204</v>
      </c>
      <c r="B27" s="12">
        <v>8</v>
      </c>
      <c r="C27" s="87"/>
      <c r="D27" s="12">
        <v>2</v>
      </c>
      <c r="E27" s="10">
        <f t="shared" ref="E27" si="14">B27*D27</f>
        <v>16</v>
      </c>
      <c r="F27" s="4">
        <v>3</v>
      </c>
      <c r="G27" s="4">
        <f>+D27*F27</f>
        <v>6</v>
      </c>
      <c r="H27" s="4">
        <f t="shared" ref="H27" si="15">E27*F27</f>
        <v>48</v>
      </c>
      <c r="I27" s="4">
        <f t="shared" ref="I27" si="16">H27*0.05</f>
        <v>2.4000000000000004</v>
      </c>
      <c r="J27" s="4">
        <f t="shared" ref="J27" si="17">H27*0.1</f>
        <v>4.8000000000000007</v>
      </c>
      <c r="K27" s="4">
        <f>+H27+I27+J27</f>
        <v>55.2</v>
      </c>
      <c r="L27" s="168">
        <f>+C27*D27*F27</f>
        <v>0</v>
      </c>
      <c r="M27" s="168">
        <f t="shared" si="10"/>
        <v>5641.4880000000003</v>
      </c>
      <c r="N27" s="169"/>
      <c r="O27" s="174"/>
      <c r="P27" s="171"/>
      <c r="Q27" s="171"/>
      <c r="R27" s="171"/>
      <c r="S27" s="171"/>
    </row>
    <row r="28" spans="1:19" s="166" customFormat="1" ht="26.5" thickBot="1" x14ac:dyDescent="0.4">
      <c r="A28" s="204" t="s">
        <v>205</v>
      </c>
      <c r="B28" s="12" t="s">
        <v>11</v>
      </c>
      <c r="C28" s="87"/>
      <c r="D28" s="12"/>
      <c r="E28" s="11"/>
      <c r="F28" s="7"/>
      <c r="G28" s="7"/>
      <c r="H28" s="4"/>
      <c r="I28" s="4"/>
      <c r="J28" s="4"/>
      <c r="K28" s="4"/>
      <c r="L28" s="168"/>
      <c r="M28" s="168"/>
      <c r="N28" s="169"/>
      <c r="O28" s="171"/>
      <c r="P28" s="171"/>
      <c r="Q28" s="171"/>
      <c r="R28" s="171"/>
      <c r="S28" s="171"/>
    </row>
    <row r="29" spans="1:19" s="166" customFormat="1" ht="14.5" thickBot="1" x14ac:dyDescent="0.4">
      <c r="A29" s="180" t="s">
        <v>9</v>
      </c>
      <c r="B29" s="94"/>
      <c r="C29" s="95"/>
      <c r="D29" s="94"/>
      <c r="E29" s="104"/>
      <c r="F29" s="105"/>
      <c r="G29" s="106">
        <f>SUM(G6:G28)</f>
        <v>16</v>
      </c>
      <c r="H29" s="106">
        <f>SUM(H6:H28)</f>
        <v>132</v>
      </c>
      <c r="I29" s="106">
        <f>SUM(I6:I28)</f>
        <v>6.6000000000000005</v>
      </c>
      <c r="J29" s="105">
        <f>SUM(J6:J28)</f>
        <v>13.200000000000001</v>
      </c>
      <c r="K29" s="99">
        <f>+H29+I29+J29</f>
        <v>151.79999999999998</v>
      </c>
      <c r="L29" s="181">
        <f>SUM(L6:L28)</f>
        <v>30400</v>
      </c>
      <c r="M29" s="182">
        <f>SUM(M6:M28)</f>
        <v>15514.092000000001</v>
      </c>
      <c r="N29" s="183"/>
      <c r="O29" s="184"/>
      <c r="P29" s="171"/>
      <c r="Q29" s="171"/>
      <c r="R29" s="171"/>
      <c r="S29" s="171"/>
    </row>
    <row r="30" spans="1:19" s="166" customFormat="1" x14ac:dyDescent="0.35">
      <c r="A30" s="204" t="s">
        <v>206</v>
      </c>
      <c r="B30" s="12"/>
      <c r="C30" s="87"/>
      <c r="D30" s="12"/>
      <c r="E30" s="11"/>
      <c r="F30" s="7"/>
      <c r="G30" s="85"/>
      <c r="H30" s="61"/>
      <c r="I30" s="62"/>
      <c r="J30" s="63"/>
      <c r="K30" s="63"/>
      <c r="L30" s="185"/>
      <c r="M30" s="185"/>
      <c r="N30" s="186"/>
      <c r="O30" s="171"/>
      <c r="P30" s="171"/>
      <c r="Q30" s="171"/>
      <c r="R30" s="171"/>
      <c r="S30" s="171"/>
    </row>
    <row r="31" spans="1:19" s="166" customFormat="1" x14ac:dyDescent="0.35">
      <c r="A31" s="204" t="s">
        <v>207</v>
      </c>
      <c r="B31" s="12">
        <v>4</v>
      </c>
      <c r="C31" s="87"/>
      <c r="D31" s="12">
        <v>1</v>
      </c>
      <c r="E31" s="10">
        <f t="shared" ref="E31" si="18">B31*D31</f>
        <v>4</v>
      </c>
      <c r="F31" s="4">
        <v>3</v>
      </c>
      <c r="G31" s="4">
        <f>+D31*F31</f>
        <v>3</v>
      </c>
      <c r="H31" s="4">
        <f>E31*F31</f>
        <v>12</v>
      </c>
      <c r="I31" s="4">
        <f>H31*0.05</f>
        <v>0.60000000000000009</v>
      </c>
      <c r="J31" s="4">
        <f>H31*0.1</f>
        <v>1.2000000000000002</v>
      </c>
      <c r="K31" s="4">
        <f>+H31+I31+J31</f>
        <v>13.8</v>
      </c>
      <c r="L31" s="168">
        <f>+C31*D31*F31</f>
        <v>0</v>
      </c>
      <c r="M31" s="168">
        <f>(H31*$P$6)+(I31*$P$7)+(J31*$P$8)</f>
        <v>1410.3720000000001</v>
      </c>
      <c r="N31" s="186"/>
      <c r="O31" s="171"/>
      <c r="P31" s="171"/>
      <c r="Q31" s="171"/>
      <c r="R31" s="171"/>
      <c r="S31" s="171"/>
    </row>
    <row r="32" spans="1:19" s="166" customFormat="1" x14ac:dyDescent="0.35">
      <c r="A32" s="204" t="s">
        <v>208</v>
      </c>
      <c r="B32" s="12" t="s">
        <v>68</v>
      </c>
      <c r="C32" s="87"/>
      <c r="D32" s="12"/>
      <c r="E32" s="11"/>
      <c r="F32" s="7"/>
      <c r="G32" s="7"/>
      <c r="H32" s="64"/>
      <c r="I32" s="64"/>
      <c r="J32" s="64"/>
      <c r="K32" s="64"/>
      <c r="L32" s="185"/>
      <c r="M32" s="185"/>
      <c r="N32" s="186"/>
      <c r="O32" s="171"/>
      <c r="P32" s="171"/>
      <c r="Q32" s="171"/>
      <c r="R32" s="171"/>
      <c r="S32" s="171"/>
    </row>
    <row r="33" spans="1:19" s="166" customFormat="1" x14ac:dyDescent="0.35">
      <c r="A33" s="204" t="s">
        <v>209</v>
      </c>
      <c r="B33" s="12">
        <v>6</v>
      </c>
      <c r="C33" s="87"/>
      <c r="D33" s="12">
        <v>1</v>
      </c>
      <c r="E33" s="10">
        <f t="shared" ref="E33" si="19">B33*D33</f>
        <v>6</v>
      </c>
      <c r="F33" s="4">
        <v>3</v>
      </c>
      <c r="G33" s="4">
        <f>+D33*F33</f>
        <v>3</v>
      </c>
      <c r="H33" s="4">
        <f>E33*F33</f>
        <v>18</v>
      </c>
      <c r="I33" s="4">
        <f>H33*0.05</f>
        <v>0.9</v>
      </c>
      <c r="J33" s="4">
        <f>H33*0.1</f>
        <v>1.8</v>
      </c>
      <c r="K33" s="4">
        <f>+H33+I33+J33</f>
        <v>20.7</v>
      </c>
      <c r="L33" s="168">
        <f>+C33*D33*F33</f>
        <v>0</v>
      </c>
      <c r="M33" s="168">
        <f>(H33*$P$6)+(I33*$P$7)+(J33*$P$8)</f>
        <v>2115.5580000000004</v>
      </c>
      <c r="N33" s="186"/>
      <c r="O33" s="171"/>
      <c r="P33" s="171"/>
      <c r="Q33" s="171"/>
      <c r="R33" s="171"/>
      <c r="S33" s="171"/>
    </row>
    <row r="34" spans="1:19" s="166" customFormat="1" x14ac:dyDescent="0.35">
      <c r="A34" s="204" t="s">
        <v>210</v>
      </c>
      <c r="B34" s="12" t="s">
        <v>11</v>
      </c>
      <c r="C34" s="87"/>
      <c r="D34" s="12"/>
      <c r="E34" s="11"/>
      <c r="F34" s="7"/>
      <c r="G34" s="7"/>
      <c r="H34" s="64"/>
      <c r="I34" s="64"/>
      <c r="J34" s="64"/>
      <c r="K34" s="64"/>
      <c r="L34" s="185"/>
      <c r="M34" s="185"/>
      <c r="N34" s="186"/>
      <c r="O34" s="171"/>
      <c r="P34" s="171"/>
      <c r="Q34" s="171"/>
      <c r="R34" s="171"/>
      <c r="S34" s="171"/>
    </row>
    <row r="35" spans="1:19" s="166" customFormat="1" x14ac:dyDescent="0.35">
      <c r="A35" s="204" t="s">
        <v>211</v>
      </c>
      <c r="B35" s="12" t="s">
        <v>68</v>
      </c>
      <c r="C35" s="87"/>
      <c r="D35" s="12"/>
      <c r="E35" s="11"/>
      <c r="F35" s="7"/>
      <c r="G35" s="7"/>
      <c r="H35" s="64"/>
      <c r="I35" s="64"/>
      <c r="J35" s="64"/>
      <c r="K35" s="64"/>
      <c r="L35" s="185"/>
      <c r="M35" s="185"/>
      <c r="N35" s="186"/>
      <c r="O35" s="171"/>
      <c r="P35" s="171"/>
      <c r="Q35" s="171"/>
      <c r="R35" s="171"/>
      <c r="S35" s="171"/>
    </row>
    <row r="36" spans="1:19" s="166" customFormat="1" ht="14.5" thickBot="1" x14ac:dyDescent="0.4">
      <c r="A36" s="205" t="s">
        <v>212</v>
      </c>
      <c r="B36" s="88" t="s">
        <v>11</v>
      </c>
      <c r="C36" s="89"/>
      <c r="D36" s="88"/>
      <c r="E36" s="90"/>
      <c r="F36" s="91"/>
      <c r="G36" s="91"/>
      <c r="H36" s="92"/>
      <c r="I36" s="92"/>
      <c r="J36" s="92"/>
      <c r="K36" s="92"/>
      <c r="L36" s="187"/>
      <c r="M36" s="187"/>
      <c r="N36" s="186"/>
      <c r="O36" s="171"/>
      <c r="P36" s="171"/>
      <c r="Q36" s="171"/>
      <c r="R36" s="171"/>
      <c r="S36" s="171"/>
    </row>
    <row r="37" spans="1:19" s="190" customFormat="1" ht="14.5" thickBot="1" x14ac:dyDescent="0.4">
      <c r="A37" s="180" t="s">
        <v>39</v>
      </c>
      <c r="B37" s="97"/>
      <c r="C37" s="96"/>
      <c r="D37" s="97"/>
      <c r="E37" s="97"/>
      <c r="F37" s="97"/>
      <c r="G37" s="98">
        <f>SUM(G30:G36)</f>
        <v>6</v>
      </c>
      <c r="H37" s="99">
        <f>SUM(H30:H36)</f>
        <v>30</v>
      </c>
      <c r="I37" s="99">
        <f>SUM(I30:I36)</f>
        <v>1.5</v>
      </c>
      <c r="J37" s="99">
        <f>SUM(J30:J36)</f>
        <v>3</v>
      </c>
      <c r="K37" s="100">
        <f>+H37+I37+J37</f>
        <v>34.5</v>
      </c>
      <c r="L37" s="182">
        <f>SUM(L30:L36)</f>
        <v>0</v>
      </c>
      <c r="M37" s="182">
        <f>SUM(M30:M36)</f>
        <v>3525.9300000000003</v>
      </c>
      <c r="N37" s="186"/>
      <c r="O37" s="188"/>
      <c r="P37" s="189"/>
      <c r="Q37" s="189"/>
      <c r="R37" s="189"/>
      <c r="S37" s="189"/>
    </row>
    <row r="38" spans="1:19" s="166" customFormat="1" ht="14.5" thickBot="1" x14ac:dyDescent="0.4">
      <c r="A38" s="191" t="s">
        <v>69</v>
      </c>
      <c r="B38" s="102"/>
      <c r="C38" s="101"/>
      <c r="D38" s="102"/>
      <c r="E38" s="102"/>
      <c r="F38" s="102"/>
      <c r="G38" s="103"/>
      <c r="H38" s="99">
        <f>+H29+H37</f>
        <v>162</v>
      </c>
      <c r="I38" s="99">
        <f>+I29+I37</f>
        <v>8.1000000000000014</v>
      </c>
      <c r="J38" s="99">
        <f>+J29+J37</f>
        <v>16.200000000000003</v>
      </c>
      <c r="K38" s="93">
        <f>+H38+I38+J38</f>
        <v>186.3</v>
      </c>
      <c r="L38" s="192"/>
      <c r="M38" s="192">
        <f>(M37+M29)</f>
        <v>19040.022000000001</v>
      </c>
      <c r="N38" s="193"/>
      <c r="O38" s="193"/>
      <c r="P38" s="194"/>
      <c r="Q38" s="171"/>
      <c r="R38" s="171"/>
      <c r="S38" s="171"/>
    </row>
    <row r="39" spans="1:19" s="166" customFormat="1" ht="14.5" thickBot="1" x14ac:dyDescent="0.4">
      <c r="A39" s="195" t="s">
        <v>177</v>
      </c>
      <c r="B39" s="197"/>
      <c r="C39" s="196"/>
      <c r="D39" s="197"/>
      <c r="E39" s="197"/>
      <c r="F39" s="197"/>
      <c r="G39" s="197"/>
      <c r="H39" s="197"/>
      <c r="I39" s="197"/>
      <c r="J39" s="197"/>
      <c r="K39" s="197"/>
      <c r="L39" s="198">
        <f>+L29+L37</f>
        <v>30400</v>
      </c>
      <c r="M39" s="198"/>
      <c r="N39" s="199"/>
      <c r="O39" s="171"/>
      <c r="P39" s="171"/>
      <c r="Q39" s="171"/>
      <c r="R39" s="171"/>
      <c r="S39" s="171"/>
    </row>
    <row r="40" spans="1:19" s="166" customFormat="1" ht="15.5" thickBot="1" x14ac:dyDescent="0.4">
      <c r="A40" s="191" t="s">
        <v>181</v>
      </c>
      <c r="B40" s="197"/>
      <c r="C40" s="196"/>
      <c r="D40" s="197"/>
      <c r="E40" s="197"/>
      <c r="F40" s="197"/>
      <c r="G40" s="102">
        <f>+G29+G37</f>
        <v>22</v>
      </c>
      <c r="H40" s="197"/>
      <c r="I40" s="197"/>
      <c r="J40" s="197"/>
      <c r="K40" s="197"/>
      <c r="L40" s="198">
        <f>IF(L39=0,0,ROUND(L39,3-(1+INT(LOG10(ABS(L39))))))</f>
        <v>30400</v>
      </c>
      <c r="M40" s="198">
        <f>IF(M38=0,0,ROUND(M38,3-(1+INT(LOG10(ABS(M38))))))</f>
        <v>19000</v>
      </c>
      <c r="N40" s="199"/>
      <c r="O40" s="199"/>
      <c r="P40" s="171"/>
      <c r="Q40" s="171"/>
      <c r="R40" s="171"/>
      <c r="S40" s="171"/>
    </row>
    <row r="41" spans="1:19" s="166" customFormat="1" x14ac:dyDescent="0.35">
      <c r="A41" s="160" t="s">
        <v>10</v>
      </c>
    </row>
    <row r="42" spans="1:19" s="166" customFormat="1" ht="16" customHeight="1" x14ac:dyDescent="0.35">
      <c r="A42" s="200" t="s">
        <v>213</v>
      </c>
      <c r="B42" s="201"/>
      <c r="C42" s="201"/>
      <c r="D42" s="201"/>
      <c r="E42" s="201"/>
      <c r="F42" s="201"/>
      <c r="G42" s="201"/>
      <c r="H42" s="201"/>
      <c r="I42" s="201"/>
      <c r="J42" s="201"/>
      <c r="K42" s="201"/>
      <c r="L42" s="201"/>
      <c r="M42" s="201"/>
    </row>
    <row r="43" spans="1:19" s="166" customFormat="1" ht="16" customHeight="1" x14ac:dyDescent="0.35">
      <c r="A43" s="243" t="s">
        <v>214</v>
      </c>
      <c r="B43" s="244"/>
      <c r="C43" s="244"/>
      <c r="D43" s="244"/>
      <c r="E43" s="244"/>
      <c r="F43" s="244"/>
      <c r="G43" s="244"/>
      <c r="H43" s="244"/>
      <c r="I43" s="244"/>
      <c r="J43" s="244"/>
      <c r="K43" s="244"/>
      <c r="L43" s="244"/>
      <c r="M43" s="244"/>
    </row>
    <row r="44" spans="1:19" s="166" customFormat="1" ht="42" customHeight="1" x14ac:dyDescent="0.35">
      <c r="A44" s="237" t="s">
        <v>215</v>
      </c>
      <c r="B44" s="238"/>
      <c r="C44" s="238"/>
      <c r="D44" s="238"/>
      <c r="E44" s="238"/>
      <c r="F44" s="238"/>
      <c r="G44" s="238"/>
      <c r="H44" s="238"/>
      <c r="I44" s="238"/>
      <c r="J44" s="238"/>
      <c r="K44" s="238"/>
      <c r="L44" s="238"/>
      <c r="M44" s="238"/>
    </row>
    <row r="45" spans="1:19" s="166" customFormat="1" ht="16" customHeight="1" x14ac:dyDescent="0.35">
      <c r="A45" s="200" t="s">
        <v>216</v>
      </c>
      <c r="B45" s="201"/>
      <c r="C45" s="201"/>
      <c r="D45" s="201"/>
      <c r="E45" s="201"/>
      <c r="F45" s="201"/>
      <c r="G45" s="201"/>
      <c r="H45" s="201"/>
      <c r="I45" s="201"/>
      <c r="J45" s="201"/>
      <c r="K45" s="201"/>
      <c r="L45" s="201"/>
      <c r="M45" s="201"/>
    </row>
    <row r="46" spans="1:19" s="166" customFormat="1" ht="16" customHeight="1" x14ac:dyDescent="0.35">
      <c r="A46" s="200" t="s">
        <v>217</v>
      </c>
      <c r="B46" s="201"/>
      <c r="C46" s="201"/>
      <c r="D46" s="201"/>
      <c r="E46" s="201"/>
      <c r="F46" s="201"/>
      <c r="G46" s="201"/>
      <c r="H46" s="201"/>
      <c r="I46" s="201"/>
      <c r="J46" s="201"/>
      <c r="K46" s="201"/>
      <c r="L46" s="201"/>
      <c r="M46" s="201"/>
    </row>
    <row r="47" spans="1:19" s="166" customFormat="1" x14ac:dyDescent="0.35">
      <c r="A47" s="202"/>
    </row>
  </sheetData>
  <mergeCells count="4">
    <mergeCell ref="A44:M44"/>
    <mergeCell ref="A3:A5"/>
    <mergeCell ref="O5:P5"/>
    <mergeCell ref="A43:M43"/>
  </mergeCells>
  <pageMargins left="0.7" right="0.7" top="0.75" bottom="0.75" header="0.3" footer="0.3"/>
  <pageSetup scale="62" orientation="landscape" r:id="rId1"/>
  <headerFooter>
    <oddHeader>&amp;LSheet: &amp;A&amp;R&amp;F</oddHeader>
    <oddFooter>Page &amp;P of &amp;N</oddFooter>
  </headerFooter>
  <ignoredErrors>
    <ignoredError sqref="K29 K3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798A-8452-4D20-B64A-3212A4D35533}">
  <sheetPr>
    <pageSetUpPr fitToPage="1"/>
  </sheetPr>
  <dimension ref="A1:S47"/>
  <sheetViews>
    <sheetView zoomScaleNormal="100" workbookViewId="0">
      <pane ySplit="5" topLeftCell="A52" activePane="bottomLeft" state="frozen"/>
      <selection activeCell="D25" sqref="A1:D25"/>
      <selection pane="bottomLeft" activeCell="A52" sqref="A52"/>
    </sheetView>
  </sheetViews>
  <sheetFormatPr defaultColWidth="9.1796875" defaultRowHeight="14" x14ac:dyDescent="0.3"/>
  <cols>
    <col min="1" max="1" width="43.7265625" style="40" customWidth="1"/>
    <col min="2" max="2" width="10.26953125" style="40" customWidth="1"/>
    <col min="3" max="3" width="11.7265625" style="40" customWidth="1"/>
    <col min="4" max="4" width="11.26953125" style="40" customWidth="1"/>
    <col min="5" max="5" width="10.26953125" style="40" customWidth="1"/>
    <col min="6" max="7" width="11.81640625" style="40" customWidth="1"/>
    <col min="8" max="8" width="10.26953125" style="40" customWidth="1"/>
    <col min="9" max="9" width="11.7265625" style="40" customWidth="1"/>
    <col min="10" max="11" width="10.26953125" style="40" customWidth="1"/>
    <col min="12" max="13" width="10.7265625" style="40" customWidth="1"/>
    <col min="14" max="14" width="3.7265625" style="40" customWidth="1"/>
    <col min="15" max="15" width="10.54296875" style="40" customWidth="1"/>
    <col min="16" max="16" width="9.1796875" style="40"/>
    <col min="17" max="17" width="2.54296875" style="40" customWidth="1"/>
    <col min="18" max="16384" width="9.1796875" style="40"/>
  </cols>
  <sheetData>
    <row r="1" spans="1:19" x14ac:dyDescent="0.3">
      <c r="A1" s="45" t="s">
        <v>156</v>
      </c>
    </row>
    <row r="3" spans="1:19" x14ac:dyDescent="0.3">
      <c r="A3" s="239" t="s">
        <v>0</v>
      </c>
      <c r="B3" s="6" t="s">
        <v>1</v>
      </c>
      <c r="C3" s="6" t="s">
        <v>2</v>
      </c>
      <c r="D3" s="6" t="s">
        <v>3</v>
      </c>
      <c r="E3" s="6" t="s">
        <v>4</v>
      </c>
      <c r="F3" s="6" t="s">
        <v>5</v>
      </c>
      <c r="G3" s="6" t="s">
        <v>6</v>
      </c>
      <c r="H3" s="6" t="s">
        <v>7</v>
      </c>
      <c r="I3" s="6" t="s">
        <v>8</v>
      </c>
      <c r="J3" s="6" t="s">
        <v>121</v>
      </c>
      <c r="K3" s="6" t="s">
        <v>122</v>
      </c>
      <c r="L3" s="6" t="s">
        <v>123</v>
      </c>
      <c r="M3" s="6" t="s">
        <v>124</v>
      </c>
      <c r="N3" s="13"/>
    </row>
    <row r="4" spans="1:19" s="46" customFormat="1" ht="65" x14ac:dyDescent="0.3">
      <c r="A4" s="240"/>
      <c r="B4" s="38" t="s">
        <v>120</v>
      </c>
      <c r="C4" s="38" t="s">
        <v>180</v>
      </c>
      <c r="D4" s="38" t="s">
        <v>116</v>
      </c>
      <c r="E4" s="38" t="s">
        <v>117</v>
      </c>
      <c r="F4" s="38" t="s">
        <v>178</v>
      </c>
      <c r="G4" s="38" t="s">
        <v>163</v>
      </c>
      <c r="H4" s="38" t="s">
        <v>27</v>
      </c>
      <c r="I4" s="38" t="s">
        <v>25</v>
      </c>
      <c r="J4" s="38" t="s">
        <v>26</v>
      </c>
      <c r="K4" s="38" t="s">
        <v>119</v>
      </c>
      <c r="L4" s="38" t="s">
        <v>130</v>
      </c>
      <c r="M4" s="38" t="s">
        <v>179</v>
      </c>
      <c r="N4" s="14"/>
      <c r="O4" s="41"/>
      <c r="P4" s="41"/>
      <c r="Q4" s="15"/>
      <c r="R4" s="15"/>
      <c r="S4" s="15"/>
    </row>
    <row r="5" spans="1:19" ht="14.5" thickBot="1" x14ac:dyDescent="0.35">
      <c r="A5" s="241"/>
      <c r="B5" s="59"/>
      <c r="C5" s="59"/>
      <c r="D5" s="59"/>
      <c r="E5" s="60" t="s">
        <v>115</v>
      </c>
      <c r="F5" s="59"/>
      <c r="G5" s="60" t="s">
        <v>125</v>
      </c>
      <c r="H5" s="60" t="s">
        <v>126</v>
      </c>
      <c r="I5" s="60" t="s">
        <v>127</v>
      </c>
      <c r="J5" s="60" t="s">
        <v>128</v>
      </c>
      <c r="K5" s="60" t="s">
        <v>129</v>
      </c>
      <c r="L5" s="60" t="s">
        <v>131</v>
      </c>
      <c r="M5" s="59"/>
      <c r="N5" s="47"/>
      <c r="O5" s="242" t="s">
        <v>78</v>
      </c>
      <c r="P5" s="242"/>
      <c r="Q5" s="5"/>
      <c r="R5" s="5"/>
      <c r="S5" s="5"/>
    </row>
    <row r="6" spans="1:19" s="166" customFormat="1" ht="14.5" thickTop="1" x14ac:dyDescent="0.35">
      <c r="A6" s="203" t="s">
        <v>183</v>
      </c>
      <c r="B6" s="55" t="s">
        <v>11</v>
      </c>
      <c r="C6" s="86"/>
      <c r="D6" s="55"/>
      <c r="E6" s="57"/>
      <c r="F6" s="58"/>
      <c r="G6" s="58"/>
      <c r="H6" s="58"/>
      <c r="I6" s="58"/>
      <c r="J6" s="58"/>
      <c r="K6" s="58"/>
      <c r="L6" s="161"/>
      <c r="M6" s="161"/>
      <c r="N6" s="162"/>
      <c r="O6" s="163" t="s">
        <v>20</v>
      </c>
      <c r="P6" s="164">
        <f>Inputs!D4</f>
        <v>106.35000000000001</v>
      </c>
      <c r="Q6" s="165"/>
    </row>
    <row r="7" spans="1:19" s="166" customFormat="1" x14ac:dyDescent="0.35">
      <c r="A7" s="204" t="s">
        <v>184</v>
      </c>
      <c r="B7" s="12" t="s">
        <v>11</v>
      </c>
      <c r="C7" s="87"/>
      <c r="D7" s="12"/>
      <c r="E7" s="10"/>
      <c r="F7" s="4"/>
      <c r="G7" s="4"/>
      <c r="H7" s="4"/>
      <c r="I7" s="4"/>
      <c r="J7" s="4"/>
      <c r="K7" s="4"/>
      <c r="L7" s="167"/>
      <c r="M7" s="167"/>
      <c r="N7" s="162"/>
      <c r="O7" s="163" t="s">
        <v>18</v>
      </c>
      <c r="P7" s="164">
        <f>Inputs!D5</f>
        <v>137.72</v>
      </c>
      <c r="Q7" s="165"/>
    </row>
    <row r="8" spans="1:19" s="166" customFormat="1" x14ac:dyDescent="0.35">
      <c r="A8" s="204" t="s">
        <v>185</v>
      </c>
      <c r="B8" s="12">
        <v>4</v>
      </c>
      <c r="C8" s="87"/>
      <c r="D8" s="12">
        <v>1</v>
      </c>
      <c r="E8" s="10">
        <f t="shared" ref="E8:E25" si="0">B8*D8</f>
        <v>4</v>
      </c>
      <c r="F8" s="4">
        <v>0</v>
      </c>
      <c r="G8" s="4">
        <f>+D8*F8</f>
        <v>0</v>
      </c>
      <c r="H8" s="4">
        <f>E8*F8</f>
        <v>0</v>
      </c>
      <c r="I8" s="4">
        <f>H8*0.05</f>
        <v>0</v>
      </c>
      <c r="J8" s="4">
        <f>H8*0.1</f>
        <v>0</v>
      </c>
      <c r="K8" s="4">
        <f>+H8+I8+J8</f>
        <v>0</v>
      </c>
      <c r="L8" s="168">
        <f>+C8*D8*F8</f>
        <v>0</v>
      </c>
      <c r="M8" s="168">
        <f>(H8*$P$6)+(I8*$P$7)+(J8*$P$8)</f>
        <v>0</v>
      </c>
      <c r="N8" s="169"/>
      <c r="O8" s="170" t="s">
        <v>19</v>
      </c>
      <c r="P8" s="164">
        <f>Inputs!D6</f>
        <v>42.949999999999996</v>
      </c>
      <c r="Q8" s="171"/>
    </row>
    <row r="9" spans="1:19" s="166" customFormat="1" x14ac:dyDescent="0.35">
      <c r="A9" s="204" t="s">
        <v>186</v>
      </c>
      <c r="B9" s="12"/>
      <c r="C9" s="87"/>
      <c r="D9" s="12"/>
      <c r="E9" s="10"/>
      <c r="F9" s="4"/>
      <c r="G9" s="4"/>
      <c r="H9" s="4"/>
      <c r="I9" s="4"/>
      <c r="J9" s="4"/>
      <c r="K9" s="4"/>
      <c r="L9" s="168"/>
      <c r="M9" s="168"/>
      <c r="N9" s="169"/>
      <c r="O9" s="171"/>
      <c r="P9" s="171"/>
      <c r="Q9" s="171"/>
    </row>
    <row r="10" spans="1:19" s="166" customFormat="1" x14ac:dyDescent="0.35">
      <c r="A10" s="204" t="s">
        <v>187</v>
      </c>
      <c r="B10" s="12">
        <v>4</v>
      </c>
      <c r="C10" s="87">
        <f>+'TBL9-ResO&amp;M'!E8</f>
        <v>15200</v>
      </c>
      <c r="D10" s="12">
        <v>1</v>
      </c>
      <c r="E10" s="10">
        <f t="shared" si="0"/>
        <v>4</v>
      </c>
      <c r="F10" s="4">
        <v>0</v>
      </c>
      <c r="G10" s="4">
        <f>+D10*F10</f>
        <v>0</v>
      </c>
      <c r="H10" s="4">
        <f t="shared" ref="H10" si="1">E10*F10</f>
        <v>0</v>
      </c>
      <c r="I10" s="4">
        <f t="shared" ref="I10" si="2">H10*0.05</f>
        <v>0</v>
      </c>
      <c r="J10" s="4">
        <f t="shared" ref="J10" si="3">H10*0.1</f>
        <v>0</v>
      </c>
      <c r="K10" s="4">
        <f>+H10+I10+J10</f>
        <v>0</v>
      </c>
      <c r="L10" s="168">
        <f>+C10*D10*F10</f>
        <v>0</v>
      </c>
      <c r="M10" s="168">
        <f t="shared" ref="M10" si="4">(H10*$P$6)+(I10*$P$7)+(J10*$P$8)</f>
        <v>0</v>
      </c>
      <c r="N10" s="169"/>
      <c r="O10" s="174"/>
      <c r="P10" s="171"/>
      <c r="Q10" s="171"/>
    </row>
    <row r="11" spans="1:19" s="166" customFormat="1" x14ac:dyDescent="0.35">
      <c r="A11" s="204" t="s">
        <v>188</v>
      </c>
      <c r="B11" s="12" t="s">
        <v>11</v>
      </c>
      <c r="C11" s="87"/>
      <c r="D11" s="12"/>
      <c r="E11" s="10"/>
      <c r="F11" s="4"/>
      <c r="G11" s="4"/>
      <c r="H11" s="4"/>
      <c r="I11" s="4"/>
      <c r="J11" s="4"/>
      <c r="K11" s="4"/>
      <c r="L11" s="168"/>
      <c r="M11" s="168"/>
      <c r="N11" s="169"/>
      <c r="O11" s="171"/>
      <c r="P11" s="171"/>
      <c r="Q11" s="171"/>
    </row>
    <row r="12" spans="1:19" s="166" customFormat="1" x14ac:dyDescent="0.35">
      <c r="A12" s="204" t="s">
        <v>189</v>
      </c>
      <c r="B12" s="12">
        <v>2</v>
      </c>
      <c r="C12" s="87">
        <f>+'TBL9-ResO&amp;M'!E10</f>
        <v>12000</v>
      </c>
      <c r="D12" s="12">
        <v>1</v>
      </c>
      <c r="E12" s="10">
        <f t="shared" ref="E12" si="5">B12*D12</f>
        <v>2</v>
      </c>
      <c r="F12" s="4">
        <v>0</v>
      </c>
      <c r="G12" s="4">
        <f>+D12*F12</f>
        <v>0</v>
      </c>
      <c r="H12" s="4">
        <f t="shared" ref="H12" si="6">E12*F12</f>
        <v>0</v>
      </c>
      <c r="I12" s="4">
        <f t="shared" ref="I12" si="7">H12*0.05</f>
        <v>0</v>
      </c>
      <c r="J12" s="4">
        <f t="shared" ref="J12" si="8">H12*0.1</f>
        <v>0</v>
      </c>
      <c r="K12" s="4">
        <f>+H12+I12+J12</f>
        <v>0</v>
      </c>
      <c r="L12" s="168">
        <f>+C12*D12*F12</f>
        <v>0</v>
      </c>
      <c r="M12" s="168">
        <f t="shared" ref="M12" si="9">(H12*$P$6)+(I12*$P$7)+(J12*$P$8)</f>
        <v>0</v>
      </c>
      <c r="N12" s="169"/>
      <c r="O12" s="174"/>
      <c r="P12" s="171"/>
      <c r="Q12" s="171"/>
    </row>
    <row r="13" spans="1:19" s="166" customFormat="1" ht="26" x14ac:dyDescent="0.35">
      <c r="A13" s="204" t="s">
        <v>190</v>
      </c>
      <c r="B13" s="12"/>
      <c r="C13" s="87"/>
      <c r="D13" s="12"/>
      <c r="E13" s="10"/>
      <c r="F13" s="4"/>
      <c r="G13" s="4"/>
      <c r="H13" s="4"/>
      <c r="I13" s="4"/>
      <c r="J13" s="4"/>
      <c r="K13" s="4"/>
      <c r="L13" s="168"/>
      <c r="M13" s="168"/>
      <c r="N13" s="169"/>
      <c r="O13" s="171"/>
      <c r="P13" s="171"/>
      <c r="Q13" s="171"/>
    </row>
    <row r="14" spans="1:19" s="166" customFormat="1" x14ac:dyDescent="0.35">
      <c r="A14" s="204" t="s">
        <v>191</v>
      </c>
      <c r="B14" s="12" t="s">
        <v>68</v>
      </c>
      <c r="C14" s="87"/>
      <c r="D14" s="12"/>
      <c r="E14" s="10"/>
      <c r="F14" s="4"/>
      <c r="G14" s="4"/>
      <c r="H14" s="4"/>
      <c r="I14" s="4"/>
      <c r="J14" s="4"/>
      <c r="K14" s="4"/>
      <c r="L14" s="168"/>
      <c r="M14" s="168"/>
      <c r="N14" s="169"/>
      <c r="O14" s="171"/>
      <c r="P14" s="171"/>
      <c r="Q14" s="171"/>
    </row>
    <row r="15" spans="1:19" s="166" customFormat="1" x14ac:dyDescent="0.35">
      <c r="A15" s="204" t="s">
        <v>192</v>
      </c>
      <c r="B15" s="12" t="s">
        <v>182</v>
      </c>
      <c r="C15" s="87"/>
      <c r="D15" s="12"/>
      <c r="E15" s="10"/>
      <c r="F15" s="4"/>
      <c r="G15" s="4"/>
      <c r="H15" s="4"/>
      <c r="I15" s="4"/>
      <c r="J15" s="4"/>
      <c r="K15" s="4"/>
      <c r="L15" s="168"/>
      <c r="M15" s="168"/>
      <c r="N15" s="169"/>
      <c r="O15" s="171"/>
      <c r="P15" s="171"/>
      <c r="Q15" s="171"/>
    </row>
    <row r="16" spans="1:19" s="166" customFormat="1" x14ac:dyDescent="0.35">
      <c r="A16" s="204" t="s">
        <v>193</v>
      </c>
      <c r="B16" s="12" t="s">
        <v>11</v>
      </c>
      <c r="C16" s="87"/>
      <c r="D16" s="12"/>
      <c r="E16" s="10"/>
      <c r="F16" s="4"/>
      <c r="G16" s="4"/>
      <c r="H16" s="4"/>
      <c r="I16" s="4"/>
      <c r="J16" s="4"/>
      <c r="K16" s="4"/>
      <c r="L16" s="168"/>
      <c r="M16" s="168"/>
      <c r="N16" s="169"/>
      <c r="O16" s="174"/>
      <c r="P16" s="171"/>
      <c r="Q16" s="171"/>
    </row>
    <row r="17" spans="1:19" s="166" customFormat="1" x14ac:dyDescent="0.35">
      <c r="A17" s="204" t="s">
        <v>194</v>
      </c>
      <c r="B17" s="12" t="s">
        <v>182</v>
      </c>
      <c r="C17" s="87"/>
      <c r="D17" s="12"/>
      <c r="E17" s="10"/>
      <c r="F17" s="4"/>
      <c r="G17" s="4"/>
      <c r="H17" s="4"/>
      <c r="I17" s="4"/>
      <c r="J17" s="4"/>
      <c r="K17" s="4"/>
      <c r="L17" s="168"/>
      <c r="M17" s="168"/>
      <c r="N17" s="169"/>
      <c r="O17" s="171"/>
      <c r="P17" s="171"/>
      <c r="Q17" s="171"/>
    </row>
    <row r="18" spans="1:19" s="166" customFormat="1" x14ac:dyDescent="0.35">
      <c r="A18" s="204" t="s">
        <v>195</v>
      </c>
      <c r="B18" s="12" t="s">
        <v>182</v>
      </c>
      <c r="C18" s="87"/>
      <c r="D18" s="12"/>
      <c r="E18" s="10"/>
      <c r="F18" s="4"/>
      <c r="G18" s="4"/>
      <c r="H18" s="4"/>
      <c r="I18" s="4"/>
      <c r="J18" s="4"/>
      <c r="K18" s="4"/>
      <c r="L18" s="168"/>
      <c r="M18" s="168"/>
      <c r="N18" s="169"/>
      <c r="O18" s="171"/>
      <c r="P18" s="171"/>
      <c r="Q18" s="171"/>
    </row>
    <row r="19" spans="1:19" s="166" customFormat="1" x14ac:dyDescent="0.35">
      <c r="A19" s="203" t="s">
        <v>196</v>
      </c>
      <c r="B19" s="55"/>
      <c r="C19" s="86"/>
      <c r="D19" s="55"/>
      <c r="E19" s="57"/>
      <c r="F19" s="58"/>
      <c r="G19" s="58"/>
      <c r="H19" s="58"/>
      <c r="I19" s="58"/>
      <c r="J19" s="58"/>
      <c r="K19" s="58"/>
      <c r="L19" s="177"/>
      <c r="M19" s="177"/>
      <c r="N19" s="169"/>
      <c r="O19" s="171"/>
      <c r="P19" s="171"/>
      <c r="Q19" s="171"/>
    </row>
    <row r="20" spans="1:19" s="166" customFormat="1" ht="26" x14ac:dyDescent="0.35">
      <c r="A20" s="204" t="s">
        <v>197</v>
      </c>
      <c r="B20" s="12" t="s">
        <v>11</v>
      </c>
      <c r="C20" s="87"/>
      <c r="D20" s="12"/>
      <c r="E20" s="10"/>
      <c r="F20" s="4"/>
      <c r="G20" s="4"/>
      <c r="H20" s="4"/>
      <c r="I20" s="4"/>
      <c r="J20" s="4"/>
      <c r="K20" s="4"/>
      <c r="L20" s="168"/>
      <c r="M20" s="168"/>
      <c r="N20" s="169"/>
      <c r="O20" s="174"/>
      <c r="P20" s="171"/>
      <c r="Q20" s="171"/>
    </row>
    <row r="21" spans="1:19" s="166" customFormat="1" x14ac:dyDescent="0.35">
      <c r="A21" s="204" t="s">
        <v>198</v>
      </c>
      <c r="B21" s="12" t="s">
        <v>11</v>
      </c>
      <c r="C21" s="87"/>
      <c r="D21" s="12"/>
      <c r="E21" s="10"/>
      <c r="F21" s="4"/>
      <c r="G21" s="4"/>
      <c r="H21" s="9"/>
      <c r="I21" s="9"/>
      <c r="J21" s="9"/>
      <c r="K21" s="9"/>
      <c r="L21" s="178"/>
      <c r="M21" s="178"/>
      <c r="N21" s="179"/>
      <c r="O21" s="171"/>
      <c r="P21" s="171"/>
      <c r="Q21" s="171"/>
    </row>
    <row r="22" spans="1:19" s="166" customFormat="1" x14ac:dyDescent="0.35">
      <c r="A22" s="204" t="s">
        <v>199</v>
      </c>
      <c r="B22" s="12" t="s">
        <v>11</v>
      </c>
      <c r="C22" s="87"/>
      <c r="D22" s="12"/>
      <c r="E22" s="10"/>
      <c r="F22" s="4"/>
      <c r="G22" s="4"/>
      <c r="H22" s="9"/>
      <c r="I22" s="9"/>
      <c r="J22" s="9"/>
      <c r="K22" s="9"/>
      <c r="L22" s="178"/>
      <c r="M22" s="178"/>
      <c r="N22" s="179"/>
      <c r="O22" s="171"/>
      <c r="P22" s="171"/>
      <c r="Q22" s="171"/>
    </row>
    <row r="23" spans="1:19" s="166" customFormat="1" x14ac:dyDescent="0.35">
      <c r="A23" s="204" t="s">
        <v>200</v>
      </c>
      <c r="B23" s="12" t="s">
        <v>11</v>
      </c>
      <c r="C23" s="87"/>
      <c r="D23" s="12"/>
      <c r="E23" s="10"/>
      <c r="F23" s="4"/>
      <c r="G23" s="4"/>
      <c r="H23" s="8"/>
      <c r="I23" s="4"/>
      <c r="J23" s="4"/>
      <c r="K23" s="4"/>
      <c r="L23" s="168"/>
      <c r="M23" s="168"/>
      <c r="N23" s="169"/>
      <c r="O23" s="171"/>
      <c r="P23" s="171"/>
      <c r="Q23" s="171"/>
    </row>
    <row r="24" spans="1:19" s="166" customFormat="1" x14ac:dyDescent="0.35">
      <c r="A24" s="204" t="s">
        <v>201</v>
      </c>
      <c r="B24" s="12">
        <v>2</v>
      </c>
      <c r="C24" s="87"/>
      <c r="D24" s="12">
        <v>1</v>
      </c>
      <c r="E24" s="10">
        <f t="shared" si="0"/>
        <v>2</v>
      </c>
      <c r="F24" s="4">
        <v>0</v>
      </c>
      <c r="G24" s="4">
        <f>+D24*F24</f>
        <v>0</v>
      </c>
      <c r="H24" s="4">
        <f>E24*F24</f>
        <v>0</v>
      </c>
      <c r="I24" s="4">
        <f>H24*0.05</f>
        <v>0</v>
      </c>
      <c r="J24" s="4">
        <f>H24*0.1</f>
        <v>0</v>
      </c>
      <c r="K24" s="4">
        <f>+H24+I24+J24</f>
        <v>0</v>
      </c>
      <c r="L24" s="168">
        <f>+C24*D24*F24</f>
        <v>0</v>
      </c>
      <c r="M24" s="168">
        <f t="shared" ref="M24:M27" si="10">(H24*$P$6)+(I24*$P$7)+(J24*$P$8)</f>
        <v>0</v>
      </c>
      <c r="N24" s="169"/>
      <c r="O24" s="174"/>
      <c r="P24" s="171"/>
      <c r="Q24" s="171"/>
    </row>
    <row r="25" spans="1:19" s="166" customFormat="1" x14ac:dyDescent="0.35">
      <c r="A25" s="204" t="s">
        <v>202</v>
      </c>
      <c r="B25" s="12">
        <v>20</v>
      </c>
      <c r="C25" s="87"/>
      <c r="D25" s="12">
        <v>1</v>
      </c>
      <c r="E25" s="10">
        <f t="shared" si="0"/>
        <v>20</v>
      </c>
      <c r="F25" s="4">
        <v>0</v>
      </c>
      <c r="G25" s="4">
        <f>+D25*F25</f>
        <v>0</v>
      </c>
      <c r="H25" s="4">
        <f t="shared" ref="H25" si="11">E25*F25</f>
        <v>0</v>
      </c>
      <c r="I25" s="4">
        <f t="shared" ref="I25" si="12">H25*0.05</f>
        <v>0</v>
      </c>
      <c r="J25" s="4">
        <f t="shared" ref="J25" si="13">H25*0.1</f>
        <v>0</v>
      </c>
      <c r="K25" s="4">
        <f>+H25+I25+J25</f>
        <v>0</v>
      </c>
      <c r="L25" s="168">
        <f>+C25*D25*F25</f>
        <v>0</v>
      </c>
      <c r="M25" s="168">
        <f t="shared" si="10"/>
        <v>0</v>
      </c>
      <c r="N25" s="169"/>
      <c r="O25" s="174"/>
      <c r="P25" s="171"/>
      <c r="Q25" s="171"/>
    </row>
    <row r="26" spans="1:19" s="166" customFormat="1" x14ac:dyDescent="0.35">
      <c r="A26" s="204" t="s">
        <v>203</v>
      </c>
      <c r="B26" s="12"/>
      <c r="C26" s="87"/>
      <c r="D26" s="12"/>
      <c r="E26" s="10"/>
      <c r="F26" s="4"/>
      <c r="G26" s="4"/>
      <c r="H26" s="4"/>
      <c r="I26" s="4"/>
      <c r="J26" s="4"/>
      <c r="K26" s="4"/>
      <c r="L26" s="168"/>
      <c r="M26" s="168"/>
      <c r="N26" s="169"/>
      <c r="O26" s="171"/>
      <c r="P26" s="171"/>
      <c r="Q26" s="171"/>
    </row>
    <row r="27" spans="1:19" s="166" customFormat="1" ht="15.5" x14ac:dyDescent="0.35">
      <c r="A27" s="204" t="s">
        <v>204</v>
      </c>
      <c r="B27" s="12">
        <v>8</v>
      </c>
      <c r="C27" s="87"/>
      <c r="D27" s="12">
        <v>2</v>
      </c>
      <c r="E27" s="10">
        <f t="shared" ref="E27" si="14">B27*D27</f>
        <v>16</v>
      </c>
      <c r="F27" s="4">
        <v>3</v>
      </c>
      <c r="G27" s="4">
        <f>+D27*F27</f>
        <v>6</v>
      </c>
      <c r="H27" s="4">
        <f t="shared" ref="H27" si="15">E27*F27</f>
        <v>48</v>
      </c>
      <c r="I27" s="4">
        <f t="shared" ref="I27" si="16">H27*0.05</f>
        <v>2.4000000000000004</v>
      </c>
      <c r="J27" s="4">
        <f t="shared" ref="J27" si="17">H27*0.1</f>
        <v>4.8000000000000007</v>
      </c>
      <c r="K27" s="4">
        <f>+H27+I27+J27</f>
        <v>55.2</v>
      </c>
      <c r="L27" s="168">
        <f>+C27*D27*F27</f>
        <v>0</v>
      </c>
      <c r="M27" s="168">
        <f t="shared" si="10"/>
        <v>5641.4880000000003</v>
      </c>
      <c r="N27" s="169"/>
      <c r="O27" s="174"/>
      <c r="P27" s="171"/>
      <c r="Q27" s="171"/>
    </row>
    <row r="28" spans="1:19" s="166" customFormat="1" ht="26.5" thickBot="1" x14ac:dyDescent="0.4">
      <c r="A28" s="204" t="s">
        <v>205</v>
      </c>
      <c r="B28" s="12" t="s">
        <v>11</v>
      </c>
      <c r="C28" s="87"/>
      <c r="D28" s="12"/>
      <c r="E28" s="11"/>
      <c r="F28" s="7"/>
      <c r="G28" s="7"/>
      <c r="H28" s="4"/>
      <c r="I28" s="4"/>
      <c r="J28" s="4"/>
      <c r="K28" s="4"/>
      <c r="L28" s="168"/>
      <c r="M28" s="168"/>
      <c r="N28" s="169"/>
      <c r="O28" s="171"/>
      <c r="P28" s="171"/>
      <c r="Q28" s="171"/>
    </row>
    <row r="29" spans="1:19" s="166" customFormat="1" ht="14.5" thickBot="1" x14ac:dyDescent="0.4">
      <c r="A29" s="180" t="s">
        <v>9</v>
      </c>
      <c r="B29" s="94"/>
      <c r="C29" s="95"/>
      <c r="D29" s="94"/>
      <c r="E29" s="104"/>
      <c r="F29" s="105"/>
      <c r="G29" s="106">
        <f>SUM(G6:G28)</f>
        <v>6</v>
      </c>
      <c r="H29" s="106">
        <f>SUM(H6:H28)</f>
        <v>48</v>
      </c>
      <c r="I29" s="106">
        <f>SUM(I6:I28)</f>
        <v>2.4000000000000004</v>
      </c>
      <c r="J29" s="105">
        <f>SUM(J6:J28)</f>
        <v>4.8000000000000007</v>
      </c>
      <c r="K29" s="99">
        <f>+H29+I29+J29</f>
        <v>55.2</v>
      </c>
      <c r="L29" s="181">
        <f>SUM(L6:L28)</f>
        <v>0</v>
      </c>
      <c r="M29" s="182">
        <f>SUM(M6:M28)</f>
        <v>5641.4880000000003</v>
      </c>
      <c r="N29" s="183"/>
      <c r="O29" s="184"/>
      <c r="P29" s="171"/>
      <c r="Q29" s="171"/>
      <c r="R29" s="171"/>
      <c r="S29" s="171"/>
    </row>
    <row r="30" spans="1:19" s="166" customFormat="1" x14ac:dyDescent="0.35">
      <c r="A30" s="204" t="s">
        <v>206</v>
      </c>
      <c r="B30" s="12"/>
      <c r="C30" s="87"/>
      <c r="D30" s="12"/>
      <c r="E30" s="11"/>
      <c r="F30" s="7"/>
      <c r="G30" s="85"/>
      <c r="H30" s="61"/>
      <c r="I30" s="62"/>
      <c r="J30" s="63"/>
      <c r="K30" s="63"/>
      <c r="L30" s="185"/>
      <c r="M30" s="185"/>
      <c r="N30" s="186"/>
      <c r="O30" s="171"/>
      <c r="P30" s="171"/>
      <c r="Q30" s="171"/>
    </row>
    <row r="31" spans="1:19" s="166" customFormat="1" x14ac:dyDescent="0.35">
      <c r="A31" s="204" t="s">
        <v>207</v>
      </c>
      <c r="B31" s="12">
        <v>4</v>
      </c>
      <c r="C31" s="87"/>
      <c r="D31" s="12">
        <v>1</v>
      </c>
      <c r="E31" s="10">
        <f t="shared" ref="E31" si="18">B31*D31</f>
        <v>4</v>
      </c>
      <c r="F31" s="4">
        <v>0</v>
      </c>
      <c r="G31" s="4">
        <f>+D31*F31</f>
        <v>0</v>
      </c>
      <c r="H31" s="4">
        <f>E31*F31</f>
        <v>0</v>
      </c>
      <c r="I31" s="4">
        <f>H31*0.05</f>
        <v>0</v>
      </c>
      <c r="J31" s="4">
        <f>H31*0.1</f>
        <v>0</v>
      </c>
      <c r="K31" s="4">
        <f>+H31+I31+J31</f>
        <v>0</v>
      </c>
      <c r="L31" s="168">
        <f>+C31*D31*F31</f>
        <v>0</v>
      </c>
      <c r="M31" s="168">
        <f>(H31*$P$6)+(I31*$P$7)+(J31*$P$8)</f>
        <v>0</v>
      </c>
      <c r="N31" s="186"/>
      <c r="O31" s="171"/>
      <c r="P31" s="171"/>
      <c r="Q31" s="171"/>
    </row>
    <row r="32" spans="1:19" s="166" customFormat="1" x14ac:dyDescent="0.35">
      <c r="A32" s="204" t="s">
        <v>208</v>
      </c>
      <c r="B32" s="12" t="s">
        <v>68</v>
      </c>
      <c r="C32" s="87"/>
      <c r="D32" s="12"/>
      <c r="E32" s="11"/>
      <c r="F32" s="7"/>
      <c r="G32" s="7"/>
      <c r="H32" s="64"/>
      <c r="I32" s="64"/>
      <c r="J32" s="64"/>
      <c r="K32" s="64"/>
      <c r="L32" s="185"/>
      <c r="M32" s="185"/>
      <c r="N32" s="186"/>
      <c r="O32" s="171"/>
      <c r="P32" s="171"/>
      <c r="Q32" s="171"/>
    </row>
    <row r="33" spans="1:19" s="166" customFormat="1" x14ac:dyDescent="0.35">
      <c r="A33" s="204" t="s">
        <v>209</v>
      </c>
      <c r="B33" s="12">
        <v>6</v>
      </c>
      <c r="C33" s="87"/>
      <c r="D33" s="12">
        <v>1</v>
      </c>
      <c r="E33" s="10">
        <f t="shared" ref="E33" si="19">B33*D33</f>
        <v>6</v>
      </c>
      <c r="F33" s="4">
        <v>3</v>
      </c>
      <c r="G33" s="4">
        <f>+D33*F33</f>
        <v>3</v>
      </c>
      <c r="H33" s="4">
        <f>E33*F33</f>
        <v>18</v>
      </c>
      <c r="I33" s="4">
        <f>H33*0.05</f>
        <v>0.9</v>
      </c>
      <c r="J33" s="4">
        <f>H33*0.1</f>
        <v>1.8</v>
      </c>
      <c r="K33" s="4">
        <f>+H33+I33+J33</f>
        <v>20.7</v>
      </c>
      <c r="L33" s="168">
        <f>+C33*D33*F33</f>
        <v>0</v>
      </c>
      <c r="M33" s="168">
        <f>(H33*$P$6)+(I33*$P$7)+(J33*$P$8)</f>
        <v>2115.5580000000004</v>
      </c>
      <c r="N33" s="186"/>
      <c r="O33" s="171"/>
      <c r="P33" s="171"/>
      <c r="Q33" s="171"/>
    </row>
    <row r="34" spans="1:19" s="166" customFormat="1" x14ac:dyDescent="0.35">
      <c r="A34" s="204" t="s">
        <v>210</v>
      </c>
      <c r="B34" s="12" t="s">
        <v>11</v>
      </c>
      <c r="C34" s="87"/>
      <c r="D34" s="12"/>
      <c r="E34" s="11"/>
      <c r="F34" s="7"/>
      <c r="G34" s="7"/>
      <c r="H34" s="64"/>
      <c r="I34" s="64"/>
      <c r="J34" s="64"/>
      <c r="K34" s="64"/>
      <c r="L34" s="185"/>
      <c r="M34" s="185"/>
      <c r="N34" s="186"/>
      <c r="O34" s="171"/>
      <c r="P34" s="171"/>
      <c r="Q34" s="171"/>
    </row>
    <row r="35" spans="1:19" s="166" customFormat="1" x14ac:dyDescent="0.35">
      <c r="A35" s="204" t="s">
        <v>211</v>
      </c>
      <c r="B35" s="12" t="s">
        <v>68</v>
      </c>
      <c r="C35" s="87"/>
      <c r="D35" s="12"/>
      <c r="E35" s="11"/>
      <c r="F35" s="7"/>
      <c r="G35" s="7"/>
      <c r="H35" s="64"/>
      <c r="I35" s="64"/>
      <c r="J35" s="64"/>
      <c r="K35" s="64"/>
      <c r="L35" s="185"/>
      <c r="M35" s="185"/>
      <c r="N35" s="186"/>
      <c r="O35" s="171"/>
      <c r="P35" s="171"/>
      <c r="Q35" s="171"/>
    </row>
    <row r="36" spans="1:19" s="166" customFormat="1" ht="14.5" thickBot="1" x14ac:dyDescent="0.4">
      <c r="A36" s="205" t="s">
        <v>212</v>
      </c>
      <c r="B36" s="88" t="s">
        <v>11</v>
      </c>
      <c r="C36" s="89"/>
      <c r="D36" s="88"/>
      <c r="E36" s="90"/>
      <c r="F36" s="91"/>
      <c r="G36" s="91"/>
      <c r="H36" s="92"/>
      <c r="I36" s="92"/>
      <c r="J36" s="92"/>
      <c r="K36" s="92"/>
      <c r="L36" s="187"/>
      <c r="M36" s="187"/>
      <c r="N36" s="186"/>
      <c r="O36" s="171"/>
      <c r="P36" s="171"/>
      <c r="Q36" s="171"/>
    </row>
    <row r="37" spans="1:19" s="190" customFormat="1" ht="14.5" thickBot="1" x14ac:dyDescent="0.4">
      <c r="A37" s="180" t="s">
        <v>39</v>
      </c>
      <c r="B37" s="97"/>
      <c r="C37" s="96"/>
      <c r="D37" s="97"/>
      <c r="E37" s="97"/>
      <c r="F37" s="97"/>
      <c r="G37" s="98">
        <f>SUM(G30:G36)</f>
        <v>3</v>
      </c>
      <c r="H37" s="99">
        <f>SUM(H30:H36)</f>
        <v>18</v>
      </c>
      <c r="I37" s="99">
        <f>SUM(I30:I36)</f>
        <v>0.9</v>
      </c>
      <c r="J37" s="99">
        <f>SUM(J30:J36)</f>
        <v>1.8</v>
      </c>
      <c r="K37" s="100">
        <f>+H37+I37+J37</f>
        <v>20.7</v>
      </c>
      <c r="L37" s="182">
        <f>SUM(L30:L36)</f>
        <v>0</v>
      </c>
      <c r="M37" s="182">
        <f>SUM(M30:M36)</f>
        <v>2115.5580000000004</v>
      </c>
      <c r="N37" s="186"/>
      <c r="O37" s="188"/>
      <c r="P37" s="189"/>
      <c r="Q37" s="189"/>
      <c r="R37" s="189"/>
      <c r="S37" s="189"/>
    </row>
    <row r="38" spans="1:19" s="166" customFormat="1" ht="14.5" thickBot="1" x14ac:dyDescent="0.4">
      <c r="A38" s="191" t="s">
        <v>69</v>
      </c>
      <c r="B38" s="102"/>
      <c r="C38" s="101"/>
      <c r="D38" s="102"/>
      <c r="E38" s="102"/>
      <c r="F38" s="102"/>
      <c r="G38" s="103"/>
      <c r="H38" s="99">
        <f>+H29+H37</f>
        <v>66</v>
      </c>
      <c r="I38" s="99">
        <f>+I29+I37</f>
        <v>3.3000000000000003</v>
      </c>
      <c r="J38" s="99">
        <f>+J29+J37</f>
        <v>6.6000000000000005</v>
      </c>
      <c r="K38" s="93">
        <f>+H38+I38+J38</f>
        <v>75.899999999999991</v>
      </c>
      <c r="L38" s="182">
        <f>SUM(L31:L37)</f>
        <v>0</v>
      </c>
      <c r="M38" s="192">
        <f>(M37+M29)</f>
        <v>7757.0460000000003</v>
      </c>
      <c r="N38" s="193"/>
      <c r="O38" s="193"/>
      <c r="P38" s="194"/>
      <c r="Q38" s="171"/>
    </row>
    <row r="39" spans="1:19" s="166" customFormat="1" ht="14.5" thickBot="1" x14ac:dyDescent="0.4">
      <c r="A39" s="195" t="s">
        <v>177</v>
      </c>
      <c r="B39" s="197"/>
      <c r="C39" s="196"/>
      <c r="D39" s="197"/>
      <c r="E39" s="197"/>
      <c r="F39" s="197"/>
      <c r="G39" s="197"/>
      <c r="H39" s="197"/>
      <c r="I39" s="197"/>
      <c r="J39" s="197"/>
      <c r="K39" s="197"/>
      <c r="L39" s="198">
        <v>0</v>
      </c>
      <c r="M39" s="198"/>
      <c r="N39" s="199"/>
      <c r="O39" s="171"/>
      <c r="P39" s="171"/>
      <c r="Q39" s="171"/>
    </row>
    <row r="40" spans="1:19" s="166" customFormat="1" ht="15.5" thickBot="1" x14ac:dyDescent="0.4">
      <c r="A40" s="191" t="s">
        <v>181</v>
      </c>
      <c r="B40" s="197"/>
      <c r="C40" s="196"/>
      <c r="D40" s="197"/>
      <c r="E40" s="197"/>
      <c r="F40" s="197"/>
      <c r="G40" s="102">
        <f>+G29+G37</f>
        <v>9</v>
      </c>
      <c r="H40" s="197"/>
      <c r="I40" s="197"/>
      <c r="J40" s="197"/>
      <c r="K40" s="197"/>
      <c r="L40" s="198">
        <f>IF(L39=0,0,ROUND(L39,3-(1+INT(LOG10(ABS(L39))))))</f>
        <v>0</v>
      </c>
      <c r="M40" s="198">
        <f>IF(M38=0,0,ROUND(M38,3-(1+INT(LOG10(ABS(M38))))))</f>
        <v>7760</v>
      </c>
      <c r="N40" s="199"/>
      <c r="O40" s="199"/>
      <c r="P40" s="171"/>
      <c r="Q40" s="171"/>
    </row>
    <row r="41" spans="1:19" s="166" customFormat="1" x14ac:dyDescent="0.35">
      <c r="A41" s="160" t="s">
        <v>10</v>
      </c>
    </row>
    <row r="42" spans="1:19" s="166" customFormat="1" ht="16" customHeight="1" x14ac:dyDescent="0.35">
      <c r="A42" s="200" t="s">
        <v>213</v>
      </c>
      <c r="B42" s="201"/>
      <c r="C42" s="201"/>
      <c r="D42" s="201"/>
      <c r="E42" s="201"/>
      <c r="F42" s="201"/>
      <c r="G42" s="201"/>
      <c r="H42" s="201"/>
      <c r="I42" s="201"/>
      <c r="J42" s="201"/>
      <c r="K42" s="201"/>
      <c r="L42" s="201"/>
      <c r="M42" s="201"/>
    </row>
    <row r="43" spans="1:19" s="166" customFormat="1" ht="16" customHeight="1" x14ac:dyDescent="0.35">
      <c r="A43" s="243" t="s">
        <v>214</v>
      </c>
      <c r="B43" s="244"/>
      <c r="C43" s="244"/>
      <c r="D43" s="244"/>
      <c r="E43" s="244"/>
      <c r="F43" s="244"/>
      <c r="G43" s="244"/>
      <c r="H43" s="244"/>
      <c r="I43" s="244"/>
      <c r="J43" s="244"/>
      <c r="K43" s="244"/>
      <c r="L43" s="244"/>
      <c r="M43" s="244"/>
    </row>
    <row r="44" spans="1:19" s="166" customFormat="1" ht="42" customHeight="1" x14ac:dyDescent="0.35">
      <c r="A44" s="237" t="s">
        <v>215</v>
      </c>
      <c r="B44" s="238"/>
      <c r="C44" s="238"/>
      <c r="D44" s="238"/>
      <c r="E44" s="238"/>
      <c r="F44" s="238"/>
      <c r="G44" s="238"/>
      <c r="H44" s="238"/>
      <c r="I44" s="238"/>
      <c r="J44" s="238"/>
      <c r="K44" s="238"/>
      <c r="L44" s="238"/>
      <c r="M44" s="238"/>
    </row>
    <row r="45" spans="1:19" s="166" customFormat="1" ht="16" customHeight="1" x14ac:dyDescent="0.35">
      <c r="A45" s="200" t="s">
        <v>216</v>
      </c>
      <c r="B45" s="201"/>
      <c r="C45" s="201"/>
      <c r="D45" s="201"/>
      <c r="E45" s="201"/>
      <c r="F45" s="201"/>
      <c r="G45" s="201"/>
      <c r="H45" s="201"/>
      <c r="I45" s="201"/>
      <c r="J45" s="201"/>
      <c r="K45" s="201"/>
      <c r="L45" s="201"/>
      <c r="M45" s="201"/>
    </row>
    <row r="46" spans="1:19" s="166" customFormat="1" ht="16" customHeight="1" x14ac:dyDescent="0.35">
      <c r="A46" s="200" t="s">
        <v>217</v>
      </c>
      <c r="B46" s="201"/>
      <c r="C46" s="201"/>
      <c r="D46" s="201"/>
      <c r="E46" s="201"/>
      <c r="F46" s="201"/>
      <c r="G46" s="201"/>
      <c r="H46" s="201"/>
      <c r="I46" s="201"/>
      <c r="J46" s="201"/>
      <c r="K46" s="201"/>
      <c r="L46" s="201"/>
      <c r="M46" s="201"/>
    </row>
    <row r="47" spans="1:19" x14ac:dyDescent="0.3">
      <c r="A47" s="202"/>
    </row>
  </sheetData>
  <mergeCells count="4">
    <mergeCell ref="A44:M44"/>
    <mergeCell ref="A3:A5"/>
    <mergeCell ref="O5:P5"/>
    <mergeCell ref="A43:M43"/>
  </mergeCells>
  <pageMargins left="0.7" right="0.7" top="0.75" bottom="0.75" header="0.3" footer="0.3"/>
  <pageSetup scale="62" orientation="landscape" r:id="rId1"/>
  <headerFooter>
    <oddHeader>&amp;LSheet: &amp;A&amp;R&amp;F</oddHeader>
    <oddFooter>Page &amp;P of &amp;N</oddFooter>
  </headerFooter>
  <ignoredErrors>
    <ignoredError sqref="K29 K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F180-E48E-4E2B-A841-F64F3661EAB1}">
  <sheetPr>
    <pageSetUpPr fitToPage="1"/>
  </sheetPr>
  <dimension ref="A1:S47"/>
  <sheetViews>
    <sheetView zoomScaleNormal="100" workbookViewId="0">
      <pane ySplit="5" topLeftCell="A6" activePane="bottomLeft" state="frozen"/>
      <selection activeCell="D25" sqref="A1:D25"/>
      <selection pane="bottomLeft"/>
    </sheetView>
  </sheetViews>
  <sheetFormatPr defaultColWidth="9.1796875" defaultRowHeight="14" x14ac:dyDescent="0.3"/>
  <cols>
    <col min="1" max="1" width="43.7265625" style="40" customWidth="1"/>
    <col min="2" max="2" width="10.26953125" style="40" customWidth="1"/>
    <col min="3" max="3" width="11.7265625" style="40" customWidth="1"/>
    <col min="4" max="4" width="11.26953125" style="40" customWidth="1"/>
    <col min="5" max="5" width="10.26953125" style="40" customWidth="1"/>
    <col min="6" max="7" width="11.81640625" style="40" customWidth="1"/>
    <col min="8" max="8" width="10.26953125" style="40" customWidth="1"/>
    <col min="9" max="9" width="11.7265625" style="40" customWidth="1"/>
    <col min="10" max="11" width="10.26953125" style="40" customWidth="1"/>
    <col min="12" max="13" width="10.7265625" style="40" customWidth="1"/>
    <col min="14" max="14" width="3.7265625" style="40" customWidth="1"/>
    <col min="15" max="15" width="10.54296875" style="40" customWidth="1"/>
    <col min="16" max="16" width="9.1796875" style="40"/>
    <col min="17" max="17" width="2.54296875" style="40" customWidth="1"/>
    <col min="18" max="16384" width="9.1796875" style="40"/>
  </cols>
  <sheetData>
    <row r="1" spans="1:19" x14ac:dyDescent="0.3">
      <c r="A1" s="45" t="s">
        <v>157</v>
      </c>
    </row>
    <row r="3" spans="1:19" x14ac:dyDescent="0.3">
      <c r="A3" s="239" t="s">
        <v>0</v>
      </c>
      <c r="B3" s="6" t="s">
        <v>1</v>
      </c>
      <c r="C3" s="6" t="s">
        <v>2</v>
      </c>
      <c r="D3" s="6" t="s">
        <v>3</v>
      </c>
      <c r="E3" s="6" t="s">
        <v>4</v>
      </c>
      <c r="F3" s="6" t="s">
        <v>5</v>
      </c>
      <c r="G3" s="6" t="s">
        <v>6</v>
      </c>
      <c r="H3" s="6" t="s">
        <v>7</v>
      </c>
      <c r="I3" s="6" t="s">
        <v>8</v>
      </c>
      <c r="J3" s="6" t="s">
        <v>121</v>
      </c>
      <c r="K3" s="6" t="s">
        <v>122</v>
      </c>
      <c r="L3" s="6" t="s">
        <v>123</v>
      </c>
      <c r="M3" s="6" t="s">
        <v>124</v>
      </c>
      <c r="N3" s="13"/>
    </row>
    <row r="4" spans="1:19" s="46" customFormat="1" ht="65" x14ac:dyDescent="0.3">
      <c r="A4" s="240"/>
      <c r="B4" s="38" t="s">
        <v>120</v>
      </c>
      <c r="C4" s="38" t="s">
        <v>180</v>
      </c>
      <c r="D4" s="38" t="s">
        <v>116</v>
      </c>
      <c r="E4" s="38" t="s">
        <v>117</v>
      </c>
      <c r="F4" s="38" t="s">
        <v>178</v>
      </c>
      <c r="G4" s="38" t="s">
        <v>163</v>
      </c>
      <c r="H4" s="38" t="s">
        <v>27</v>
      </c>
      <c r="I4" s="38" t="s">
        <v>25</v>
      </c>
      <c r="J4" s="38" t="s">
        <v>26</v>
      </c>
      <c r="K4" s="38" t="s">
        <v>119</v>
      </c>
      <c r="L4" s="38" t="s">
        <v>130</v>
      </c>
      <c r="M4" s="38" t="s">
        <v>179</v>
      </c>
      <c r="N4" s="14"/>
      <c r="O4" s="41"/>
      <c r="P4" s="41"/>
      <c r="Q4" s="15"/>
      <c r="R4" s="15"/>
      <c r="S4" s="15"/>
    </row>
    <row r="5" spans="1:19" ht="14.5" thickBot="1" x14ac:dyDescent="0.35">
      <c r="A5" s="241"/>
      <c r="B5" s="59"/>
      <c r="C5" s="59"/>
      <c r="D5" s="59"/>
      <c r="E5" s="60" t="s">
        <v>115</v>
      </c>
      <c r="F5" s="59"/>
      <c r="G5" s="60" t="s">
        <v>125</v>
      </c>
      <c r="H5" s="60" t="s">
        <v>126</v>
      </c>
      <c r="I5" s="60" t="s">
        <v>127</v>
      </c>
      <c r="J5" s="60" t="s">
        <v>128</v>
      </c>
      <c r="K5" s="60" t="s">
        <v>129</v>
      </c>
      <c r="L5" s="60" t="s">
        <v>131</v>
      </c>
      <c r="M5" s="59"/>
      <c r="N5" s="47"/>
      <c r="O5" s="242" t="s">
        <v>78</v>
      </c>
      <c r="P5" s="242"/>
      <c r="Q5" s="5"/>
      <c r="R5" s="5"/>
      <c r="S5" s="5"/>
    </row>
    <row r="6" spans="1:19" s="166" customFormat="1" ht="14.5" thickTop="1" x14ac:dyDescent="0.35">
      <c r="A6" s="203" t="s">
        <v>183</v>
      </c>
      <c r="B6" s="55" t="s">
        <v>11</v>
      </c>
      <c r="C6" s="86"/>
      <c r="D6" s="55"/>
      <c r="E6" s="57"/>
      <c r="F6" s="58"/>
      <c r="G6" s="58"/>
      <c r="H6" s="58"/>
      <c r="I6" s="58"/>
      <c r="J6" s="58"/>
      <c r="K6" s="58"/>
      <c r="L6" s="161"/>
      <c r="M6" s="161"/>
      <c r="N6" s="162"/>
      <c r="O6" s="163" t="s">
        <v>20</v>
      </c>
      <c r="P6" s="164">
        <f>Inputs!D4</f>
        <v>106.35000000000001</v>
      </c>
      <c r="Q6" s="165"/>
      <c r="R6" s="165"/>
      <c r="S6" s="165"/>
    </row>
    <row r="7" spans="1:19" s="166" customFormat="1" x14ac:dyDescent="0.35">
      <c r="A7" s="204" t="s">
        <v>184</v>
      </c>
      <c r="B7" s="12" t="s">
        <v>11</v>
      </c>
      <c r="C7" s="87"/>
      <c r="D7" s="12"/>
      <c r="E7" s="10"/>
      <c r="F7" s="4"/>
      <c r="G7" s="4"/>
      <c r="H7" s="4"/>
      <c r="I7" s="4"/>
      <c r="J7" s="4"/>
      <c r="K7" s="4"/>
      <c r="L7" s="167"/>
      <c r="M7" s="167"/>
      <c r="N7" s="162"/>
      <c r="O7" s="163" t="s">
        <v>18</v>
      </c>
      <c r="P7" s="164">
        <f>Inputs!D5</f>
        <v>137.72</v>
      </c>
      <c r="Q7" s="165"/>
      <c r="R7" s="165"/>
      <c r="S7" s="165"/>
    </row>
    <row r="8" spans="1:19" s="166" customFormat="1" ht="15.5" x14ac:dyDescent="0.35">
      <c r="A8" s="204" t="s">
        <v>185</v>
      </c>
      <c r="B8" s="12">
        <v>4</v>
      </c>
      <c r="C8" s="87"/>
      <c r="D8" s="12">
        <v>1</v>
      </c>
      <c r="E8" s="10">
        <f t="shared" ref="E8:E25" si="0">B8*D8</f>
        <v>4</v>
      </c>
      <c r="F8" s="4">
        <v>0</v>
      </c>
      <c r="G8" s="4">
        <f>+D8*F8</f>
        <v>0</v>
      </c>
      <c r="H8" s="4">
        <f>E8*F8</f>
        <v>0</v>
      </c>
      <c r="I8" s="4">
        <f>H8*0.05</f>
        <v>0</v>
      </c>
      <c r="J8" s="4">
        <f>H8*0.1</f>
        <v>0</v>
      </c>
      <c r="K8" s="4">
        <f>+H8+I8+J8</f>
        <v>0</v>
      </c>
      <c r="L8" s="168">
        <f>+C8*D8*F8</f>
        <v>0</v>
      </c>
      <c r="M8" s="168">
        <f>(H8*$P$6)+(I8*$P$7)+(J8*$P$8)</f>
        <v>0</v>
      </c>
      <c r="N8" s="169"/>
      <c r="O8" s="170" t="s">
        <v>19</v>
      </c>
      <c r="P8" s="164">
        <f>Inputs!D6</f>
        <v>42.949999999999996</v>
      </c>
      <c r="Q8" s="171"/>
      <c r="R8" s="172"/>
      <c r="S8" s="171"/>
    </row>
    <row r="9" spans="1:19" s="166" customFormat="1" ht="15.5" x14ac:dyDescent="0.35">
      <c r="A9" s="204" t="s">
        <v>186</v>
      </c>
      <c r="B9" s="12"/>
      <c r="C9" s="87"/>
      <c r="D9" s="12"/>
      <c r="E9" s="10"/>
      <c r="F9" s="4"/>
      <c r="G9" s="4"/>
      <c r="H9" s="4"/>
      <c r="I9" s="4"/>
      <c r="J9" s="4"/>
      <c r="K9" s="4"/>
      <c r="L9" s="168"/>
      <c r="M9" s="168"/>
      <c r="N9" s="169"/>
      <c r="O9" s="171"/>
      <c r="P9" s="171"/>
      <c r="Q9" s="171"/>
      <c r="R9" s="173"/>
      <c r="S9" s="171"/>
    </row>
    <row r="10" spans="1:19" s="166" customFormat="1" x14ac:dyDescent="0.35">
      <c r="A10" s="204" t="s">
        <v>187</v>
      </c>
      <c r="B10" s="12">
        <v>4</v>
      </c>
      <c r="C10" s="87">
        <f>+'TBL9-ResO&amp;M'!E8</f>
        <v>15200</v>
      </c>
      <c r="D10" s="12">
        <v>1</v>
      </c>
      <c r="E10" s="10">
        <f t="shared" si="0"/>
        <v>4</v>
      </c>
      <c r="F10" s="4">
        <v>0</v>
      </c>
      <c r="G10" s="4">
        <f>+D10*F10</f>
        <v>0</v>
      </c>
      <c r="H10" s="4">
        <f t="shared" ref="H10" si="1">E10*F10</f>
        <v>0</v>
      </c>
      <c r="I10" s="4">
        <f t="shared" ref="I10" si="2">H10*0.05</f>
        <v>0</v>
      </c>
      <c r="J10" s="4">
        <f t="shared" ref="J10" si="3">H10*0.1</f>
        <v>0</v>
      </c>
      <c r="K10" s="4">
        <f>+H10+I10+J10</f>
        <v>0</v>
      </c>
      <c r="L10" s="168">
        <f>+C10*D10*F10</f>
        <v>0</v>
      </c>
      <c r="M10" s="168">
        <f t="shared" ref="M10" si="4">(H10*$P$6)+(I10*$P$7)+(J10*$P$8)</f>
        <v>0</v>
      </c>
      <c r="N10" s="169"/>
      <c r="O10" s="174"/>
      <c r="P10" s="171"/>
      <c r="Q10" s="171"/>
      <c r="R10" s="175"/>
      <c r="S10" s="171"/>
    </row>
    <row r="11" spans="1:19" s="166" customFormat="1" x14ac:dyDescent="0.35">
      <c r="A11" s="204" t="s">
        <v>188</v>
      </c>
      <c r="B11" s="12" t="s">
        <v>11</v>
      </c>
      <c r="C11" s="87"/>
      <c r="D11" s="12"/>
      <c r="E11" s="10"/>
      <c r="F11" s="4"/>
      <c r="G11" s="4"/>
      <c r="H11" s="4"/>
      <c r="I11" s="4"/>
      <c r="J11" s="4"/>
      <c r="K11" s="4"/>
      <c r="L11" s="168"/>
      <c r="M11" s="168"/>
      <c r="N11" s="169"/>
      <c r="O11" s="171"/>
      <c r="P11" s="171"/>
      <c r="Q11" s="171"/>
      <c r="R11" s="176"/>
      <c r="S11" s="171"/>
    </row>
    <row r="12" spans="1:19" s="166" customFormat="1" x14ac:dyDescent="0.35">
      <c r="A12" s="204" t="s">
        <v>189</v>
      </c>
      <c r="B12" s="12">
        <v>2</v>
      </c>
      <c r="C12" s="87">
        <f>+'TBL9-ResO&amp;M'!E10</f>
        <v>12000</v>
      </c>
      <c r="D12" s="12">
        <v>1</v>
      </c>
      <c r="E12" s="10">
        <f t="shared" ref="E12" si="5">B12*D12</f>
        <v>2</v>
      </c>
      <c r="F12" s="4">
        <v>0</v>
      </c>
      <c r="G12" s="4">
        <f>+D12*F12</f>
        <v>0</v>
      </c>
      <c r="H12" s="4">
        <f t="shared" ref="H12" si="6">E12*F12</f>
        <v>0</v>
      </c>
      <c r="I12" s="4">
        <f t="shared" ref="I12" si="7">H12*0.05</f>
        <v>0</v>
      </c>
      <c r="J12" s="4">
        <f t="shared" ref="J12" si="8">H12*0.1</f>
        <v>0</v>
      </c>
      <c r="K12" s="4">
        <f>+H12+I12+J12</f>
        <v>0</v>
      </c>
      <c r="L12" s="168">
        <f>+C12*D12*F12</f>
        <v>0</v>
      </c>
      <c r="M12" s="168">
        <f t="shared" ref="M12" si="9">(H12*$P$6)+(I12*$P$7)+(J12*$P$8)</f>
        <v>0</v>
      </c>
      <c r="N12" s="169"/>
      <c r="O12" s="174"/>
      <c r="P12" s="171"/>
      <c r="Q12" s="171"/>
      <c r="R12" s="175"/>
      <c r="S12" s="171"/>
    </row>
    <row r="13" spans="1:19" s="166" customFormat="1" ht="26" x14ac:dyDescent="0.35">
      <c r="A13" s="204" t="s">
        <v>190</v>
      </c>
      <c r="B13" s="12"/>
      <c r="C13" s="87"/>
      <c r="D13" s="12"/>
      <c r="E13" s="10"/>
      <c r="F13" s="4"/>
      <c r="G13" s="4"/>
      <c r="H13" s="4"/>
      <c r="I13" s="4"/>
      <c r="J13" s="4"/>
      <c r="K13" s="4"/>
      <c r="L13" s="168"/>
      <c r="M13" s="168"/>
      <c r="N13" s="169"/>
      <c r="O13" s="171"/>
      <c r="P13" s="171"/>
      <c r="Q13" s="171"/>
      <c r="R13" s="173"/>
      <c r="S13" s="171"/>
    </row>
    <row r="14" spans="1:19" s="166" customFormat="1" ht="15.5" x14ac:dyDescent="0.35">
      <c r="A14" s="204" t="s">
        <v>191</v>
      </c>
      <c r="B14" s="12" t="s">
        <v>68</v>
      </c>
      <c r="C14" s="87"/>
      <c r="D14" s="12"/>
      <c r="E14" s="10"/>
      <c r="F14" s="4"/>
      <c r="G14" s="4"/>
      <c r="H14" s="4"/>
      <c r="I14" s="4"/>
      <c r="J14" s="4"/>
      <c r="K14" s="4"/>
      <c r="L14" s="168"/>
      <c r="M14" s="168"/>
      <c r="N14" s="169"/>
      <c r="O14" s="171"/>
      <c r="P14" s="171"/>
      <c r="Q14" s="171"/>
      <c r="R14" s="173"/>
      <c r="S14" s="171"/>
    </row>
    <row r="15" spans="1:19" s="166" customFormat="1" x14ac:dyDescent="0.35">
      <c r="A15" s="204" t="s">
        <v>192</v>
      </c>
      <c r="B15" s="12" t="s">
        <v>182</v>
      </c>
      <c r="C15" s="87"/>
      <c r="D15" s="12"/>
      <c r="E15" s="10"/>
      <c r="F15" s="4"/>
      <c r="G15" s="4"/>
      <c r="H15" s="4"/>
      <c r="I15" s="4"/>
      <c r="J15" s="4"/>
      <c r="K15" s="4"/>
      <c r="L15" s="168"/>
      <c r="M15" s="168"/>
      <c r="N15" s="169"/>
      <c r="O15" s="171"/>
      <c r="P15" s="171"/>
      <c r="Q15" s="171"/>
      <c r="R15" s="171"/>
      <c r="S15" s="171"/>
    </row>
    <row r="16" spans="1:19" s="166" customFormat="1" x14ac:dyDescent="0.35">
      <c r="A16" s="204" t="s">
        <v>193</v>
      </c>
      <c r="B16" s="12" t="s">
        <v>11</v>
      </c>
      <c r="C16" s="87"/>
      <c r="D16" s="12"/>
      <c r="E16" s="10"/>
      <c r="F16" s="4"/>
      <c r="G16" s="4"/>
      <c r="H16" s="4"/>
      <c r="I16" s="4"/>
      <c r="J16" s="4"/>
      <c r="K16" s="4"/>
      <c r="L16" s="168"/>
      <c r="M16" s="168"/>
      <c r="N16" s="169"/>
      <c r="O16" s="174"/>
      <c r="P16" s="171"/>
      <c r="Q16" s="171"/>
      <c r="R16" s="171"/>
      <c r="S16" s="171"/>
    </row>
    <row r="17" spans="1:19" s="166" customFormat="1" x14ac:dyDescent="0.35">
      <c r="A17" s="204" t="s">
        <v>194</v>
      </c>
      <c r="B17" s="12" t="s">
        <v>182</v>
      </c>
      <c r="C17" s="87"/>
      <c r="D17" s="12"/>
      <c r="E17" s="10"/>
      <c r="F17" s="4"/>
      <c r="G17" s="4"/>
      <c r="H17" s="4"/>
      <c r="I17" s="4"/>
      <c r="J17" s="4"/>
      <c r="K17" s="4"/>
      <c r="L17" s="168"/>
      <c r="M17" s="168"/>
      <c r="N17" s="169"/>
      <c r="O17" s="171"/>
      <c r="P17" s="171"/>
      <c r="Q17" s="171"/>
      <c r="R17" s="171"/>
      <c r="S17" s="171"/>
    </row>
    <row r="18" spans="1:19" s="166" customFormat="1" x14ac:dyDescent="0.35">
      <c r="A18" s="204" t="s">
        <v>195</v>
      </c>
      <c r="B18" s="12" t="s">
        <v>182</v>
      </c>
      <c r="C18" s="87"/>
      <c r="D18" s="12"/>
      <c r="E18" s="10"/>
      <c r="F18" s="4"/>
      <c r="G18" s="4"/>
      <c r="H18" s="4"/>
      <c r="I18" s="4"/>
      <c r="J18" s="4"/>
      <c r="K18" s="4"/>
      <c r="L18" s="168"/>
      <c r="M18" s="168"/>
      <c r="N18" s="169"/>
      <c r="O18" s="171"/>
      <c r="P18" s="171"/>
      <c r="Q18" s="171"/>
      <c r="R18" s="171"/>
      <c r="S18" s="171"/>
    </row>
    <row r="19" spans="1:19" s="166" customFormat="1" x14ac:dyDescent="0.35">
      <c r="A19" s="203" t="s">
        <v>196</v>
      </c>
      <c r="B19" s="55"/>
      <c r="C19" s="86"/>
      <c r="D19" s="55"/>
      <c r="E19" s="57"/>
      <c r="F19" s="58"/>
      <c r="G19" s="58"/>
      <c r="H19" s="58"/>
      <c r="I19" s="58"/>
      <c r="J19" s="58"/>
      <c r="K19" s="58"/>
      <c r="L19" s="177"/>
      <c r="M19" s="177"/>
      <c r="N19" s="169"/>
      <c r="O19" s="171"/>
      <c r="P19" s="171"/>
      <c r="Q19" s="171"/>
      <c r="R19" s="171"/>
      <c r="S19" s="171"/>
    </row>
    <row r="20" spans="1:19" s="166" customFormat="1" ht="26" x14ac:dyDescent="0.35">
      <c r="A20" s="204" t="s">
        <v>197</v>
      </c>
      <c r="B20" s="12" t="s">
        <v>11</v>
      </c>
      <c r="C20" s="87"/>
      <c r="D20" s="12"/>
      <c r="E20" s="10"/>
      <c r="F20" s="4"/>
      <c r="G20" s="4"/>
      <c r="H20" s="4"/>
      <c r="I20" s="4"/>
      <c r="J20" s="4"/>
      <c r="K20" s="4"/>
      <c r="L20" s="168"/>
      <c r="M20" s="168"/>
      <c r="N20" s="169"/>
      <c r="O20" s="174"/>
      <c r="P20" s="171"/>
      <c r="Q20" s="171"/>
      <c r="R20" s="171"/>
      <c r="S20" s="171"/>
    </row>
    <row r="21" spans="1:19" s="166" customFormat="1" x14ac:dyDescent="0.35">
      <c r="A21" s="204" t="s">
        <v>198</v>
      </c>
      <c r="B21" s="12" t="s">
        <v>11</v>
      </c>
      <c r="C21" s="87"/>
      <c r="D21" s="12"/>
      <c r="E21" s="10"/>
      <c r="F21" s="4"/>
      <c r="G21" s="4"/>
      <c r="H21" s="9"/>
      <c r="I21" s="9"/>
      <c r="J21" s="9"/>
      <c r="K21" s="9"/>
      <c r="L21" s="178"/>
      <c r="M21" s="178"/>
      <c r="N21" s="179"/>
      <c r="O21" s="171"/>
      <c r="P21" s="171"/>
      <c r="Q21" s="171"/>
      <c r="R21" s="171"/>
      <c r="S21" s="171"/>
    </row>
    <row r="22" spans="1:19" s="166" customFormat="1" x14ac:dyDescent="0.35">
      <c r="A22" s="204" t="s">
        <v>199</v>
      </c>
      <c r="B22" s="12" t="s">
        <v>11</v>
      </c>
      <c r="C22" s="87"/>
      <c r="D22" s="12"/>
      <c r="E22" s="10"/>
      <c r="F22" s="4"/>
      <c r="G22" s="4"/>
      <c r="H22" s="9"/>
      <c r="I22" s="9"/>
      <c r="J22" s="9"/>
      <c r="K22" s="9"/>
      <c r="L22" s="178"/>
      <c r="M22" s="178"/>
      <c r="N22" s="179"/>
      <c r="O22" s="171"/>
      <c r="P22" s="171"/>
      <c r="Q22" s="171"/>
      <c r="R22" s="171"/>
      <c r="S22" s="171"/>
    </row>
    <row r="23" spans="1:19" s="166" customFormat="1" x14ac:dyDescent="0.35">
      <c r="A23" s="204" t="s">
        <v>200</v>
      </c>
      <c r="B23" s="12" t="s">
        <v>11</v>
      </c>
      <c r="C23" s="87"/>
      <c r="D23" s="12"/>
      <c r="E23" s="10"/>
      <c r="F23" s="4"/>
      <c r="G23" s="4"/>
      <c r="H23" s="8"/>
      <c r="I23" s="4"/>
      <c r="J23" s="4"/>
      <c r="K23" s="4"/>
      <c r="L23" s="168"/>
      <c r="M23" s="168"/>
      <c r="N23" s="169"/>
      <c r="O23" s="171"/>
      <c r="P23" s="171"/>
      <c r="Q23" s="171"/>
      <c r="R23" s="171"/>
      <c r="S23" s="171"/>
    </row>
    <row r="24" spans="1:19" s="166" customFormat="1" x14ac:dyDescent="0.35">
      <c r="A24" s="204" t="s">
        <v>201</v>
      </c>
      <c r="B24" s="12">
        <v>2</v>
      </c>
      <c r="C24" s="87"/>
      <c r="D24" s="12">
        <v>1</v>
      </c>
      <c r="E24" s="10">
        <f t="shared" si="0"/>
        <v>2</v>
      </c>
      <c r="F24" s="4">
        <v>0</v>
      </c>
      <c r="G24" s="4">
        <f>+D24*F24</f>
        <v>0</v>
      </c>
      <c r="H24" s="4">
        <f>E24*F24</f>
        <v>0</v>
      </c>
      <c r="I24" s="4">
        <f>H24*0.05</f>
        <v>0</v>
      </c>
      <c r="J24" s="4">
        <f>H24*0.1</f>
        <v>0</v>
      </c>
      <c r="K24" s="4">
        <f>+H24+I24+J24</f>
        <v>0</v>
      </c>
      <c r="L24" s="168">
        <f>+C24*D24*F24</f>
        <v>0</v>
      </c>
      <c r="M24" s="168">
        <f t="shared" ref="M24:M27" si="10">(H24*$P$6)+(I24*$P$7)+(J24*$P$8)</f>
        <v>0</v>
      </c>
      <c r="N24" s="169"/>
      <c r="O24" s="174"/>
      <c r="P24" s="171"/>
      <c r="Q24" s="171"/>
      <c r="R24" s="171"/>
      <c r="S24" s="171"/>
    </row>
    <row r="25" spans="1:19" s="166" customFormat="1" x14ac:dyDescent="0.35">
      <c r="A25" s="204" t="s">
        <v>202</v>
      </c>
      <c r="B25" s="12">
        <v>20</v>
      </c>
      <c r="C25" s="87"/>
      <c r="D25" s="12">
        <v>1</v>
      </c>
      <c r="E25" s="10">
        <f t="shared" si="0"/>
        <v>20</v>
      </c>
      <c r="F25" s="4">
        <v>0</v>
      </c>
      <c r="G25" s="4">
        <f>+D25*F25</f>
        <v>0</v>
      </c>
      <c r="H25" s="4">
        <f t="shared" ref="H25" si="11">E25*F25</f>
        <v>0</v>
      </c>
      <c r="I25" s="4">
        <f t="shared" ref="I25" si="12">H25*0.05</f>
        <v>0</v>
      </c>
      <c r="J25" s="4">
        <f t="shared" ref="J25" si="13">H25*0.1</f>
        <v>0</v>
      </c>
      <c r="K25" s="4">
        <f>+H25+I25+J25</f>
        <v>0</v>
      </c>
      <c r="L25" s="168">
        <f>+C25*D25*F25</f>
        <v>0</v>
      </c>
      <c r="M25" s="168">
        <f t="shared" si="10"/>
        <v>0</v>
      </c>
      <c r="N25" s="169"/>
      <c r="O25" s="174"/>
      <c r="P25" s="171"/>
      <c r="Q25" s="171"/>
      <c r="R25" s="171"/>
      <c r="S25" s="171"/>
    </row>
    <row r="26" spans="1:19" s="166" customFormat="1" x14ac:dyDescent="0.35">
      <c r="A26" s="204" t="s">
        <v>203</v>
      </c>
      <c r="B26" s="12"/>
      <c r="C26" s="87"/>
      <c r="D26" s="12"/>
      <c r="E26" s="10"/>
      <c r="F26" s="4"/>
      <c r="G26" s="4"/>
      <c r="H26" s="4"/>
      <c r="I26" s="4"/>
      <c r="J26" s="4"/>
      <c r="K26" s="4"/>
      <c r="L26" s="168"/>
      <c r="M26" s="168"/>
      <c r="N26" s="169"/>
      <c r="O26" s="171"/>
      <c r="P26" s="171"/>
      <c r="Q26" s="171"/>
      <c r="R26" s="171"/>
      <c r="S26" s="171"/>
    </row>
    <row r="27" spans="1:19" s="166" customFormat="1" ht="15.5" x14ac:dyDescent="0.35">
      <c r="A27" s="204" t="s">
        <v>204</v>
      </c>
      <c r="B27" s="12">
        <v>8</v>
      </c>
      <c r="C27" s="87"/>
      <c r="D27" s="12">
        <v>2</v>
      </c>
      <c r="E27" s="10">
        <f t="shared" ref="E27" si="14">B27*D27</f>
        <v>16</v>
      </c>
      <c r="F27" s="4">
        <v>3</v>
      </c>
      <c r="G27" s="4">
        <f>+D27*F27</f>
        <v>6</v>
      </c>
      <c r="H27" s="4">
        <f t="shared" ref="H27" si="15">E27*F27</f>
        <v>48</v>
      </c>
      <c r="I27" s="4">
        <f t="shared" ref="I27" si="16">H27*0.05</f>
        <v>2.4000000000000004</v>
      </c>
      <c r="J27" s="4">
        <f t="shared" ref="J27" si="17">H27*0.1</f>
        <v>4.8000000000000007</v>
      </c>
      <c r="K27" s="4">
        <f>+H27+I27+J27</f>
        <v>55.2</v>
      </c>
      <c r="L27" s="168">
        <f>+C27*D27*F27</f>
        <v>0</v>
      </c>
      <c r="M27" s="168">
        <f t="shared" si="10"/>
        <v>5641.4880000000003</v>
      </c>
      <c r="N27" s="169"/>
      <c r="O27" s="174"/>
      <c r="P27" s="171"/>
      <c r="Q27" s="171"/>
      <c r="R27" s="171"/>
      <c r="S27" s="171"/>
    </row>
    <row r="28" spans="1:19" s="166" customFormat="1" ht="26.5" thickBot="1" x14ac:dyDescent="0.4">
      <c r="A28" s="204" t="s">
        <v>205</v>
      </c>
      <c r="B28" s="12" t="s">
        <v>11</v>
      </c>
      <c r="C28" s="87"/>
      <c r="D28" s="12"/>
      <c r="E28" s="11"/>
      <c r="F28" s="7"/>
      <c r="G28" s="7"/>
      <c r="H28" s="4"/>
      <c r="I28" s="4"/>
      <c r="J28" s="4"/>
      <c r="K28" s="4"/>
      <c r="L28" s="168"/>
      <c r="M28" s="168"/>
      <c r="N28" s="169"/>
      <c r="O28" s="171"/>
      <c r="P28" s="171"/>
      <c r="Q28" s="171"/>
      <c r="R28" s="171"/>
      <c r="S28" s="171"/>
    </row>
    <row r="29" spans="1:19" s="166" customFormat="1" ht="14.5" thickBot="1" x14ac:dyDescent="0.4">
      <c r="A29" s="206" t="s">
        <v>9</v>
      </c>
      <c r="B29" s="94"/>
      <c r="C29" s="95"/>
      <c r="D29" s="94"/>
      <c r="E29" s="104"/>
      <c r="F29" s="105"/>
      <c r="G29" s="106">
        <f>SUM(G6:G28)</f>
        <v>6</v>
      </c>
      <c r="H29" s="106">
        <f>SUM(H6:H28)</f>
        <v>48</v>
      </c>
      <c r="I29" s="106">
        <f>SUM(I6:I28)</f>
        <v>2.4000000000000004</v>
      </c>
      <c r="J29" s="105">
        <f>SUM(J6:J28)</f>
        <v>4.8000000000000007</v>
      </c>
      <c r="K29" s="99">
        <f>+H29+I29+J29</f>
        <v>55.2</v>
      </c>
      <c r="L29" s="181">
        <f>SUM(L6:L28)</f>
        <v>0</v>
      </c>
      <c r="M29" s="182">
        <f>SUM(M6:M28)</f>
        <v>5641.4880000000003</v>
      </c>
      <c r="N29" s="183"/>
      <c r="O29" s="184"/>
      <c r="P29" s="171"/>
      <c r="Q29" s="171"/>
      <c r="R29" s="171"/>
      <c r="S29" s="171"/>
    </row>
    <row r="30" spans="1:19" s="166" customFormat="1" x14ac:dyDescent="0.35">
      <c r="A30" s="204" t="s">
        <v>206</v>
      </c>
      <c r="B30" s="12"/>
      <c r="C30" s="87"/>
      <c r="D30" s="12"/>
      <c r="E30" s="11"/>
      <c r="F30" s="7"/>
      <c r="G30" s="85"/>
      <c r="H30" s="61"/>
      <c r="I30" s="62"/>
      <c r="J30" s="63"/>
      <c r="K30" s="63"/>
      <c r="L30" s="185"/>
      <c r="M30" s="185"/>
      <c r="N30" s="186"/>
      <c r="O30" s="171"/>
      <c r="P30" s="171"/>
      <c r="Q30" s="171"/>
      <c r="R30" s="171"/>
      <c r="S30" s="171"/>
    </row>
    <row r="31" spans="1:19" s="166" customFormat="1" x14ac:dyDescent="0.35">
      <c r="A31" s="204" t="s">
        <v>207</v>
      </c>
      <c r="B31" s="12">
        <v>4</v>
      </c>
      <c r="C31" s="87"/>
      <c r="D31" s="12">
        <v>1</v>
      </c>
      <c r="E31" s="10">
        <f t="shared" ref="E31" si="18">B31*D31</f>
        <v>4</v>
      </c>
      <c r="F31" s="4">
        <v>0</v>
      </c>
      <c r="G31" s="4">
        <f>+D31*F31</f>
        <v>0</v>
      </c>
      <c r="H31" s="4">
        <f>E31*F31</f>
        <v>0</v>
      </c>
      <c r="I31" s="4">
        <f>H31*0.05</f>
        <v>0</v>
      </c>
      <c r="J31" s="4">
        <f>H31*0.1</f>
        <v>0</v>
      </c>
      <c r="K31" s="4">
        <f>+H31+I31+J31</f>
        <v>0</v>
      </c>
      <c r="L31" s="168">
        <f>+C31*D31*F31</f>
        <v>0</v>
      </c>
      <c r="M31" s="168">
        <f>(H31*$P$6)+(I31*$P$7)+(J31*$P$8)</f>
        <v>0</v>
      </c>
      <c r="N31" s="186"/>
      <c r="O31" s="171"/>
      <c r="P31" s="171"/>
      <c r="Q31" s="171"/>
      <c r="R31" s="171"/>
      <c r="S31" s="171"/>
    </row>
    <row r="32" spans="1:19" s="166" customFormat="1" x14ac:dyDescent="0.35">
      <c r="A32" s="204" t="s">
        <v>208</v>
      </c>
      <c r="B32" s="12" t="s">
        <v>68</v>
      </c>
      <c r="C32" s="87"/>
      <c r="D32" s="12"/>
      <c r="E32" s="11"/>
      <c r="F32" s="7"/>
      <c r="G32" s="7"/>
      <c r="H32" s="64"/>
      <c r="I32" s="64"/>
      <c r="J32" s="64"/>
      <c r="K32" s="64"/>
      <c r="L32" s="185"/>
      <c r="M32" s="185"/>
      <c r="N32" s="186"/>
      <c r="O32" s="171"/>
      <c r="P32" s="171"/>
      <c r="Q32" s="171"/>
      <c r="R32" s="171"/>
      <c r="S32" s="171"/>
    </row>
    <row r="33" spans="1:19" s="166" customFormat="1" x14ac:dyDescent="0.35">
      <c r="A33" s="204" t="s">
        <v>209</v>
      </c>
      <c r="B33" s="12">
        <v>6</v>
      </c>
      <c r="C33" s="87"/>
      <c r="D33" s="12">
        <v>1</v>
      </c>
      <c r="E33" s="10">
        <f t="shared" ref="E33" si="19">B33*D33</f>
        <v>6</v>
      </c>
      <c r="F33" s="4">
        <v>3</v>
      </c>
      <c r="G33" s="4">
        <f>+D33*F33</f>
        <v>3</v>
      </c>
      <c r="H33" s="4">
        <f>E33*F33</f>
        <v>18</v>
      </c>
      <c r="I33" s="4">
        <f>H33*0.05</f>
        <v>0.9</v>
      </c>
      <c r="J33" s="4">
        <f>H33*0.1</f>
        <v>1.8</v>
      </c>
      <c r="K33" s="4">
        <f>+H33+I33+J33</f>
        <v>20.7</v>
      </c>
      <c r="L33" s="168">
        <f>+C33*D33*F33</f>
        <v>0</v>
      </c>
      <c r="M33" s="168">
        <f>(H33*$P$6)+(I33*$P$7)+(J33*$P$8)</f>
        <v>2115.5580000000004</v>
      </c>
      <c r="N33" s="186"/>
      <c r="O33" s="171"/>
      <c r="P33" s="171"/>
      <c r="Q33" s="171"/>
      <c r="R33" s="171"/>
      <c r="S33" s="171"/>
    </row>
    <row r="34" spans="1:19" s="166" customFormat="1" x14ac:dyDescent="0.35">
      <c r="A34" s="204" t="s">
        <v>210</v>
      </c>
      <c r="B34" s="12" t="s">
        <v>11</v>
      </c>
      <c r="C34" s="87"/>
      <c r="D34" s="12"/>
      <c r="E34" s="11"/>
      <c r="F34" s="7"/>
      <c r="G34" s="7"/>
      <c r="H34" s="64"/>
      <c r="I34" s="64"/>
      <c r="J34" s="64"/>
      <c r="K34" s="64"/>
      <c r="L34" s="185"/>
      <c r="M34" s="185"/>
      <c r="N34" s="186"/>
      <c r="O34" s="171"/>
      <c r="P34" s="171"/>
      <c r="Q34" s="171"/>
      <c r="R34" s="171"/>
      <c r="S34" s="171"/>
    </row>
    <row r="35" spans="1:19" s="166" customFormat="1" x14ac:dyDescent="0.35">
      <c r="A35" s="204" t="s">
        <v>211</v>
      </c>
      <c r="B35" s="12" t="s">
        <v>68</v>
      </c>
      <c r="C35" s="87"/>
      <c r="D35" s="12"/>
      <c r="E35" s="11"/>
      <c r="F35" s="7"/>
      <c r="G35" s="7"/>
      <c r="H35" s="64"/>
      <c r="I35" s="64"/>
      <c r="J35" s="64"/>
      <c r="K35" s="64"/>
      <c r="L35" s="185"/>
      <c r="M35" s="185"/>
      <c r="N35" s="186"/>
      <c r="O35" s="171"/>
      <c r="P35" s="171"/>
      <c r="Q35" s="171"/>
      <c r="R35" s="171"/>
      <c r="S35" s="171"/>
    </row>
    <row r="36" spans="1:19" s="166" customFormat="1" ht="14.5" thickBot="1" x14ac:dyDescent="0.4">
      <c r="A36" s="205" t="s">
        <v>212</v>
      </c>
      <c r="B36" s="88" t="s">
        <v>11</v>
      </c>
      <c r="C36" s="89"/>
      <c r="D36" s="88"/>
      <c r="E36" s="90"/>
      <c r="F36" s="91"/>
      <c r="G36" s="91"/>
      <c r="H36" s="92"/>
      <c r="I36" s="92"/>
      <c r="J36" s="92"/>
      <c r="K36" s="92"/>
      <c r="L36" s="187"/>
      <c r="M36" s="187"/>
      <c r="N36" s="186"/>
      <c r="O36" s="171"/>
      <c r="P36" s="171"/>
      <c r="Q36" s="171"/>
      <c r="R36" s="171"/>
      <c r="S36" s="171"/>
    </row>
    <row r="37" spans="1:19" s="190" customFormat="1" ht="14.5" thickBot="1" x14ac:dyDescent="0.4">
      <c r="A37" s="206" t="s">
        <v>39</v>
      </c>
      <c r="B37" s="97"/>
      <c r="C37" s="96"/>
      <c r="D37" s="97"/>
      <c r="E37" s="97"/>
      <c r="F37" s="97"/>
      <c r="G37" s="98">
        <f>SUM(G30:G36)</f>
        <v>3</v>
      </c>
      <c r="H37" s="99">
        <f>SUM(H30:H36)</f>
        <v>18</v>
      </c>
      <c r="I37" s="99">
        <f>SUM(I30:I36)</f>
        <v>0.9</v>
      </c>
      <c r="J37" s="99">
        <f>SUM(J30:J36)</f>
        <v>1.8</v>
      </c>
      <c r="K37" s="100">
        <f>+H37+I37+J37</f>
        <v>20.7</v>
      </c>
      <c r="L37" s="182">
        <f>SUM(L30:L36)</f>
        <v>0</v>
      </c>
      <c r="M37" s="182">
        <f>SUM(M30:M36)</f>
        <v>2115.5580000000004</v>
      </c>
      <c r="N37" s="186"/>
      <c r="O37" s="188"/>
      <c r="P37" s="189"/>
      <c r="Q37" s="189"/>
      <c r="R37" s="189"/>
      <c r="S37" s="189"/>
    </row>
    <row r="38" spans="1:19" s="166" customFormat="1" ht="14.5" thickBot="1" x14ac:dyDescent="0.4">
      <c r="A38" s="207" t="s">
        <v>69</v>
      </c>
      <c r="B38" s="102"/>
      <c r="C38" s="101"/>
      <c r="D38" s="102"/>
      <c r="E38" s="102"/>
      <c r="F38" s="102"/>
      <c r="G38" s="103"/>
      <c r="H38" s="99">
        <f>+H29+H37</f>
        <v>66</v>
      </c>
      <c r="I38" s="99">
        <f>+I29+I37</f>
        <v>3.3000000000000003</v>
      </c>
      <c r="J38" s="99">
        <f>+J29+J37</f>
        <v>6.6000000000000005</v>
      </c>
      <c r="K38" s="93">
        <f>+H38+I38+J38</f>
        <v>75.899999999999991</v>
      </c>
      <c r="L38" s="182">
        <f>SUM(L31:L37)</f>
        <v>0</v>
      </c>
      <c r="M38" s="192">
        <f>(M37+M29)</f>
        <v>7757.0460000000003</v>
      </c>
      <c r="N38" s="193"/>
      <c r="O38" s="193"/>
      <c r="P38" s="194"/>
      <c r="Q38" s="171"/>
      <c r="R38" s="171"/>
      <c r="S38" s="171"/>
    </row>
    <row r="39" spans="1:19" s="166" customFormat="1" ht="14.5" thickBot="1" x14ac:dyDescent="0.4">
      <c r="A39" s="208" t="s">
        <v>177</v>
      </c>
      <c r="B39" s="197"/>
      <c r="C39" s="196"/>
      <c r="D39" s="197"/>
      <c r="E39" s="197"/>
      <c r="F39" s="197"/>
      <c r="G39" s="197"/>
      <c r="H39" s="197"/>
      <c r="I39" s="197"/>
      <c r="J39" s="197"/>
      <c r="K39" s="197"/>
      <c r="L39" s="198">
        <f>+L29+L37</f>
        <v>0</v>
      </c>
      <c r="M39" s="198"/>
      <c r="N39" s="199"/>
      <c r="O39" s="171"/>
      <c r="P39" s="171"/>
      <c r="Q39" s="171"/>
      <c r="R39" s="171"/>
      <c r="S39" s="171"/>
    </row>
    <row r="40" spans="1:19" s="166" customFormat="1" ht="15.5" thickBot="1" x14ac:dyDescent="0.4">
      <c r="A40" s="207" t="s">
        <v>181</v>
      </c>
      <c r="B40" s="197"/>
      <c r="C40" s="196"/>
      <c r="D40" s="197"/>
      <c r="E40" s="197"/>
      <c r="F40" s="197"/>
      <c r="G40" s="102">
        <f>+G29+G37</f>
        <v>9</v>
      </c>
      <c r="H40" s="197"/>
      <c r="I40" s="197"/>
      <c r="J40" s="197"/>
      <c r="K40" s="197"/>
      <c r="L40" s="198">
        <f>IF(L39=0,0,ROUND(L39,3-(1+INT(LOG10(ABS(L39))))))</f>
        <v>0</v>
      </c>
      <c r="M40" s="198">
        <f>IF(M38=0,0,ROUND(M38,3-(1+INT(LOG10(ABS(M38))))))</f>
        <v>7760</v>
      </c>
      <c r="N40" s="199"/>
      <c r="O40" s="199"/>
      <c r="P40" s="171"/>
      <c r="Q40" s="171"/>
      <c r="R40" s="171"/>
      <c r="S40" s="171"/>
    </row>
    <row r="41" spans="1:19" s="166" customFormat="1" x14ac:dyDescent="0.35">
      <c r="A41" s="160" t="s">
        <v>10</v>
      </c>
    </row>
    <row r="42" spans="1:19" s="166" customFormat="1" ht="16" customHeight="1" x14ac:dyDescent="0.35">
      <c r="A42" s="200" t="s">
        <v>213</v>
      </c>
      <c r="B42" s="201"/>
      <c r="C42" s="201"/>
      <c r="D42" s="201"/>
      <c r="E42" s="201"/>
      <c r="F42" s="201"/>
      <c r="G42" s="201"/>
      <c r="H42" s="201"/>
      <c r="I42" s="201"/>
      <c r="J42" s="201"/>
      <c r="K42" s="201"/>
      <c r="L42" s="201"/>
      <c r="M42" s="201"/>
    </row>
    <row r="43" spans="1:19" s="166" customFormat="1" ht="16" customHeight="1" x14ac:dyDescent="0.35">
      <c r="A43" s="243" t="s">
        <v>214</v>
      </c>
      <c r="B43" s="244"/>
      <c r="C43" s="244"/>
      <c r="D43" s="244"/>
      <c r="E43" s="244"/>
      <c r="F43" s="244"/>
      <c r="G43" s="244"/>
      <c r="H43" s="244"/>
      <c r="I43" s="244"/>
      <c r="J43" s="244"/>
      <c r="K43" s="244"/>
      <c r="L43" s="244"/>
      <c r="M43" s="244"/>
    </row>
    <row r="44" spans="1:19" s="166" customFormat="1" ht="42" customHeight="1" x14ac:dyDescent="0.35">
      <c r="A44" s="237" t="s">
        <v>215</v>
      </c>
      <c r="B44" s="238"/>
      <c r="C44" s="238"/>
      <c r="D44" s="238"/>
      <c r="E44" s="238"/>
      <c r="F44" s="238"/>
      <c r="G44" s="238"/>
      <c r="H44" s="238"/>
      <c r="I44" s="238"/>
      <c r="J44" s="238"/>
      <c r="K44" s="238"/>
      <c r="L44" s="238"/>
      <c r="M44" s="238"/>
    </row>
    <row r="45" spans="1:19" s="166" customFormat="1" ht="16" customHeight="1" x14ac:dyDescent="0.35">
      <c r="A45" s="200" t="s">
        <v>216</v>
      </c>
      <c r="B45" s="201"/>
      <c r="C45" s="201"/>
      <c r="D45" s="201"/>
      <c r="E45" s="201"/>
      <c r="F45" s="201"/>
      <c r="G45" s="201"/>
      <c r="H45" s="201"/>
      <c r="I45" s="201"/>
      <c r="J45" s="201"/>
      <c r="K45" s="201"/>
      <c r="L45" s="201"/>
      <c r="M45" s="201"/>
    </row>
    <row r="46" spans="1:19" s="166" customFormat="1" ht="16" customHeight="1" x14ac:dyDescent="0.35">
      <c r="A46" s="200" t="s">
        <v>217</v>
      </c>
      <c r="B46" s="201"/>
      <c r="C46" s="201"/>
      <c r="D46" s="201"/>
      <c r="E46" s="201"/>
      <c r="F46" s="201"/>
      <c r="G46" s="201"/>
      <c r="H46" s="201"/>
      <c r="I46" s="201"/>
      <c r="J46" s="201"/>
      <c r="K46" s="201"/>
      <c r="L46" s="201"/>
      <c r="M46" s="201"/>
    </row>
    <row r="47" spans="1:19" x14ac:dyDescent="0.3">
      <c r="A47" s="202"/>
    </row>
  </sheetData>
  <mergeCells count="4">
    <mergeCell ref="A44:M44"/>
    <mergeCell ref="A3:A5"/>
    <mergeCell ref="O5:P5"/>
    <mergeCell ref="A43:M43"/>
  </mergeCells>
  <pageMargins left="0.7" right="0.7" top="0.75" bottom="0.75" header="0.3" footer="0.3"/>
  <pageSetup scale="62" orientation="landscape" r:id="rId1"/>
  <headerFooter>
    <oddHeader>&amp;LSheet: &amp;A&amp;R&amp;F</oddHeader>
    <oddFooter>Page &amp;P of &amp;N</oddFooter>
  </headerFooter>
  <ignoredErrors>
    <ignoredError sqref="K37 K2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9"/>
  <sheetViews>
    <sheetView topLeftCell="A5" workbookViewId="0">
      <selection activeCell="A21" sqref="A21"/>
    </sheetView>
  </sheetViews>
  <sheetFormatPr defaultColWidth="9.1796875" defaultRowHeight="14" x14ac:dyDescent="0.3"/>
  <cols>
    <col min="1" max="1" width="3.81640625" style="16" customWidth="1"/>
    <col min="2" max="2" width="10.26953125" style="16" customWidth="1"/>
    <col min="3" max="3" width="13" style="16" customWidth="1"/>
    <col min="4" max="4" width="12.81640625" style="16" customWidth="1"/>
    <col min="5" max="5" width="12" style="16" customWidth="1"/>
    <col min="6" max="6" width="14.1796875" style="16" customWidth="1"/>
    <col min="7" max="7" width="14.54296875" style="16" customWidth="1"/>
    <col min="8" max="8" width="15.7265625" style="16" customWidth="1"/>
    <col min="9" max="9" width="12.1796875" style="16" customWidth="1"/>
    <col min="10" max="10" width="9.1796875" style="16"/>
    <col min="11" max="11" width="2.7265625" style="16" customWidth="1"/>
    <col min="12" max="16384" width="9.1796875" style="16"/>
  </cols>
  <sheetData>
    <row r="1" spans="1:12" ht="16.5" customHeight="1" x14ac:dyDescent="0.3">
      <c r="A1" s="44" t="s">
        <v>90</v>
      </c>
      <c r="C1" s="43"/>
      <c r="D1" s="43"/>
      <c r="E1" s="43"/>
      <c r="F1" s="43"/>
      <c r="G1" s="43"/>
      <c r="H1" s="43"/>
      <c r="I1" s="43"/>
    </row>
    <row r="2" spans="1:12" ht="16.5" customHeight="1" x14ac:dyDescent="0.3">
      <c r="A2" s="44" t="s">
        <v>150</v>
      </c>
      <c r="B2" s="44"/>
      <c r="D2" s="43"/>
      <c r="E2" s="43"/>
      <c r="F2" s="43"/>
      <c r="G2" s="43"/>
      <c r="H2" s="43"/>
      <c r="I2" s="43"/>
    </row>
    <row r="3" spans="1:12" ht="15" x14ac:dyDescent="0.3">
      <c r="B3" s="43"/>
      <c r="C3" s="43"/>
      <c r="D3" s="43"/>
      <c r="E3" s="43"/>
      <c r="F3" s="43"/>
      <c r="G3" s="43"/>
      <c r="H3" s="43"/>
      <c r="I3" s="43"/>
    </row>
    <row r="4" spans="1:12" ht="39" x14ac:dyDescent="0.3">
      <c r="B4" s="49" t="s">
        <v>28</v>
      </c>
      <c r="C4" s="50" t="s">
        <v>29</v>
      </c>
      <c r="D4" s="50" t="s">
        <v>31</v>
      </c>
      <c r="E4" s="50" t="s">
        <v>30</v>
      </c>
      <c r="F4" s="50" t="s">
        <v>32</v>
      </c>
      <c r="G4" s="50" t="s">
        <v>159</v>
      </c>
      <c r="H4" s="51" t="s">
        <v>160</v>
      </c>
      <c r="I4" s="50" t="s">
        <v>161</v>
      </c>
    </row>
    <row r="5" spans="1:12" x14ac:dyDescent="0.3">
      <c r="B5" s="116">
        <v>1</v>
      </c>
      <c r="C5" s="117">
        <f>+'TBL1-ResY1'!H$38</f>
        <v>162</v>
      </c>
      <c r="D5" s="118">
        <f>+'TBL1-ResY1'!I$38</f>
        <v>8.1000000000000014</v>
      </c>
      <c r="E5" s="118">
        <f>+'TBL1-ResY1'!J$38</f>
        <v>16.200000000000003</v>
      </c>
      <c r="F5" s="118">
        <f>SUM(C5:E5)</f>
        <v>186.3</v>
      </c>
      <c r="G5" s="119">
        <f>+'TBL1-ResY1'!M$38</f>
        <v>19040.022000000001</v>
      </c>
      <c r="H5" s="119">
        <f>+'TBL1-ResY1'!L$39</f>
        <v>30400</v>
      </c>
      <c r="I5" s="120">
        <f>IF(SUM(G5:H5)=0,0,ROUND(SUM(G5:H5),3-(1+INT(LOG10(ABS(SUM(G5:H5)))))))</f>
        <v>49400</v>
      </c>
    </row>
    <row r="6" spans="1:12" x14ac:dyDescent="0.3">
      <c r="B6" s="116">
        <v>2</v>
      </c>
      <c r="C6" s="117">
        <f>+'TBL2-ResY2'!H$38</f>
        <v>66</v>
      </c>
      <c r="D6" s="118">
        <f>+'TBL2-ResY2'!I$38</f>
        <v>3.3000000000000003</v>
      </c>
      <c r="E6" s="118">
        <f>+'TBL2-ResY2'!J$38</f>
        <v>6.6000000000000005</v>
      </c>
      <c r="F6" s="118">
        <f t="shared" ref="F6:F7" si="0">SUM(C6:E6)</f>
        <v>75.899999999999991</v>
      </c>
      <c r="G6" s="119">
        <f>+'TBL2-ResY2'!M$38</f>
        <v>7757.0460000000003</v>
      </c>
      <c r="H6" s="119">
        <f>+'TBL2-ResY2'!L$39</f>
        <v>0</v>
      </c>
      <c r="I6" s="120">
        <f t="shared" ref="I6:I7" si="1">IF(SUM(G6:H6)=0,0,ROUND(SUM(G6:H6),3-(1+INT(LOG10(ABS(SUM(G6:H6)))))))</f>
        <v>7760</v>
      </c>
    </row>
    <row r="7" spans="1:12" ht="14.5" thickBot="1" x14ac:dyDescent="0.35">
      <c r="B7" s="121">
        <v>3</v>
      </c>
      <c r="C7" s="122">
        <f>+'TBL3-ResY3'!H$38</f>
        <v>66</v>
      </c>
      <c r="D7" s="123">
        <f>+'TBL3-ResY3'!I$38</f>
        <v>3.3000000000000003</v>
      </c>
      <c r="E7" s="123">
        <f>+'TBL3-ResY3'!J$38</f>
        <v>6.6000000000000005</v>
      </c>
      <c r="F7" s="123">
        <f t="shared" si="0"/>
        <v>75.899999999999991</v>
      </c>
      <c r="G7" s="124">
        <f>+'TBL3-ResY3'!M$38</f>
        <v>7757.0460000000003</v>
      </c>
      <c r="H7" s="124">
        <f>+'TBL3-ResY3'!L$39</f>
        <v>0</v>
      </c>
      <c r="I7" s="125">
        <f t="shared" si="1"/>
        <v>7760</v>
      </c>
    </row>
    <row r="8" spans="1:12" ht="17" thickBot="1" x14ac:dyDescent="0.35">
      <c r="B8" s="131" t="s">
        <v>148</v>
      </c>
      <c r="C8" s="131">
        <f t="shared" ref="C8:E8" si="2">SUM(C5:C7)</f>
        <v>294</v>
      </c>
      <c r="D8" s="131">
        <f>SUM(D5:D7)</f>
        <v>14.700000000000003</v>
      </c>
      <c r="E8" s="131">
        <f t="shared" si="2"/>
        <v>29.400000000000006</v>
      </c>
      <c r="F8" s="131">
        <f>SUM(F5:F7)</f>
        <v>338.09999999999997</v>
      </c>
      <c r="G8" s="132">
        <f>IF(SUM(G5:G7)=0,0,ROUND(SUM(G5:G7),3-(1+INT(LOG10(ABS(SUM(G5:G7)))))))</f>
        <v>34600</v>
      </c>
      <c r="H8" s="132">
        <f t="shared" ref="H8:I8" si="3">IF(SUM(H5:H7)=0,0,ROUND(SUM(H5:H7),3-(1+INT(LOG10(ABS(SUM(H5:H7)))))))</f>
        <v>30400</v>
      </c>
      <c r="I8" s="132">
        <f t="shared" si="3"/>
        <v>64900</v>
      </c>
    </row>
    <row r="9" spans="1:12" ht="16.5" thickTop="1" x14ac:dyDescent="0.3">
      <c r="B9" s="126" t="s">
        <v>158</v>
      </c>
      <c r="C9" s="127">
        <f t="shared" ref="C9:E9" si="4">AVERAGE(C5:C7)</f>
        <v>98</v>
      </c>
      <c r="D9" s="127">
        <f>AVERAGE(D5:D7)</f>
        <v>4.9000000000000012</v>
      </c>
      <c r="E9" s="127">
        <f t="shared" si="4"/>
        <v>9.8000000000000025</v>
      </c>
      <c r="F9" s="127">
        <f>AVERAGE(F5:F7)</f>
        <v>112.69999999999999</v>
      </c>
      <c r="G9" s="128">
        <f>IF(AVERAGE(G5:G7)=0,0,ROUND(AVERAGE(G5:G7),3-(1+INT(LOG10(ABS(AVERAGE(G5:G7)))))))</f>
        <v>11500</v>
      </c>
      <c r="H9" s="129">
        <f t="shared" ref="H9:I9" si="5">IF(AVERAGE(H5:H7)=0,0,ROUND(AVERAGE(H5:H7),3-(1+INT(LOG10(ABS(AVERAGE(H5:H7)))))))</f>
        <v>10100</v>
      </c>
      <c r="I9" s="129">
        <f t="shared" si="5"/>
        <v>21600</v>
      </c>
    </row>
    <row r="10" spans="1:12" x14ac:dyDescent="0.3">
      <c r="B10" s="245"/>
      <c r="C10" s="246"/>
      <c r="D10" s="246"/>
      <c r="E10" s="246"/>
      <c r="F10" s="246"/>
      <c r="G10" s="246"/>
      <c r="H10" s="246"/>
      <c r="I10" s="247"/>
    </row>
    <row r="11" spans="1:12" ht="39" x14ac:dyDescent="0.3">
      <c r="B11" s="49" t="s">
        <v>28</v>
      </c>
      <c r="C11" s="50" t="s">
        <v>164</v>
      </c>
      <c r="D11" s="50" t="s">
        <v>165</v>
      </c>
      <c r="E11" s="50" t="s">
        <v>166</v>
      </c>
      <c r="F11" s="50" t="s">
        <v>167</v>
      </c>
      <c r="G11" s="50" t="s">
        <v>33</v>
      </c>
      <c r="H11" s="51" t="s">
        <v>168</v>
      </c>
      <c r="I11" s="50" t="s">
        <v>169</v>
      </c>
    </row>
    <row r="12" spans="1:12" x14ac:dyDescent="0.3">
      <c r="B12" s="116">
        <v>1</v>
      </c>
      <c r="C12" s="117">
        <v>3</v>
      </c>
      <c r="D12" s="118">
        <f>+'TBL1-ResY1'!G40</f>
        <v>22</v>
      </c>
      <c r="E12" s="118">
        <f>+'TBL1-ResY1'!H29+'TBL1-ResY1'!I29+'TBL1-ResY1'!J29</f>
        <v>151.79999999999998</v>
      </c>
      <c r="F12" s="118">
        <f>+'TBL1-ResY1'!H37+'TBL1-ResY1'!I37+'TBL1-ResY1'!J37</f>
        <v>34.5</v>
      </c>
      <c r="G12" s="118">
        <f>+E12+F12</f>
        <v>186.29999999999998</v>
      </c>
      <c r="H12" s="118">
        <f>+G12/D12</f>
        <v>8.4681818181818169</v>
      </c>
      <c r="I12" s="117">
        <f>+H12/C12</f>
        <v>2.8227272727272723</v>
      </c>
      <c r="L12" s="159"/>
    </row>
    <row r="13" spans="1:12" x14ac:dyDescent="0.3">
      <c r="B13" s="116">
        <v>2</v>
      </c>
      <c r="C13" s="117">
        <v>3</v>
      </c>
      <c r="D13" s="118">
        <f>+'TBL2-ResY2'!G40</f>
        <v>9</v>
      </c>
      <c r="E13" s="118">
        <f>+'TBL2-ResY2'!H29+'TBL2-ResY2'!I29+'TBL2-ResY2'!J29</f>
        <v>55.2</v>
      </c>
      <c r="F13" s="118">
        <f>+'TBL2-ResY2'!H37+'TBL2-ResY2'!I37+'TBL2-ResY2'!J37</f>
        <v>20.7</v>
      </c>
      <c r="G13" s="118">
        <f t="shared" ref="G13:G14" si="6">+E13+F13</f>
        <v>75.900000000000006</v>
      </c>
      <c r="H13" s="118">
        <f t="shared" ref="H13:H14" si="7">+G13/D13</f>
        <v>8.4333333333333336</v>
      </c>
      <c r="I13" s="117">
        <f t="shared" ref="I13:I14" si="8">+H13/C13</f>
        <v>2.8111111111111113</v>
      </c>
      <c r="L13" s="159"/>
    </row>
    <row r="14" spans="1:12" ht="14.5" thickBot="1" x14ac:dyDescent="0.35">
      <c r="B14" s="121">
        <v>3</v>
      </c>
      <c r="C14" s="122">
        <v>3</v>
      </c>
      <c r="D14" s="123">
        <f>+'TBL3-ResY3'!G40</f>
        <v>9</v>
      </c>
      <c r="E14" s="123">
        <f>+'TBL3-ResY3'!H29+'TBL3-ResY3'!I29+'TBL3-ResY3'!J29</f>
        <v>55.2</v>
      </c>
      <c r="F14" s="123">
        <f>+'TBL3-ResY3'!H37+'TBL3-ResY3'!I37+'TBL3-ResY3'!J37</f>
        <v>20.7</v>
      </c>
      <c r="G14" s="123">
        <f t="shared" si="6"/>
        <v>75.900000000000006</v>
      </c>
      <c r="H14" s="123">
        <f t="shared" si="7"/>
        <v>8.4333333333333336</v>
      </c>
      <c r="I14" s="117">
        <f t="shared" si="8"/>
        <v>2.8111111111111113</v>
      </c>
      <c r="L14" s="159"/>
    </row>
    <row r="15" spans="1:12" ht="14.5" thickBot="1" x14ac:dyDescent="0.35">
      <c r="B15" s="131" t="s">
        <v>23</v>
      </c>
      <c r="C15" s="131">
        <f t="shared" ref="C15" si="9">SUM(C12:C14)</f>
        <v>9</v>
      </c>
      <c r="D15" s="131">
        <f>SUM(D12:D14)</f>
        <v>40</v>
      </c>
      <c r="E15" s="131">
        <f t="shared" ref="E15" si="10">SUM(E12:E14)</f>
        <v>262.2</v>
      </c>
      <c r="F15" s="131">
        <f>SUM(F12:F14)</f>
        <v>75.900000000000006</v>
      </c>
      <c r="G15" s="131">
        <f>IF(SUM(G12:G14)=0,0,ROUND(SUM(G12:G14),3-(1+INT(LOG10(ABS(SUM(G12:G14)))))))</f>
        <v>338</v>
      </c>
      <c r="H15" s="131">
        <f t="shared" ref="H15:I15" si="11">IF(SUM(H12:H14)=0,0,ROUND(SUM(H12:H14),3-(1+INT(LOG10(ABS(SUM(H12:H14)))))))</f>
        <v>25.3</v>
      </c>
      <c r="I15" s="131">
        <f t="shared" si="11"/>
        <v>8.44</v>
      </c>
    </row>
    <row r="16" spans="1:12" ht="14.5" thickTop="1" x14ac:dyDescent="0.3">
      <c r="B16" s="126" t="s">
        <v>170</v>
      </c>
      <c r="C16" s="127">
        <f t="shared" ref="C16" si="12">AVERAGE(C12:C14)</f>
        <v>3</v>
      </c>
      <c r="D16" s="127">
        <f>AVERAGE(D12:D14)</f>
        <v>13.333333333333334</v>
      </c>
      <c r="E16" s="127">
        <f t="shared" ref="E16" si="13">AVERAGE(E12:E14)</f>
        <v>87.399999999999991</v>
      </c>
      <c r="F16" s="127">
        <f>AVERAGE(F12:F14)</f>
        <v>25.3</v>
      </c>
      <c r="G16" s="127">
        <f>IF(AVERAGE(G12:G14)=0,0,ROUND(AVERAGE(G12:G14),3-(1+INT(LOG10(ABS(AVERAGE(G12:G14)))))))</f>
        <v>113</v>
      </c>
      <c r="H16" s="127">
        <f t="shared" ref="H16:I16" si="14">IF(AVERAGE(H12:H14)=0,0,ROUND(AVERAGE(H12:H14),3-(1+INT(LOG10(ABS(AVERAGE(H12:H14)))))))</f>
        <v>8.44</v>
      </c>
      <c r="I16" s="127">
        <f t="shared" si="14"/>
        <v>2.81</v>
      </c>
    </row>
    <row r="17" spans="1:9" x14ac:dyDescent="0.3">
      <c r="A17" s="16" t="s">
        <v>149</v>
      </c>
      <c r="C17" s="149"/>
      <c r="D17" s="149"/>
      <c r="E17" s="149"/>
      <c r="F17" s="149"/>
      <c r="G17" s="150"/>
      <c r="H17" s="151"/>
      <c r="I17" s="151"/>
    </row>
    <row r="18" spans="1:9" x14ac:dyDescent="0.3">
      <c r="A18" s="67" t="s">
        <v>100</v>
      </c>
      <c r="B18" s="152" t="s">
        <v>151</v>
      </c>
      <c r="C18" s="149"/>
      <c r="D18" s="149"/>
      <c r="E18" s="149"/>
      <c r="F18" s="149"/>
      <c r="G18" s="150"/>
      <c r="H18" s="151"/>
      <c r="I18" s="151"/>
    </row>
    <row r="19" spans="1:9" x14ac:dyDescent="0.3">
      <c r="A19" s="67" t="s">
        <v>106</v>
      </c>
      <c r="B19" s="152" t="s">
        <v>152</v>
      </c>
    </row>
  </sheetData>
  <mergeCells count="1">
    <mergeCell ref="B10:I10"/>
  </mergeCells>
  <pageMargins left="0.7" right="0.7" top="0.75" bottom="0.75" header="0.3" footer="0.3"/>
  <pageSetup orientation="landscape" r:id="rId1"/>
  <headerFooter>
    <oddHeader>&amp;LSheet: &amp;A&amp;R&amp;F</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1"/>
  <sheetViews>
    <sheetView zoomScaleNormal="100" workbookViewId="0">
      <selection activeCell="B1" sqref="B1"/>
    </sheetView>
  </sheetViews>
  <sheetFormatPr defaultColWidth="9.1796875" defaultRowHeight="14" x14ac:dyDescent="0.3"/>
  <cols>
    <col min="1" max="1" width="57.26953125" style="40" customWidth="1"/>
    <col min="2" max="2" width="10.26953125" style="40" customWidth="1"/>
    <col min="3" max="3" width="11.26953125" style="40" customWidth="1"/>
    <col min="4" max="4" width="10.26953125" style="40" customWidth="1"/>
    <col min="5" max="5" width="11.81640625" style="40" customWidth="1"/>
    <col min="6" max="8" width="10.26953125" style="40" customWidth="1"/>
    <col min="9" max="9" width="13" style="40" customWidth="1"/>
    <col min="10" max="10" width="5.7265625" style="40" customWidth="1"/>
    <col min="11" max="11" width="10.81640625" style="40" customWidth="1"/>
    <col min="12" max="12" width="9.1796875" style="40"/>
    <col min="13" max="13" width="3.1796875" style="40" customWidth="1"/>
    <col min="14" max="16384" width="9.1796875" style="40"/>
  </cols>
  <sheetData>
    <row r="1" spans="1:12" ht="15" x14ac:dyDescent="0.3">
      <c r="A1" s="2" t="s">
        <v>93</v>
      </c>
      <c r="B1" s="16"/>
      <c r="C1" s="16"/>
      <c r="D1" s="16"/>
      <c r="E1" s="16"/>
      <c r="F1" s="16"/>
      <c r="G1" s="16"/>
      <c r="H1" s="16"/>
      <c r="I1" s="16"/>
    </row>
    <row r="2" spans="1:12" ht="15" x14ac:dyDescent="0.3">
      <c r="A2" s="3" t="s">
        <v>155</v>
      </c>
      <c r="B2" s="16"/>
      <c r="C2" s="16"/>
      <c r="D2" s="16"/>
      <c r="E2" s="16"/>
      <c r="F2" s="16"/>
      <c r="G2" s="16"/>
      <c r="H2" s="16"/>
      <c r="I2" s="16"/>
    </row>
    <row r="3" spans="1:12" ht="15.5" x14ac:dyDescent="0.3">
      <c r="A3" s="1"/>
      <c r="B3" s="16"/>
      <c r="C3" s="16"/>
      <c r="D3" s="16"/>
      <c r="E3" s="16"/>
      <c r="F3" s="16"/>
      <c r="G3" s="16"/>
      <c r="H3" s="16"/>
      <c r="I3" s="16"/>
    </row>
    <row r="4" spans="1:12" x14ac:dyDescent="0.3">
      <c r="A4" s="248" t="s">
        <v>12</v>
      </c>
      <c r="B4" s="39" t="s">
        <v>42</v>
      </c>
      <c r="C4" s="39" t="s">
        <v>43</v>
      </c>
      <c r="D4" s="39" t="s">
        <v>44</v>
      </c>
      <c r="E4" s="39" t="s">
        <v>46</v>
      </c>
      <c r="F4" s="39" t="s">
        <v>62</v>
      </c>
      <c r="G4" s="39" t="s">
        <v>64</v>
      </c>
      <c r="H4" s="39" t="s">
        <v>49</v>
      </c>
      <c r="I4" s="39" t="s">
        <v>52</v>
      </c>
    </row>
    <row r="5" spans="1:12" ht="39" x14ac:dyDescent="0.3">
      <c r="A5" s="248"/>
      <c r="B5" s="48" t="s">
        <v>60</v>
      </c>
      <c r="C5" s="48" t="s">
        <v>61</v>
      </c>
      <c r="D5" s="48" t="s">
        <v>45</v>
      </c>
      <c r="E5" s="48" t="s">
        <v>66</v>
      </c>
      <c r="F5" s="48" t="s">
        <v>63</v>
      </c>
      <c r="G5" s="48" t="s">
        <v>65</v>
      </c>
      <c r="H5" s="48" t="s">
        <v>50</v>
      </c>
      <c r="I5" s="48" t="s">
        <v>67</v>
      </c>
    </row>
    <row r="6" spans="1:12" ht="14.5" thickBot="1" x14ac:dyDescent="0.35">
      <c r="A6" s="249"/>
      <c r="B6" s="56"/>
      <c r="C6" s="56"/>
      <c r="D6" s="56" t="s">
        <v>24</v>
      </c>
      <c r="E6" s="56"/>
      <c r="F6" s="56" t="s">
        <v>47</v>
      </c>
      <c r="G6" s="56" t="s">
        <v>48</v>
      </c>
      <c r="H6" s="56" t="s">
        <v>51</v>
      </c>
      <c r="I6" s="56"/>
      <c r="K6" s="242" t="s">
        <v>78</v>
      </c>
      <c r="L6" s="242"/>
    </row>
    <row r="7" spans="1:12" ht="14.5" thickTop="1" x14ac:dyDescent="0.3">
      <c r="A7" s="133" t="s">
        <v>53</v>
      </c>
      <c r="B7" s="134" t="s">
        <v>11</v>
      </c>
      <c r="C7" s="134"/>
      <c r="D7" s="134"/>
      <c r="E7" s="134"/>
      <c r="F7" s="134"/>
      <c r="G7" s="134"/>
      <c r="H7" s="134"/>
      <c r="I7" s="135"/>
      <c r="K7" s="136" t="s">
        <v>20</v>
      </c>
      <c r="L7" s="42">
        <f>Inputs!D16</f>
        <v>49.44</v>
      </c>
    </row>
    <row r="8" spans="1:12" ht="16" x14ac:dyDescent="0.3">
      <c r="A8" s="137" t="s">
        <v>134</v>
      </c>
      <c r="B8" s="138">
        <v>4</v>
      </c>
      <c r="C8" s="138">
        <v>1</v>
      </c>
      <c r="D8" s="138">
        <f>B8*C8</f>
        <v>4</v>
      </c>
      <c r="E8" s="138">
        <v>3</v>
      </c>
      <c r="F8" s="138">
        <f>D8*E8</f>
        <v>12</v>
      </c>
      <c r="G8" s="138">
        <f>F8*0.05</f>
        <v>0.60000000000000009</v>
      </c>
      <c r="H8" s="138">
        <f>F8*0.1</f>
        <v>1.2000000000000002</v>
      </c>
      <c r="I8" s="139">
        <f>(F8*$L$7)+(G8*$L$8)+(H8*$L$9)</f>
        <v>665.37</v>
      </c>
      <c r="K8" s="136" t="s">
        <v>18</v>
      </c>
      <c r="L8" s="42">
        <f>Inputs!D17</f>
        <v>66.63000000000001</v>
      </c>
    </row>
    <row r="9" spans="1:12" ht="16" x14ac:dyDescent="0.3">
      <c r="A9" s="137" t="s">
        <v>135</v>
      </c>
      <c r="B9" s="138"/>
      <c r="C9" s="138"/>
      <c r="D9" s="138"/>
      <c r="E9" s="138"/>
      <c r="F9" s="138"/>
      <c r="G9" s="138"/>
      <c r="H9" s="138"/>
      <c r="I9" s="139"/>
      <c r="K9" s="140" t="s">
        <v>19</v>
      </c>
      <c r="L9" s="42">
        <f>Inputs!D18</f>
        <v>26.76</v>
      </c>
    </row>
    <row r="10" spans="1:12" x14ac:dyDescent="0.3">
      <c r="A10" s="137" t="s">
        <v>70</v>
      </c>
      <c r="B10" s="138" t="s">
        <v>11</v>
      </c>
      <c r="C10" s="138"/>
      <c r="D10" s="138"/>
      <c r="E10" s="138"/>
      <c r="F10" s="138"/>
      <c r="G10" s="138"/>
      <c r="H10" s="138"/>
      <c r="I10" s="139"/>
    </row>
    <row r="11" spans="1:12" ht="16" x14ac:dyDescent="0.3">
      <c r="A11" s="137" t="s">
        <v>136</v>
      </c>
      <c r="B11" s="138" t="s">
        <v>11</v>
      </c>
      <c r="C11" s="138"/>
      <c r="D11" s="138"/>
      <c r="E11" s="138"/>
      <c r="F11" s="138"/>
      <c r="G11" s="138"/>
      <c r="H11" s="138"/>
      <c r="I11" s="139"/>
    </row>
    <row r="12" spans="1:12" x14ac:dyDescent="0.3">
      <c r="A12" s="137" t="s">
        <v>54</v>
      </c>
      <c r="B12" s="138" t="s">
        <v>11</v>
      </c>
      <c r="C12" s="138"/>
      <c r="D12" s="138"/>
      <c r="E12" s="138"/>
      <c r="F12" s="138"/>
      <c r="G12" s="138"/>
      <c r="H12" s="138"/>
      <c r="I12" s="139"/>
    </row>
    <row r="13" spans="1:12" x14ac:dyDescent="0.3">
      <c r="A13" s="137" t="s">
        <v>55</v>
      </c>
      <c r="B13" s="138" t="s">
        <v>11</v>
      </c>
      <c r="C13" s="138"/>
      <c r="D13" s="138"/>
      <c r="E13" s="138"/>
      <c r="F13" s="138"/>
      <c r="G13" s="138"/>
      <c r="H13" s="138"/>
      <c r="I13" s="139"/>
    </row>
    <row r="14" spans="1:12" x14ac:dyDescent="0.3">
      <c r="A14" s="137" t="s">
        <v>56</v>
      </c>
      <c r="B14" s="138">
        <v>4</v>
      </c>
      <c r="C14" s="138">
        <v>1</v>
      </c>
      <c r="D14" s="138">
        <f>B14*C14</f>
        <v>4</v>
      </c>
      <c r="E14" s="138">
        <v>2</v>
      </c>
      <c r="F14" s="138">
        <f>D14*E14</f>
        <v>8</v>
      </c>
      <c r="G14" s="138">
        <f>F14*0.05</f>
        <v>0.4</v>
      </c>
      <c r="H14" s="138">
        <f>F14*0.1</f>
        <v>0.8</v>
      </c>
      <c r="I14" s="139">
        <f>(F14*$L$7)+(G14*$L$8)+(H14*$L$9)</f>
        <v>443.58</v>
      </c>
    </row>
    <row r="15" spans="1:12" ht="16" x14ac:dyDescent="0.3">
      <c r="A15" s="137" t="s">
        <v>137</v>
      </c>
      <c r="B15" s="138">
        <v>2</v>
      </c>
      <c r="C15" s="138">
        <v>1</v>
      </c>
      <c r="D15" s="138">
        <f>B15*C15</f>
        <v>2</v>
      </c>
      <c r="E15" s="138">
        <v>3</v>
      </c>
      <c r="F15" s="138">
        <f>D15*E15</f>
        <v>6</v>
      </c>
      <c r="G15" s="138">
        <f>F15*0.05</f>
        <v>0.30000000000000004</v>
      </c>
      <c r="H15" s="138">
        <f>F15*0.1</f>
        <v>0.60000000000000009</v>
      </c>
      <c r="I15" s="139">
        <f>(F15*$L$7)+(G15*$L$8)+(H15*$L$9)</f>
        <v>332.685</v>
      </c>
    </row>
    <row r="16" spans="1:12" x14ac:dyDescent="0.3">
      <c r="A16" s="137" t="s">
        <v>57</v>
      </c>
      <c r="B16" s="138" t="s">
        <v>11</v>
      </c>
      <c r="C16" s="138"/>
      <c r="D16" s="138"/>
      <c r="E16" s="138"/>
      <c r="F16" s="138"/>
      <c r="G16" s="138"/>
      <c r="H16" s="138"/>
      <c r="I16" s="139"/>
    </row>
    <row r="17" spans="1:9" x14ac:dyDescent="0.3">
      <c r="A17" s="137" t="s">
        <v>58</v>
      </c>
      <c r="B17" s="138" t="s">
        <v>11</v>
      </c>
      <c r="C17" s="138"/>
      <c r="D17" s="138"/>
      <c r="E17" s="138"/>
      <c r="F17" s="138"/>
      <c r="G17" s="138"/>
      <c r="H17" s="138"/>
      <c r="I17" s="139"/>
    </row>
    <row r="18" spans="1:9" x14ac:dyDescent="0.3">
      <c r="A18" s="137" t="s">
        <v>59</v>
      </c>
      <c r="B18" s="138"/>
      <c r="C18" s="138"/>
      <c r="D18" s="138"/>
      <c r="E18" s="138"/>
      <c r="F18" s="138"/>
      <c r="G18" s="138"/>
      <c r="H18" s="138"/>
      <c r="I18" s="139"/>
    </row>
    <row r="19" spans="1:9" ht="16.5" thickBot="1" x14ac:dyDescent="0.35">
      <c r="A19" s="146" t="s">
        <v>138</v>
      </c>
      <c r="B19" s="147">
        <v>4</v>
      </c>
      <c r="C19" s="147">
        <v>2</v>
      </c>
      <c r="D19" s="147">
        <f>B19*C19</f>
        <v>8</v>
      </c>
      <c r="E19" s="147">
        <v>3</v>
      </c>
      <c r="F19" s="147">
        <f>D19*E19</f>
        <v>24</v>
      </c>
      <c r="G19" s="147">
        <f>F19*0.05</f>
        <v>1.2000000000000002</v>
      </c>
      <c r="H19" s="147">
        <f>F19*0.1</f>
        <v>2.4000000000000004</v>
      </c>
      <c r="I19" s="148">
        <f>(F19*$L$7)+(G19*$L$8)+(H19*$L$9)</f>
        <v>1330.74</v>
      </c>
    </row>
    <row r="20" spans="1:9" ht="17" thickBot="1" x14ac:dyDescent="0.35">
      <c r="A20" s="141" t="s">
        <v>139</v>
      </c>
      <c r="B20" s="142"/>
      <c r="C20" s="142"/>
      <c r="D20" s="142"/>
      <c r="E20" s="142"/>
      <c r="F20" s="142">
        <f>SUM(F7:F19)</f>
        <v>50</v>
      </c>
      <c r="G20" s="142">
        <f t="shared" ref="G20:H20" si="0">SUM(G7:G19)</f>
        <v>2.5</v>
      </c>
      <c r="H20" s="142">
        <f t="shared" si="0"/>
        <v>5</v>
      </c>
      <c r="I20" s="143">
        <f>IF(SUM(I7:I19)=0,0,ROUND(SUM(I7:I19),3-(1+INT(LOG10(ABS(SUM(I7:I19)))))))</f>
        <v>2770</v>
      </c>
    </row>
    <row r="21" spans="1:9" ht="14.5" thickTop="1" x14ac:dyDescent="0.3">
      <c r="A21" s="144"/>
      <c r="B21" s="16"/>
      <c r="C21" s="16"/>
      <c r="D21" s="16"/>
      <c r="E21" s="16"/>
      <c r="F21" s="16"/>
      <c r="G21" s="16"/>
      <c r="H21" s="16"/>
      <c r="I21" s="16"/>
    </row>
    <row r="22" spans="1:9" x14ac:dyDescent="0.3">
      <c r="A22" s="144" t="s">
        <v>10</v>
      </c>
      <c r="B22" s="16"/>
      <c r="C22" s="16"/>
      <c r="D22" s="16"/>
      <c r="E22" s="16"/>
      <c r="F22" s="16"/>
      <c r="G22" s="16"/>
      <c r="H22" s="16"/>
      <c r="I22" s="16"/>
    </row>
    <row r="23" spans="1:9" ht="16" x14ac:dyDescent="0.3">
      <c r="A23" s="145" t="s">
        <v>140</v>
      </c>
      <c r="B23" s="16"/>
      <c r="C23" s="16"/>
      <c r="D23" s="16"/>
      <c r="E23" s="16"/>
      <c r="F23" s="16"/>
      <c r="G23" s="16"/>
      <c r="H23" s="16"/>
      <c r="I23" s="16"/>
    </row>
    <row r="24" spans="1:9" ht="35.25" customHeight="1" x14ac:dyDescent="0.3">
      <c r="A24" s="250" t="s">
        <v>147</v>
      </c>
      <c r="B24" s="250"/>
      <c r="C24" s="250"/>
      <c r="D24" s="250"/>
      <c r="E24" s="250"/>
      <c r="F24" s="250"/>
      <c r="G24" s="250"/>
      <c r="H24" s="250"/>
      <c r="I24" s="250"/>
    </row>
    <row r="25" spans="1:9" ht="16" x14ac:dyDescent="0.3">
      <c r="A25" s="145" t="s">
        <v>141</v>
      </c>
      <c r="B25" s="16"/>
      <c r="C25" s="16"/>
      <c r="D25" s="16"/>
      <c r="E25" s="16"/>
      <c r="F25" s="16"/>
      <c r="G25" s="16"/>
      <c r="H25" s="16"/>
      <c r="I25" s="16"/>
    </row>
    <row r="26" spans="1:9" ht="16" x14ac:dyDescent="0.3">
      <c r="A26" s="145" t="s">
        <v>142</v>
      </c>
      <c r="B26" s="16"/>
      <c r="C26" s="16"/>
      <c r="D26" s="16"/>
      <c r="E26" s="16"/>
      <c r="F26" s="16"/>
      <c r="G26" s="16"/>
      <c r="H26" s="16"/>
      <c r="I26" s="16"/>
    </row>
    <row r="27" spans="1:9" ht="16" x14ac:dyDescent="0.3">
      <c r="A27" s="145" t="s">
        <v>143</v>
      </c>
      <c r="B27" s="16"/>
      <c r="C27" s="16"/>
      <c r="D27" s="16"/>
      <c r="E27" s="16"/>
      <c r="F27" s="16"/>
      <c r="G27" s="16"/>
      <c r="H27" s="16"/>
      <c r="I27" s="16"/>
    </row>
    <row r="28" spans="1:9" ht="16" x14ac:dyDescent="0.3">
      <c r="A28" s="145" t="s">
        <v>144</v>
      </c>
      <c r="B28" s="16"/>
      <c r="C28" s="16"/>
      <c r="D28" s="16"/>
      <c r="E28" s="16"/>
      <c r="F28" s="16"/>
      <c r="G28" s="16"/>
      <c r="H28" s="16"/>
      <c r="I28" s="16"/>
    </row>
    <row r="29" spans="1:9" ht="16" x14ac:dyDescent="0.3">
      <c r="A29" s="145" t="s">
        <v>145</v>
      </c>
      <c r="B29" s="16"/>
      <c r="C29" s="16"/>
      <c r="D29" s="16"/>
      <c r="E29" s="16"/>
      <c r="F29" s="16"/>
      <c r="G29" s="16"/>
      <c r="H29" s="16"/>
      <c r="I29" s="16"/>
    </row>
    <row r="30" spans="1:9" ht="16" x14ac:dyDescent="0.3">
      <c r="A30" s="145" t="s">
        <v>146</v>
      </c>
      <c r="B30" s="16"/>
      <c r="C30" s="16"/>
      <c r="D30" s="16"/>
      <c r="E30" s="16"/>
      <c r="F30" s="16"/>
      <c r="G30" s="16"/>
      <c r="H30" s="16"/>
      <c r="I30" s="16"/>
    </row>
    <row r="31" spans="1:9" x14ac:dyDescent="0.3">
      <c r="A31" s="144"/>
      <c r="B31" s="16"/>
      <c r="C31" s="16"/>
      <c r="D31" s="16"/>
      <c r="E31" s="16"/>
      <c r="F31" s="16"/>
      <c r="G31" s="16"/>
      <c r="H31" s="16"/>
      <c r="I31" s="16"/>
    </row>
  </sheetData>
  <mergeCells count="3">
    <mergeCell ref="A4:A6"/>
    <mergeCell ref="K6:L6"/>
    <mergeCell ref="A24:I24"/>
  </mergeCells>
  <pageMargins left="0.7" right="0.7" top="0.75" bottom="0.75" header="0.3" footer="0.3"/>
  <pageSetup scale="72" orientation="landscape" r:id="rId1"/>
  <headerFooter>
    <oddHeader>&amp;LSheet: &amp;A&amp;R&amp;F</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1"/>
  <sheetViews>
    <sheetView topLeftCell="A6" zoomScaleNormal="100" workbookViewId="0"/>
  </sheetViews>
  <sheetFormatPr defaultColWidth="9.1796875" defaultRowHeight="14" x14ac:dyDescent="0.3"/>
  <cols>
    <col min="1" max="1" width="55.7265625" style="40" customWidth="1"/>
    <col min="2" max="2" width="10.26953125" style="40" customWidth="1"/>
    <col min="3" max="3" width="11.26953125" style="40" customWidth="1"/>
    <col min="4" max="4" width="10.26953125" style="40" customWidth="1"/>
    <col min="5" max="5" width="11.81640625" style="40" customWidth="1"/>
    <col min="6" max="8" width="10.26953125" style="40" customWidth="1"/>
    <col min="9" max="9" width="13" style="40" customWidth="1"/>
    <col min="10" max="10" width="4.7265625" style="40" customWidth="1"/>
    <col min="11" max="11" width="11" style="40" customWidth="1"/>
    <col min="12" max="12" width="9.1796875" style="40"/>
    <col min="13" max="13" width="2.7265625" style="40" customWidth="1"/>
    <col min="14" max="16384" width="9.1796875" style="40"/>
  </cols>
  <sheetData>
    <row r="1" spans="1:12" ht="15" x14ac:dyDescent="0.3">
      <c r="A1" s="2" t="s">
        <v>92</v>
      </c>
      <c r="B1" s="16"/>
      <c r="C1" s="16"/>
      <c r="D1" s="16"/>
      <c r="E1" s="16"/>
      <c r="F1" s="16"/>
      <c r="G1" s="16"/>
      <c r="H1" s="16"/>
      <c r="I1" s="16"/>
    </row>
    <row r="2" spans="1:12" ht="15" x14ac:dyDescent="0.3">
      <c r="A2" s="3" t="s">
        <v>155</v>
      </c>
      <c r="B2" s="16"/>
      <c r="C2" s="16"/>
      <c r="D2" s="16"/>
      <c r="E2" s="16"/>
      <c r="F2" s="16"/>
      <c r="G2" s="16"/>
      <c r="H2" s="16"/>
      <c r="I2" s="16"/>
    </row>
    <row r="3" spans="1:12" ht="15.5" x14ac:dyDescent="0.3">
      <c r="A3" s="1"/>
      <c r="B3" s="16"/>
      <c r="C3" s="16"/>
      <c r="D3" s="16"/>
      <c r="E3" s="16"/>
      <c r="F3" s="16"/>
      <c r="G3" s="16"/>
      <c r="H3" s="16"/>
      <c r="I3" s="16"/>
    </row>
    <row r="4" spans="1:12" x14ac:dyDescent="0.3">
      <c r="A4" s="248" t="s">
        <v>12</v>
      </c>
      <c r="B4" s="39" t="s">
        <v>42</v>
      </c>
      <c r="C4" s="39" t="s">
        <v>43</v>
      </c>
      <c r="D4" s="39" t="s">
        <v>44</v>
      </c>
      <c r="E4" s="39" t="s">
        <v>46</v>
      </c>
      <c r="F4" s="39" t="s">
        <v>62</v>
      </c>
      <c r="G4" s="39" t="s">
        <v>64</v>
      </c>
      <c r="H4" s="39" t="s">
        <v>49</v>
      </c>
      <c r="I4" s="39" t="s">
        <v>52</v>
      </c>
    </row>
    <row r="5" spans="1:12" ht="39" x14ac:dyDescent="0.3">
      <c r="A5" s="248"/>
      <c r="B5" s="48" t="s">
        <v>60</v>
      </c>
      <c r="C5" s="48" t="s">
        <v>61</v>
      </c>
      <c r="D5" s="48" t="s">
        <v>45</v>
      </c>
      <c r="E5" s="48" t="s">
        <v>66</v>
      </c>
      <c r="F5" s="48" t="s">
        <v>63</v>
      </c>
      <c r="G5" s="48" t="s">
        <v>65</v>
      </c>
      <c r="H5" s="48" t="s">
        <v>50</v>
      </c>
      <c r="I5" s="48" t="s">
        <v>67</v>
      </c>
    </row>
    <row r="6" spans="1:12" ht="14.5" thickBot="1" x14ac:dyDescent="0.35">
      <c r="A6" s="249"/>
      <c r="B6" s="56"/>
      <c r="C6" s="56"/>
      <c r="D6" s="56" t="s">
        <v>24</v>
      </c>
      <c r="E6" s="56"/>
      <c r="F6" s="56" t="s">
        <v>47</v>
      </c>
      <c r="G6" s="56" t="s">
        <v>48</v>
      </c>
      <c r="H6" s="56" t="s">
        <v>51</v>
      </c>
      <c r="I6" s="56"/>
      <c r="K6" s="242" t="s">
        <v>78</v>
      </c>
      <c r="L6" s="242"/>
    </row>
    <row r="7" spans="1:12" ht="14.5" thickTop="1" x14ac:dyDescent="0.3">
      <c r="A7" s="133" t="s">
        <v>53</v>
      </c>
      <c r="B7" s="134" t="s">
        <v>11</v>
      </c>
      <c r="C7" s="134"/>
      <c r="D7" s="134"/>
      <c r="E7" s="134"/>
      <c r="F7" s="134"/>
      <c r="G7" s="134"/>
      <c r="H7" s="134"/>
      <c r="I7" s="135"/>
      <c r="K7" s="136" t="s">
        <v>20</v>
      </c>
      <c r="L7" s="42">
        <f>Inputs!D16</f>
        <v>49.44</v>
      </c>
    </row>
    <row r="8" spans="1:12" ht="16" x14ac:dyDescent="0.3">
      <c r="A8" s="137" t="s">
        <v>134</v>
      </c>
      <c r="B8" s="138">
        <v>4</v>
      </c>
      <c r="C8" s="138">
        <v>1</v>
      </c>
      <c r="D8" s="138">
        <f>B8*C8</f>
        <v>4</v>
      </c>
      <c r="E8" s="138">
        <v>3</v>
      </c>
      <c r="F8" s="138">
        <f>D8*E8</f>
        <v>12</v>
      </c>
      <c r="G8" s="138">
        <f>F8*0.05</f>
        <v>0.60000000000000009</v>
      </c>
      <c r="H8" s="138">
        <f>F8*0.1</f>
        <v>1.2000000000000002</v>
      </c>
      <c r="I8" s="139">
        <f>(F8*$L$7)+(G8*$L$8)+(H8*$L$9)</f>
        <v>665.37</v>
      </c>
      <c r="K8" s="136" t="s">
        <v>18</v>
      </c>
      <c r="L8" s="42">
        <f>Inputs!D17</f>
        <v>66.63000000000001</v>
      </c>
    </row>
    <row r="9" spans="1:12" ht="16" x14ac:dyDescent="0.3">
      <c r="A9" s="137" t="s">
        <v>135</v>
      </c>
      <c r="B9" s="138"/>
      <c r="C9" s="138"/>
      <c r="D9" s="138"/>
      <c r="E9" s="138"/>
      <c r="F9" s="138"/>
      <c r="G9" s="138"/>
      <c r="H9" s="138"/>
      <c r="I9" s="139"/>
      <c r="K9" s="140" t="s">
        <v>19</v>
      </c>
      <c r="L9" s="42">
        <f>Inputs!D18</f>
        <v>26.76</v>
      </c>
    </row>
    <row r="10" spans="1:12" x14ac:dyDescent="0.3">
      <c r="A10" s="137" t="s">
        <v>70</v>
      </c>
      <c r="B10" s="138" t="s">
        <v>11</v>
      </c>
      <c r="C10" s="138"/>
      <c r="D10" s="138"/>
      <c r="E10" s="138"/>
      <c r="F10" s="138"/>
      <c r="G10" s="138"/>
      <c r="H10" s="138"/>
      <c r="I10" s="139"/>
    </row>
    <row r="11" spans="1:12" ht="16" x14ac:dyDescent="0.3">
      <c r="A11" s="137" t="s">
        <v>136</v>
      </c>
      <c r="B11" s="138" t="s">
        <v>11</v>
      </c>
      <c r="C11" s="138"/>
      <c r="D11" s="138"/>
      <c r="E11" s="138"/>
      <c r="F11" s="138"/>
      <c r="G11" s="138"/>
      <c r="H11" s="138"/>
      <c r="I11" s="139"/>
    </row>
    <row r="12" spans="1:12" x14ac:dyDescent="0.3">
      <c r="A12" s="137" t="s">
        <v>54</v>
      </c>
      <c r="B12" s="138" t="s">
        <v>11</v>
      </c>
      <c r="C12" s="138"/>
      <c r="D12" s="138"/>
      <c r="E12" s="138"/>
      <c r="F12" s="138"/>
      <c r="G12" s="138"/>
      <c r="H12" s="138"/>
      <c r="I12" s="139"/>
    </row>
    <row r="13" spans="1:12" x14ac:dyDescent="0.3">
      <c r="A13" s="137" t="s">
        <v>55</v>
      </c>
      <c r="B13" s="138" t="s">
        <v>11</v>
      </c>
      <c r="C13" s="138"/>
      <c r="D13" s="138"/>
      <c r="E13" s="138"/>
      <c r="F13" s="138"/>
      <c r="G13" s="138"/>
      <c r="H13" s="138"/>
      <c r="I13" s="139"/>
    </row>
    <row r="14" spans="1:12" x14ac:dyDescent="0.3">
      <c r="A14" s="137" t="s">
        <v>56</v>
      </c>
      <c r="B14" s="138" t="s">
        <v>11</v>
      </c>
      <c r="C14" s="138"/>
      <c r="D14" s="138"/>
      <c r="E14" s="138"/>
      <c r="F14" s="138"/>
      <c r="G14" s="138"/>
      <c r="H14" s="138"/>
      <c r="I14" s="139"/>
    </row>
    <row r="15" spans="1:12" ht="16" x14ac:dyDescent="0.3">
      <c r="A15" s="137" t="s">
        <v>137</v>
      </c>
      <c r="B15" s="138">
        <v>2</v>
      </c>
      <c r="C15" s="138">
        <v>1</v>
      </c>
      <c r="D15" s="138">
        <f>B15*C15</f>
        <v>2</v>
      </c>
      <c r="E15" s="138">
        <v>3</v>
      </c>
      <c r="F15" s="138">
        <f>D15*E15</f>
        <v>6</v>
      </c>
      <c r="G15" s="138">
        <f>F15*0.05</f>
        <v>0.30000000000000004</v>
      </c>
      <c r="H15" s="138">
        <f>F15*0.1</f>
        <v>0.60000000000000009</v>
      </c>
      <c r="I15" s="139">
        <f>(F15*$L$7)+(G15*$L$8)+(H15*$L$9)</f>
        <v>332.685</v>
      </c>
    </row>
    <row r="16" spans="1:12" x14ac:dyDescent="0.3">
      <c r="A16" s="137" t="s">
        <v>57</v>
      </c>
      <c r="B16" s="138" t="s">
        <v>11</v>
      </c>
      <c r="C16" s="138"/>
      <c r="D16" s="138"/>
      <c r="E16" s="138"/>
      <c r="F16" s="138"/>
      <c r="G16" s="138"/>
      <c r="H16" s="138"/>
      <c r="I16" s="139"/>
    </row>
    <row r="17" spans="1:9" x14ac:dyDescent="0.3">
      <c r="A17" s="137" t="s">
        <v>58</v>
      </c>
      <c r="B17" s="138" t="s">
        <v>11</v>
      </c>
      <c r="C17" s="138"/>
      <c r="D17" s="138"/>
      <c r="E17" s="138"/>
      <c r="F17" s="138"/>
      <c r="G17" s="138"/>
      <c r="H17" s="138"/>
      <c r="I17" s="139"/>
    </row>
    <row r="18" spans="1:9" x14ac:dyDescent="0.3">
      <c r="A18" s="137" t="s">
        <v>59</v>
      </c>
      <c r="B18" s="138"/>
      <c r="C18" s="138"/>
      <c r="D18" s="138"/>
      <c r="E18" s="138"/>
      <c r="F18" s="138"/>
      <c r="G18" s="138"/>
      <c r="H18" s="138"/>
      <c r="I18" s="139"/>
    </row>
    <row r="19" spans="1:9" ht="16.5" thickBot="1" x14ac:dyDescent="0.35">
      <c r="A19" s="137" t="s">
        <v>138</v>
      </c>
      <c r="B19" s="138">
        <v>4</v>
      </c>
      <c r="C19" s="138">
        <v>2</v>
      </c>
      <c r="D19" s="138">
        <f>B19*C19</f>
        <v>8</v>
      </c>
      <c r="E19" s="138">
        <v>3</v>
      </c>
      <c r="F19" s="138">
        <f>D19*E19</f>
        <v>24</v>
      </c>
      <c r="G19" s="138">
        <f>F19*0.05</f>
        <v>1.2000000000000002</v>
      </c>
      <c r="H19" s="138">
        <f>F19*0.1</f>
        <v>2.4000000000000004</v>
      </c>
      <c r="I19" s="139">
        <f>(F19*$L$7)+(G19*$L$8)+(H19*$L$9)</f>
        <v>1330.74</v>
      </c>
    </row>
    <row r="20" spans="1:9" ht="17" thickBot="1" x14ac:dyDescent="0.35">
      <c r="A20" s="141" t="s">
        <v>139</v>
      </c>
      <c r="B20" s="142"/>
      <c r="C20" s="142"/>
      <c r="D20" s="142"/>
      <c r="E20" s="142"/>
      <c r="F20" s="142">
        <f>SUM(F7:F19)</f>
        <v>42</v>
      </c>
      <c r="G20" s="142">
        <f t="shared" ref="G20:H20" si="0">SUM(G7:G19)</f>
        <v>2.1000000000000005</v>
      </c>
      <c r="H20" s="142">
        <f t="shared" si="0"/>
        <v>4.2000000000000011</v>
      </c>
      <c r="I20" s="143">
        <f>IF(SUM(I7:I19)=0,0,ROUND(SUM(I7:I19),3-(1+INT(LOG10(ABS(SUM(I7:I19)))))))</f>
        <v>2330</v>
      </c>
    </row>
    <row r="21" spans="1:9" ht="14.5" thickTop="1" x14ac:dyDescent="0.3">
      <c r="A21" s="144"/>
      <c r="B21" s="16"/>
      <c r="C21" s="16"/>
      <c r="D21" s="16"/>
      <c r="E21" s="16"/>
      <c r="F21" s="16"/>
      <c r="G21" s="16"/>
      <c r="H21" s="16"/>
      <c r="I21" s="16"/>
    </row>
    <row r="22" spans="1:9" x14ac:dyDescent="0.3">
      <c r="A22" s="144" t="s">
        <v>10</v>
      </c>
      <c r="B22" s="16"/>
      <c r="C22" s="16"/>
      <c r="D22" s="16"/>
      <c r="E22" s="16"/>
      <c r="F22" s="16"/>
      <c r="G22" s="16"/>
      <c r="H22" s="16"/>
      <c r="I22" s="16"/>
    </row>
    <row r="23" spans="1:9" ht="16" x14ac:dyDescent="0.3">
      <c r="A23" s="145" t="s">
        <v>140</v>
      </c>
      <c r="B23" s="16"/>
      <c r="C23" s="16"/>
      <c r="D23" s="16"/>
      <c r="E23" s="16"/>
      <c r="F23" s="16"/>
      <c r="G23" s="16"/>
      <c r="H23" s="16"/>
      <c r="I23" s="16"/>
    </row>
    <row r="24" spans="1:9" ht="35.25" customHeight="1" x14ac:dyDescent="0.3">
      <c r="A24" s="250" t="s">
        <v>147</v>
      </c>
      <c r="B24" s="250"/>
      <c r="C24" s="250"/>
      <c r="D24" s="250"/>
      <c r="E24" s="250"/>
      <c r="F24" s="250"/>
      <c r="G24" s="250"/>
      <c r="H24" s="250"/>
      <c r="I24" s="250"/>
    </row>
    <row r="25" spans="1:9" ht="16" x14ac:dyDescent="0.3">
      <c r="A25" s="145" t="s">
        <v>141</v>
      </c>
      <c r="B25" s="16"/>
      <c r="C25" s="16"/>
      <c r="D25" s="16"/>
      <c r="E25" s="16"/>
      <c r="F25" s="16"/>
      <c r="G25" s="16"/>
      <c r="H25" s="16"/>
      <c r="I25" s="16"/>
    </row>
    <row r="26" spans="1:9" ht="16" x14ac:dyDescent="0.3">
      <c r="A26" s="145" t="s">
        <v>142</v>
      </c>
      <c r="B26" s="16"/>
      <c r="C26" s="16"/>
      <c r="D26" s="16"/>
      <c r="E26" s="16"/>
      <c r="F26" s="16"/>
      <c r="G26" s="16"/>
      <c r="H26" s="16"/>
      <c r="I26" s="16"/>
    </row>
    <row r="27" spans="1:9" ht="16" x14ac:dyDescent="0.3">
      <c r="A27" s="145" t="s">
        <v>143</v>
      </c>
      <c r="B27" s="16"/>
      <c r="C27" s="16"/>
      <c r="D27" s="16"/>
      <c r="E27" s="16"/>
      <c r="F27" s="16"/>
      <c r="G27" s="16"/>
      <c r="H27" s="16"/>
      <c r="I27" s="16"/>
    </row>
    <row r="28" spans="1:9" ht="16" x14ac:dyDescent="0.3">
      <c r="A28" s="145" t="s">
        <v>144</v>
      </c>
      <c r="B28" s="16"/>
      <c r="C28" s="16"/>
      <c r="D28" s="16"/>
      <c r="E28" s="16"/>
      <c r="F28" s="16"/>
      <c r="G28" s="16"/>
      <c r="H28" s="16"/>
      <c r="I28" s="16"/>
    </row>
    <row r="29" spans="1:9" ht="16" x14ac:dyDescent="0.3">
      <c r="A29" s="145" t="s">
        <v>145</v>
      </c>
      <c r="B29" s="16"/>
      <c r="C29" s="16"/>
      <c r="D29" s="16"/>
      <c r="E29" s="16"/>
      <c r="F29" s="16"/>
      <c r="G29" s="16"/>
      <c r="H29" s="16"/>
      <c r="I29" s="16"/>
    </row>
    <row r="30" spans="1:9" ht="16" x14ac:dyDescent="0.3">
      <c r="A30" s="145" t="s">
        <v>146</v>
      </c>
      <c r="B30" s="16"/>
      <c r="C30" s="16"/>
      <c r="D30" s="16"/>
      <c r="E30" s="16"/>
      <c r="F30" s="16"/>
      <c r="G30" s="16"/>
      <c r="H30" s="16"/>
      <c r="I30" s="16"/>
    </row>
    <row r="31" spans="1:9" x14ac:dyDescent="0.3">
      <c r="A31" s="144"/>
      <c r="B31" s="16"/>
      <c r="C31" s="16"/>
      <c r="D31" s="16"/>
      <c r="E31" s="16"/>
      <c r="F31" s="16"/>
      <c r="G31" s="16"/>
      <c r="H31" s="16"/>
      <c r="I31" s="16"/>
    </row>
  </sheetData>
  <mergeCells count="3">
    <mergeCell ref="A4:A6"/>
    <mergeCell ref="K6:L6"/>
    <mergeCell ref="A24:I24"/>
  </mergeCells>
  <pageMargins left="0.7" right="0.7" top="0.75" bottom="0.75" header="0.3" footer="0.3"/>
  <pageSetup scale="73" orientation="landscape" r:id="rId1"/>
  <headerFooter>
    <oddHeader>&amp;LSheet: &amp;A&amp;R&amp;F</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1"/>
  <sheetViews>
    <sheetView topLeftCell="A12" zoomScaleNormal="100" workbookViewId="0"/>
  </sheetViews>
  <sheetFormatPr defaultColWidth="9.1796875" defaultRowHeight="14" x14ac:dyDescent="0.3"/>
  <cols>
    <col min="1" max="1" width="55.7265625" style="40" customWidth="1"/>
    <col min="2" max="2" width="10.26953125" style="40" customWidth="1"/>
    <col min="3" max="3" width="11.26953125" style="40" customWidth="1"/>
    <col min="4" max="4" width="10.26953125" style="40" customWidth="1"/>
    <col min="5" max="5" width="11.81640625" style="40" customWidth="1"/>
    <col min="6" max="8" width="10.26953125" style="40" customWidth="1"/>
    <col min="9" max="9" width="13" style="40" customWidth="1"/>
    <col min="10" max="10" width="4.54296875" style="40" customWidth="1"/>
    <col min="11" max="11" width="10.54296875" style="40" customWidth="1"/>
    <col min="12" max="12" width="9.1796875" style="40"/>
    <col min="13" max="13" width="3.26953125" style="40" customWidth="1"/>
    <col min="14" max="16384" width="9.1796875" style="40"/>
  </cols>
  <sheetData>
    <row r="1" spans="1:12" ht="15" x14ac:dyDescent="0.3">
      <c r="A1" s="2" t="s">
        <v>91</v>
      </c>
      <c r="B1" s="16"/>
      <c r="C1" s="16"/>
      <c r="D1" s="16"/>
      <c r="E1" s="16"/>
      <c r="F1" s="16"/>
      <c r="G1" s="16"/>
      <c r="H1" s="16"/>
      <c r="I1" s="16"/>
    </row>
    <row r="2" spans="1:12" ht="15" x14ac:dyDescent="0.3">
      <c r="A2" s="3" t="s">
        <v>154</v>
      </c>
      <c r="B2" s="16"/>
      <c r="C2" s="16"/>
      <c r="D2" s="16"/>
      <c r="E2" s="16"/>
      <c r="F2" s="16"/>
      <c r="G2" s="16"/>
      <c r="H2" s="16"/>
      <c r="I2" s="16"/>
    </row>
    <row r="3" spans="1:12" ht="15.5" x14ac:dyDescent="0.3">
      <c r="A3" s="1"/>
      <c r="B3" s="16"/>
      <c r="C3" s="16"/>
      <c r="D3" s="16"/>
      <c r="E3" s="16"/>
      <c r="F3" s="16"/>
      <c r="G3" s="16"/>
      <c r="H3" s="16"/>
      <c r="I3" s="16"/>
    </row>
    <row r="4" spans="1:12" x14ac:dyDescent="0.3">
      <c r="A4" s="248" t="s">
        <v>12</v>
      </c>
      <c r="B4" s="39" t="s">
        <v>42</v>
      </c>
      <c r="C4" s="39" t="s">
        <v>43</v>
      </c>
      <c r="D4" s="39" t="s">
        <v>44</v>
      </c>
      <c r="E4" s="39" t="s">
        <v>46</v>
      </c>
      <c r="F4" s="39" t="s">
        <v>62</v>
      </c>
      <c r="G4" s="39" t="s">
        <v>64</v>
      </c>
      <c r="H4" s="39" t="s">
        <v>49</v>
      </c>
      <c r="I4" s="39" t="s">
        <v>52</v>
      </c>
    </row>
    <row r="5" spans="1:12" ht="39" x14ac:dyDescent="0.3">
      <c r="A5" s="248"/>
      <c r="B5" s="48" t="s">
        <v>60</v>
      </c>
      <c r="C5" s="48" t="s">
        <v>61</v>
      </c>
      <c r="D5" s="48" t="s">
        <v>45</v>
      </c>
      <c r="E5" s="48" t="s">
        <v>66</v>
      </c>
      <c r="F5" s="48" t="s">
        <v>63</v>
      </c>
      <c r="G5" s="48" t="s">
        <v>65</v>
      </c>
      <c r="H5" s="48" t="s">
        <v>50</v>
      </c>
      <c r="I5" s="48" t="s">
        <v>67</v>
      </c>
    </row>
    <row r="6" spans="1:12" ht="14.5" thickBot="1" x14ac:dyDescent="0.35">
      <c r="A6" s="249"/>
      <c r="B6" s="56"/>
      <c r="C6" s="56"/>
      <c r="D6" s="56" t="s">
        <v>24</v>
      </c>
      <c r="E6" s="56"/>
      <c r="F6" s="56" t="s">
        <v>47</v>
      </c>
      <c r="G6" s="56" t="s">
        <v>48</v>
      </c>
      <c r="H6" s="56" t="s">
        <v>51</v>
      </c>
      <c r="I6" s="56"/>
      <c r="K6" s="242" t="s">
        <v>78</v>
      </c>
      <c r="L6" s="242"/>
    </row>
    <row r="7" spans="1:12" ht="14.5" thickTop="1" x14ac:dyDescent="0.3">
      <c r="A7" s="133" t="s">
        <v>53</v>
      </c>
      <c r="B7" s="134" t="s">
        <v>11</v>
      </c>
      <c r="C7" s="134"/>
      <c r="D7" s="134"/>
      <c r="E7" s="134"/>
      <c r="F7" s="134"/>
      <c r="G7" s="134"/>
      <c r="H7" s="134"/>
      <c r="I7" s="135"/>
      <c r="K7" s="136" t="s">
        <v>20</v>
      </c>
      <c r="L7" s="42">
        <f>Inputs!D16</f>
        <v>49.44</v>
      </c>
    </row>
    <row r="8" spans="1:12" ht="16" x14ac:dyDescent="0.3">
      <c r="A8" s="137" t="s">
        <v>134</v>
      </c>
      <c r="B8" s="138">
        <v>4</v>
      </c>
      <c r="C8" s="138">
        <v>1</v>
      </c>
      <c r="D8" s="138">
        <f>B8*C8</f>
        <v>4</v>
      </c>
      <c r="E8" s="138">
        <v>3</v>
      </c>
      <c r="F8" s="138">
        <f>D8*E8</f>
        <v>12</v>
      </c>
      <c r="G8" s="138">
        <f>F8*0.05</f>
        <v>0.60000000000000009</v>
      </c>
      <c r="H8" s="138">
        <f>F8*0.1</f>
        <v>1.2000000000000002</v>
      </c>
      <c r="I8" s="139">
        <f>(F8*$L$7)+(G8*$L$8)+(H8*$L$9)</f>
        <v>665.37</v>
      </c>
      <c r="K8" s="136" t="s">
        <v>18</v>
      </c>
      <c r="L8" s="42">
        <f>Inputs!D17</f>
        <v>66.63000000000001</v>
      </c>
    </row>
    <row r="9" spans="1:12" ht="16" x14ac:dyDescent="0.3">
      <c r="A9" s="137" t="s">
        <v>135</v>
      </c>
      <c r="B9" s="138"/>
      <c r="C9" s="138"/>
      <c r="D9" s="138"/>
      <c r="E9" s="138"/>
      <c r="F9" s="138"/>
      <c r="G9" s="138"/>
      <c r="H9" s="138"/>
      <c r="I9" s="139"/>
      <c r="K9" s="140" t="s">
        <v>19</v>
      </c>
      <c r="L9" s="42">
        <f>Inputs!D18</f>
        <v>26.76</v>
      </c>
    </row>
    <row r="10" spans="1:12" x14ac:dyDescent="0.3">
      <c r="A10" s="137" t="s">
        <v>70</v>
      </c>
      <c r="B10" s="138" t="s">
        <v>11</v>
      </c>
      <c r="C10" s="138"/>
      <c r="D10" s="138"/>
      <c r="E10" s="138"/>
      <c r="F10" s="138"/>
      <c r="G10" s="138"/>
      <c r="H10" s="138"/>
      <c r="I10" s="139"/>
    </row>
    <row r="11" spans="1:12" ht="16" x14ac:dyDescent="0.3">
      <c r="A11" s="137" t="s">
        <v>136</v>
      </c>
      <c r="B11" s="138" t="s">
        <v>11</v>
      </c>
      <c r="C11" s="138"/>
      <c r="D11" s="138"/>
      <c r="E11" s="138"/>
      <c r="F11" s="138"/>
      <c r="G11" s="138"/>
      <c r="H11" s="138"/>
      <c r="I11" s="139"/>
    </row>
    <row r="12" spans="1:12" x14ac:dyDescent="0.3">
      <c r="A12" s="137" t="s">
        <v>54</v>
      </c>
      <c r="B12" s="138" t="s">
        <v>11</v>
      </c>
      <c r="C12" s="138"/>
      <c r="D12" s="138"/>
      <c r="E12" s="138"/>
      <c r="F12" s="138"/>
      <c r="G12" s="138"/>
      <c r="H12" s="138"/>
      <c r="I12" s="139"/>
    </row>
    <row r="13" spans="1:12" x14ac:dyDescent="0.3">
      <c r="A13" s="137" t="s">
        <v>55</v>
      </c>
      <c r="B13" s="138" t="s">
        <v>11</v>
      </c>
      <c r="C13" s="138"/>
      <c r="D13" s="138"/>
      <c r="E13" s="138"/>
      <c r="F13" s="138"/>
      <c r="G13" s="138"/>
      <c r="H13" s="138"/>
      <c r="I13" s="139"/>
    </row>
    <row r="14" spans="1:12" x14ac:dyDescent="0.3">
      <c r="A14" s="137" t="s">
        <v>56</v>
      </c>
      <c r="B14" s="138" t="s">
        <v>11</v>
      </c>
      <c r="C14" s="138"/>
      <c r="D14" s="138"/>
      <c r="E14" s="138"/>
      <c r="F14" s="138"/>
      <c r="G14" s="138"/>
      <c r="H14" s="138"/>
      <c r="I14" s="139"/>
    </row>
    <row r="15" spans="1:12" ht="16" x14ac:dyDescent="0.3">
      <c r="A15" s="137" t="s">
        <v>137</v>
      </c>
      <c r="B15" s="138">
        <v>2</v>
      </c>
      <c r="C15" s="138">
        <v>1</v>
      </c>
      <c r="D15" s="138">
        <f>B15*C15</f>
        <v>2</v>
      </c>
      <c r="E15" s="138">
        <v>3</v>
      </c>
      <c r="F15" s="138">
        <f>D15*E15</f>
        <v>6</v>
      </c>
      <c r="G15" s="138">
        <f>F15*0.05</f>
        <v>0.30000000000000004</v>
      </c>
      <c r="H15" s="138">
        <f>F15*0.1</f>
        <v>0.60000000000000009</v>
      </c>
      <c r="I15" s="139">
        <f>(F15*$L$7)+(G15*$L$8)+(H15*$L$9)</f>
        <v>332.685</v>
      </c>
    </row>
    <row r="16" spans="1:12" x14ac:dyDescent="0.3">
      <c r="A16" s="137" t="s">
        <v>57</v>
      </c>
      <c r="B16" s="138" t="s">
        <v>11</v>
      </c>
      <c r="C16" s="138"/>
      <c r="D16" s="138"/>
      <c r="E16" s="138"/>
      <c r="F16" s="138"/>
      <c r="G16" s="138"/>
      <c r="H16" s="138"/>
      <c r="I16" s="139"/>
    </row>
    <row r="17" spans="1:9" x14ac:dyDescent="0.3">
      <c r="A17" s="137" t="s">
        <v>58</v>
      </c>
      <c r="B17" s="138" t="s">
        <v>11</v>
      </c>
      <c r="C17" s="138"/>
      <c r="D17" s="138"/>
      <c r="E17" s="138"/>
      <c r="F17" s="138"/>
      <c r="G17" s="138"/>
      <c r="H17" s="138"/>
      <c r="I17" s="139"/>
    </row>
    <row r="18" spans="1:9" x14ac:dyDescent="0.3">
      <c r="A18" s="137" t="s">
        <v>59</v>
      </c>
      <c r="B18" s="138"/>
      <c r="C18" s="138"/>
      <c r="D18" s="138"/>
      <c r="E18" s="138"/>
      <c r="F18" s="138"/>
      <c r="G18" s="138"/>
      <c r="H18" s="138"/>
      <c r="I18" s="139"/>
    </row>
    <row r="19" spans="1:9" ht="16.5" thickBot="1" x14ac:dyDescent="0.35">
      <c r="A19" s="137" t="s">
        <v>138</v>
      </c>
      <c r="B19" s="138">
        <v>4</v>
      </c>
      <c r="C19" s="138">
        <v>2</v>
      </c>
      <c r="D19" s="138">
        <f>B19*C19</f>
        <v>8</v>
      </c>
      <c r="E19" s="138">
        <v>3</v>
      </c>
      <c r="F19" s="138">
        <f>D19*E19</f>
        <v>24</v>
      </c>
      <c r="G19" s="138">
        <f>F19*0.05</f>
        <v>1.2000000000000002</v>
      </c>
      <c r="H19" s="138">
        <f>F19*0.1</f>
        <v>2.4000000000000004</v>
      </c>
      <c r="I19" s="139">
        <f>(F19*$L$7)+(G19*$L$8)+(H19*$L$9)</f>
        <v>1330.74</v>
      </c>
    </row>
    <row r="20" spans="1:9" ht="17" thickBot="1" x14ac:dyDescent="0.35">
      <c r="A20" s="141" t="s">
        <v>139</v>
      </c>
      <c r="B20" s="142"/>
      <c r="C20" s="142"/>
      <c r="D20" s="142"/>
      <c r="E20" s="142"/>
      <c r="F20" s="142">
        <f>SUM(F7:F19)</f>
        <v>42</v>
      </c>
      <c r="G20" s="142">
        <f t="shared" ref="G20:H20" si="0">SUM(G7:G19)</f>
        <v>2.1000000000000005</v>
      </c>
      <c r="H20" s="142">
        <f t="shared" si="0"/>
        <v>4.2000000000000011</v>
      </c>
      <c r="I20" s="143">
        <f>IF(SUM(I7:I19)=0,0,ROUND(SUM(I7:I19),3-(1+INT(LOG10(ABS(SUM(I7:I19)))))))</f>
        <v>2330</v>
      </c>
    </row>
    <row r="21" spans="1:9" ht="14.5" thickTop="1" x14ac:dyDescent="0.3">
      <c r="A21" s="144"/>
      <c r="B21" s="16"/>
      <c r="C21" s="16"/>
      <c r="D21" s="16"/>
      <c r="E21" s="16"/>
      <c r="F21" s="16"/>
      <c r="G21" s="16"/>
      <c r="H21" s="16"/>
      <c r="I21" s="16"/>
    </row>
    <row r="22" spans="1:9" x14ac:dyDescent="0.3">
      <c r="A22" s="144" t="s">
        <v>10</v>
      </c>
      <c r="B22" s="16"/>
      <c r="C22" s="16"/>
      <c r="D22" s="16"/>
      <c r="E22" s="16"/>
      <c r="F22" s="16"/>
      <c r="G22" s="16"/>
      <c r="H22" s="16"/>
      <c r="I22" s="16"/>
    </row>
    <row r="23" spans="1:9" ht="16" x14ac:dyDescent="0.3">
      <c r="A23" s="145" t="s">
        <v>140</v>
      </c>
      <c r="B23" s="16"/>
      <c r="C23" s="16"/>
      <c r="D23" s="16"/>
      <c r="E23" s="16"/>
      <c r="F23" s="16"/>
      <c r="G23" s="16"/>
      <c r="H23" s="16"/>
      <c r="I23" s="16"/>
    </row>
    <row r="24" spans="1:9" ht="35.25" customHeight="1" x14ac:dyDescent="0.3">
      <c r="A24" s="250" t="s">
        <v>147</v>
      </c>
      <c r="B24" s="250"/>
      <c r="C24" s="250"/>
      <c r="D24" s="250"/>
      <c r="E24" s="250"/>
      <c r="F24" s="250"/>
      <c r="G24" s="250"/>
      <c r="H24" s="250"/>
      <c r="I24" s="250"/>
    </row>
    <row r="25" spans="1:9" ht="16" x14ac:dyDescent="0.3">
      <c r="A25" s="145" t="s">
        <v>141</v>
      </c>
      <c r="B25" s="16"/>
      <c r="C25" s="16"/>
      <c r="D25" s="16"/>
      <c r="E25" s="16"/>
      <c r="F25" s="16"/>
      <c r="G25" s="16"/>
      <c r="H25" s="16"/>
      <c r="I25" s="16"/>
    </row>
    <row r="26" spans="1:9" ht="16" x14ac:dyDescent="0.3">
      <c r="A26" s="145" t="s">
        <v>142</v>
      </c>
      <c r="B26" s="16"/>
      <c r="C26" s="16"/>
      <c r="D26" s="16"/>
      <c r="E26" s="16"/>
      <c r="F26" s="16"/>
      <c r="G26" s="16"/>
      <c r="H26" s="16"/>
      <c r="I26" s="16"/>
    </row>
    <row r="27" spans="1:9" ht="16" x14ac:dyDescent="0.3">
      <c r="A27" s="145" t="s">
        <v>143</v>
      </c>
      <c r="B27" s="16"/>
      <c r="C27" s="16"/>
      <c r="D27" s="16"/>
      <c r="E27" s="16"/>
      <c r="F27" s="16"/>
      <c r="G27" s="16"/>
      <c r="H27" s="16"/>
      <c r="I27" s="16"/>
    </row>
    <row r="28" spans="1:9" ht="16" x14ac:dyDescent="0.3">
      <c r="A28" s="145" t="s">
        <v>144</v>
      </c>
      <c r="B28" s="16"/>
      <c r="C28" s="16"/>
      <c r="D28" s="16"/>
      <c r="E28" s="16"/>
      <c r="F28" s="16"/>
      <c r="G28" s="16"/>
      <c r="H28" s="16"/>
      <c r="I28" s="16"/>
    </row>
    <row r="29" spans="1:9" ht="16" x14ac:dyDescent="0.3">
      <c r="A29" s="145" t="s">
        <v>145</v>
      </c>
      <c r="B29" s="16"/>
      <c r="C29" s="16"/>
      <c r="D29" s="16"/>
      <c r="E29" s="16"/>
      <c r="F29" s="16"/>
      <c r="G29" s="16"/>
      <c r="H29" s="16"/>
      <c r="I29" s="16"/>
    </row>
    <row r="30" spans="1:9" ht="16" x14ac:dyDescent="0.3">
      <c r="A30" s="145" t="s">
        <v>146</v>
      </c>
      <c r="B30" s="16"/>
      <c r="C30" s="16"/>
      <c r="D30" s="16"/>
      <c r="E30" s="16"/>
      <c r="F30" s="16"/>
      <c r="G30" s="16"/>
      <c r="H30" s="16"/>
      <c r="I30" s="16"/>
    </row>
    <row r="31" spans="1:9" ht="16" x14ac:dyDescent="0.3">
      <c r="A31" s="145"/>
      <c r="B31" s="16"/>
      <c r="C31" s="16"/>
      <c r="D31" s="16"/>
      <c r="E31" s="16"/>
      <c r="F31" s="16"/>
      <c r="G31" s="16"/>
      <c r="H31" s="16"/>
      <c r="I31" s="16"/>
    </row>
  </sheetData>
  <mergeCells count="3">
    <mergeCell ref="A4:A6"/>
    <mergeCell ref="K6:L6"/>
    <mergeCell ref="A24:I24"/>
  </mergeCells>
  <pageMargins left="0.7" right="0.7" top="0.75" bottom="0.75" header="0.3" footer="0.3"/>
  <pageSetup scale="73" orientation="landscape" r:id="rId1"/>
  <headerFooter>
    <oddHeader>&amp;LSheet: &amp;A&amp;R&amp;F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9D59D62F241A70458805C9F7F8497C95" ma:contentTypeVersion="37" ma:contentTypeDescription="Create a new document." ma:contentTypeScope="" ma:versionID="7e72a6066a617f0d8f297b2df0dcbc72">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44a1f27-fc94-46cc-8e26-73c3e628950c" xmlns:ns7="cb0d9ed9-db3e-4118-b193-d61287dead95" targetNamespace="http://schemas.microsoft.com/office/2006/metadata/properties" ma:root="true" ma:fieldsID="ff162cdb2e50637f5cf39ae7adfdd598" ns1:_="" ns3:_="" ns4:_="" ns5:_="" ns6:_="" ns7:_="">
    <xsd:import namespace="http://schemas.microsoft.com/sharepoint/v3"/>
    <xsd:import namespace="4ffa91fb-a0ff-4ac5-b2db-65c790d184a4"/>
    <xsd:import namespace="http://schemas.microsoft.com/sharepoint.v3"/>
    <xsd:import namespace="http://schemas.microsoft.com/sharepoint/v3/fields"/>
    <xsd:import namespace="844a1f27-fc94-46cc-8e26-73c3e628950c"/>
    <xsd:import namespace="cb0d9ed9-db3e-4118-b193-d61287dead95"/>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6:LastSharedByUser" minOccurs="0"/>
                <xsd:element ref="ns6:LastSharedByTime" minOccurs="0"/>
                <xsd:element ref="ns7:MediaServiceMetadata" minOccurs="0"/>
                <xsd:element ref="ns7:MediaServiceFastMetadata" minOccurs="0"/>
                <xsd:element ref="ns7:MediaServiceAutoTags" minOccurs="0"/>
                <xsd:element ref="ns7:MediaServiceOCR" minOccurs="0"/>
                <xsd:element ref="ns7:MediaServiceDateTaken" minOccurs="0"/>
                <xsd:element ref="ns7:MediaServiceLocation"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cbca696-e662-409c-95a7-51018f5e000a}" ma:internalName="TaxCatchAllLabel" ma:readOnly="true" ma:showField="CatchAllDataLabel" ma:web="844a1f27-fc94-46cc-8e26-73c3e628950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cbca696-e662-409c-95a7-51018f5e000a}" ma:internalName="TaxCatchAll" ma:showField="CatchAllData" ma:web="844a1f27-fc94-46cc-8e26-73c3e62895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4a1f27-fc94-46cc-8e26-73c3e628950c"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internalName="SharingHintHash" ma:readOnly="true">
      <xsd:simpleType>
        <xsd:restriction base="dms:Text"/>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element name="Records_x0020_Status" ma:index="39" nillable="true" ma:displayName="Records Status" ma:default="Pending" ma:internalName="Records_x0020_Status">
      <xsd:simpleType>
        <xsd:restriction base="dms:Text"/>
      </xsd:simpleType>
    </xsd:element>
    <xsd:element name="Records_x0020_Date" ma:index="40"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b0d9ed9-db3e-4118-b193-d61287dead95"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5" nillable="true" ma:displayName="MediaServiceAutoTags" ma:internalName="MediaServiceAutoTags"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MediaServiceLocation" ma:internalName="MediaServiceLocation"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AutoKeyPoints" ma:index="43" nillable="true" ma:displayName="MediaServiceAutoKeyPoints" ma:hidden="true" ma:internalName="MediaServiceAutoKeyPoints" ma:readOnly="true">
      <xsd:simpleType>
        <xsd:restriction base="dms:Note"/>
      </xsd:simpleType>
    </xsd:element>
    <xsd:element name="MediaServiceKeyPoints" ma:index="44" nillable="true" ma:displayName="KeyPoints" ma:internalName="MediaServiceKeyPoints" ma:readOnly="true">
      <xsd:simpleType>
        <xsd:restriction base="dms:Note">
          <xsd:maxLength value="255"/>
        </xsd:restriction>
      </xsd:simpleType>
    </xsd:element>
    <xsd:element name="MediaLengthInSeconds" ma:index="4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844a1f27-fc94-46cc-8e26-73c3e628950c" xsi:nil="true"/>
    <j747ac98061d40f0aa7bd47e1db5675d xmlns="4ffa91fb-a0ff-4ac5-b2db-65c790d184a4">
      <Terms xmlns="http://schemas.microsoft.com/office/infopath/2007/PartnerControls"/>
    </j747ac98061d40f0aa7bd47e1db5675d>
    <Records_x0020_Status xmlns="844a1f27-fc94-46cc-8e26-73c3e628950c">Pending</Records_x0020_Status>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2021-07-13T19:37:10+00:00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D62FCC15-AFBE-4FA1-84D0-C025236FDEC6}">
  <ds:schemaRefs>
    <ds:schemaRef ds:uri="http://schemas.microsoft.com/sharepoint/v3/contenttype/forms"/>
  </ds:schemaRefs>
</ds:datastoreItem>
</file>

<file path=customXml/itemProps2.xml><?xml version="1.0" encoding="utf-8"?>
<ds:datastoreItem xmlns:ds="http://schemas.openxmlformats.org/officeDocument/2006/customXml" ds:itemID="{C186BA88-CF03-4DED-8FBC-484C6C151091}">
  <ds:schemaRefs>
    <ds:schemaRef ds:uri="Microsoft.SharePoint.Taxonomy.ContentTypeSync"/>
  </ds:schemaRefs>
</ds:datastoreItem>
</file>

<file path=customXml/itemProps3.xml><?xml version="1.0" encoding="utf-8"?>
<ds:datastoreItem xmlns:ds="http://schemas.openxmlformats.org/officeDocument/2006/customXml" ds:itemID="{E4D84D23-9A2E-4999-8965-5413A151B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44a1f27-fc94-46cc-8e26-73c3e628950c"/>
    <ds:schemaRef ds:uri="cb0d9ed9-db3e-4118-b193-d61287dea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398B12-FA3B-44BD-8946-A3B9A10C70E9}">
  <ds:schemaRefs>
    <ds:schemaRef ds:uri="4ffa91fb-a0ff-4ac5-b2db-65c790d184a4"/>
    <ds:schemaRef ds:uri="http://purl.org/dc/elements/1.1/"/>
    <ds:schemaRef ds:uri="844a1f27-fc94-46cc-8e26-73c3e628950c"/>
    <ds:schemaRef ds:uri="http://schemas.microsoft.com/sharepoint/v3"/>
    <ds:schemaRef ds:uri="http://purl.org/dc/dcmitype/"/>
    <ds:schemaRef ds:uri="http://schemas.microsoft.com/sharepoint/v3/field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cb0d9ed9-db3e-4118-b193-d61287dead95"/>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Inputs</vt:lpstr>
      <vt:lpstr>TBL1-ResY1</vt:lpstr>
      <vt:lpstr>TBL2-ResY2</vt:lpstr>
      <vt:lpstr>TBL3-ResY3</vt:lpstr>
      <vt:lpstr>TBL4-ResSUM</vt:lpstr>
      <vt:lpstr>TBL5-EPAY1</vt:lpstr>
      <vt:lpstr>TBL6-EPAY2</vt:lpstr>
      <vt:lpstr>TBL7-EPAY3</vt:lpstr>
      <vt:lpstr>TBL8-EPA SUMMARY</vt:lpstr>
      <vt:lpstr>TBL9-ResO&amp;M</vt:lpstr>
      <vt:lpstr>Cover!Print_Area</vt:lpstr>
      <vt:lpstr>Inputs!Print_Area</vt:lpstr>
      <vt:lpstr>'TBL1-ResY1'!Print_Area</vt:lpstr>
      <vt:lpstr>'TBL2-ResY2'!Print_Area</vt:lpstr>
      <vt:lpstr>'TBL3-ResY3'!Print_Area</vt:lpstr>
      <vt:lpstr>'TBL4-ResSUM'!Print_Area</vt:lpstr>
      <vt:lpstr>'TBL5-EPAY1'!Print_Area</vt:lpstr>
      <vt:lpstr>'TBL6-EPAY2'!Print_Area</vt:lpstr>
      <vt:lpstr>'TBL7-EPAY3'!Print_Area</vt:lpstr>
      <vt:lpstr>'TBL8-EPA SUMMARY'!Print_Area</vt:lpstr>
      <vt:lpstr>'TBL9-ResO&amp;M'!Print_Area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Lisa</dc:creator>
  <cp:lastModifiedBy>Salahuddin, Diane</cp:lastModifiedBy>
  <cp:lastPrinted>2021-07-13T21:10:37Z</cp:lastPrinted>
  <dcterms:created xsi:type="dcterms:W3CDTF">2021-07-06T17:18:49Z</dcterms:created>
  <dcterms:modified xsi:type="dcterms:W3CDTF">2021-11-18T18:35:59Z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0x0101009D59D62F241A70458805C9F7F8497C95</vt:lpwstr>
  </property>
</Properties>
</file>