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mia.franklin\Documents\FNS ICRs 2020\Regular ICRs 2020\FNS Information Collection Needs due to COVID-19\"/>
    </mc:Choice>
  </mc:AlternateContent>
  <bookViews>
    <workbookView xWindow="120" yWindow="20" windowWidth="19080" windowHeight="6290"/>
  </bookViews>
  <sheets>
    <sheet name="Sample Burden Table - Studies"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D18" i="3" l="1"/>
  <c r="I24" i="1" l="1"/>
  <c r="I25" i="1" s="1"/>
  <c r="V5" i="1"/>
  <c r="T5" i="1"/>
  <c r="S5" i="1"/>
  <c r="Q5" i="1"/>
  <c r="O5" i="1"/>
  <c r="M5" i="1"/>
  <c r="I5" i="1"/>
  <c r="F5" i="1"/>
  <c r="H5" i="1" s="1"/>
  <c r="X5" i="1" s="1"/>
  <c r="J5" i="1" l="1"/>
  <c r="X27" i="1"/>
  <c r="M27" i="1"/>
  <c r="R26" i="1"/>
  <c r="P26" i="1"/>
  <c r="M26" i="1"/>
  <c r="R25" i="1"/>
  <c r="P25" i="1"/>
  <c r="M25" i="1"/>
  <c r="V24" i="1"/>
  <c r="R24" i="1"/>
  <c r="P24" i="1"/>
  <c r="M24" i="1"/>
  <c r="V18" i="1"/>
  <c r="T18" i="1"/>
  <c r="S18" i="1"/>
  <c r="Q18" i="1"/>
  <c r="O18" i="1"/>
  <c r="M18" i="1"/>
  <c r="I18" i="1"/>
  <c r="F18" i="1"/>
  <c r="H18" i="1" s="1"/>
  <c r="X18" i="1" s="1"/>
  <c r="X10" i="1"/>
  <c r="I9" i="1"/>
  <c r="V9" i="1"/>
  <c r="F9" i="1"/>
  <c r="H9" i="1" s="1"/>
  <c r="X9" i="1" s="1"/>
  <c r="S9" i="1"/>
  <c r="Q9" i="1"/>
  <c r="O9" i="1"/>
  <c r="T9" i="1"/>
  <c r="T20" i="1"/>
  <c r="O20" i="1"/>
  <c r="M20" i="1"/>
  <c r="V16" i="1"/>
  <c r="T16" i="1"/>
  <c r="S16" i="1"/>
  <c r="Q16" i="1"/>
  <c r="O16" i="1"/>
  <c r="M16" i="1"/>
  <c r="V15" i="1"/>
  <c r="T15" i="1"/>
  <c r="S15" i="1"/>
  <c r="Q15" i="1"/>
  <c r="O15" i="1"/>
  <c r="V14" i="1"/>
  <c r="T14" i="1"/>
  <c r="S14" i="1"/>
  <c r="Q14" i="1"/>
  <c r="O14" i="1"/>
  <c r="V13" i="1"/>
  <c r="T13" i="1"/>
  <c r="S13" i="1"/>
  <c r="Q13" i="1"/>
  <c r="O13" i="1"/>
  <c r="M13" i="1"/>
  <c r="M14" i="1" s="1"/>
  <c r="M15" i="1" s="1"/>
  <c r="V12" i="1"/>
  <c r="T12" i="1"/>
  <c r="S12" i="1"/>
  <c r="Q12" i="1"/>
  <c r="O12" i="1"/>
  <c r="M12" i="1"/>
  <c r="V11" i="1"/>
  <c r="T11" i="1"/>
  <c r="S11" i="1"/>
  <c r="Q11" i="1"/>
  <c r="O11" i="1"/>
  <c r="M11" i="1"/>
  <c r="V8" i="1"/>
  <c r="T8" i="1"/>
  <c r="S8" i="1"/>
  <c r="Q8" i="1"/>
  <c r="O8" i="1"/>
  <c r="M8" i="1"/>
  <c r="V7" i="1"/>
  <c r="T7" i="1"/>
  <c r="S7" i="1"/>
  <c r="Q7" i="1"/>
  <c r="O7" i="1"/>
  <c r="M7" i="1"/>
  <c r="V6" i="1"/>
  <c r="T6" i="1"/>
  <c r="S6" i="1"/>
  <c r="Q6" i="1"/>
  <c r="O6" i="1"/>
  <c r="M6" i="1"/>
  <c r="V4" i="1"/>
  <c r="T4" i="1"/>
  <c r="S4" i="1"/>
  <c r="Q4" i="1"/>
  <c r="O4" i="1"/>
  <c r="M4" i="1"/>
  <c r="V3" i="1"/>
  <c r="T3" i="1"/>
  <c r="S3" i="1"/>
  <c r="Q3" i="1"/>
  <c r="O3" i="1"/>
  <c r="M3" i="1"/>
  <c r="J18" i="1" l="1"/>
  <c r="J9" i="1"/>
  <c r="I6" i="1"/>
  <c r="F6" i="1"/>
  <c r="H6" i="1" l="1"/>
  <c r="X6" i="1" s="1"/>
  <c r="J6" i="1" l="1"/>
  <c r="I17" i="1"/>
  <c r="I16" i="1"/>
  <c r="I15" i="1"/>
  <c r="I14" i="1"/>
  <c r="I13" i="1"/>
  <c r="I12" i="1"/>
  <c r="I11" i="1"/>
  <c r="I8" i="1"/>
  <c r="I7" i="1"/>
  <c r="I4" i="1"/>
  <c r="I3" i="1"/>
  <c r="Q20" i="1" l="1"/>
  <c r="F15" i="1" l="1"/>
  <c r="H15" i="1" s="1"/>
  <c r="X15" i="1" s="1"/>
  <c r="F14" i="1"/>
  <c r="H14" i="1" s="1"/>
  <c r="X14" i="1" s="1"/>
  <c r="F12" i="1"/>
  <c r="H12" i="1" s="1"/>
  <c r="X12" i="1" s="1"/>
  <c r="F11" i="1"/>
  <c r="H11" i="1" s="1"/>
  <c r="F8" i="1"/>
  <c r="H8" i="1" s="1"/>
  <c r="X8" i="1" s="1"/>
  <c r="F16" i="1"/>
  <c r="F13" i="1"/>
  <c r="F7" i="1"/>
  <c r="F33" i="1" s="1"/>
  <c r="F4" i="1"/>
  <c r="H4" i="1" s="1"/>
  <c r="H7" i="1" l="1"/>
  <c r="I26" i="1"/>
  <c r="V26" i="1" s="1"/>
  <c r="V25" i="1"/>
  <c r="F25" i="1"/>
  <c r="H16" i="1"/>
  <c r="X16" i="1" s="1"/>
  <c r="F26" i="1"/>
  <c r="O26" i="1" s="1"/>
  <c r="J4" i="1"/>
  <c r="X4" i="1"/>
  <c r="J7" i="1"/>
  <c r="X7" i="1"/>
  <c r="J11" i="1"/>
  <c r="X11" i="1"/>
  <c r="H13" i="1"/>
  <c r="H26" i="1"/>
  <c r="J14" i="1"/>
  <c r="J15" i="1"/>
  <c r="J12" i="1"/>
  <c r="J8" i="1"/>
  <c r="H25" i="1" l="1"/>
  <c r="O25" i="1"/>
  <c r="J26" i="1"/>
  <c r="X26" i="1" s="1"/>
  <c r="T26" i="1"/>
  <c r="J16" i="1"/>
  <c r="J13" i="1"/>
  <c r="X13" i="1"/>
  <c r="F3" i="1"/>
  <c r="H3" i="1" l="1"/>
  <c r="J25" i="1"/>
  <c r="X25" i="1" s="1"/>
  <c r="T25" i="1"/>
  <c r="F24" i="1"/>
  <c r="O24" i="1" s="1"/>
  <c r="F20" i="1"/>
  <c r="E20" i="1" l="1"/>
  <c r="S20" i="1" s="1"/>
  <c r="F32" i="1"/>
  <c r="F34" i="1" s="1"/>
  <c r="H24" i="1"/>
  <c r="H20" i="1"/>
  <c r="X20" i="1" s="1"/>
  <c r="X3" i="1"/>
  <c r="J3" i="1"/>
  <c r="J23" i="1" l="1"/>
  <c r="N23" i="1" s="1"/>
  <c r="J20" i="1"/>
  <c r="J21" i="1" s="1"/>
  <c r="J24" i="1"/>
  <c r="T24" i="1"/>
  <c r="G20" i="1"/>
  <c r="V20" i="1" s="1"/>
  <c r="X24" i="1" l="1"/>
  <c r="J28" i="1"/>
  <c r="N22" i="1" s="1"/>
</calcChain>
</file>

<file path=xl/sharedStrings.xml><?xml version="1.0" encoding="utf-8"?>
<sst xmlns="http://schemas.openxmlformats.org/spreadsheetml/2006/main" count="273" uniqueCount="101">
  <si>
    <t>Respondent Category</t>
  </si>
  <si>
    <t>Type of respondents (optional)</t>
  </si>
  <si>
    <t>Instruments</t>
  </si>
  <si>
    <t>Number of respondents</t>
  </si>
  <si>
    <t>Frequency of response</t>
  </si>
  <si>
    <t>Total Annual responses</t>
  </si>
  <si>
    <t>Hours per response</t>
  </si>
  <si>
    <t>Annual burden (hours)</t>
  </si>
  <si>
    <t>Hourly Wage Rate</t>
  </si>
  <si>
    <t>Total Annualized Cost of Respondent Burden</t>
  </si>
  <si>
    <t>Attachment B: Burden Narrative</t>
  </si>
  <si>
    <t>FNS anticipates burden from State and Local Government staff.</t>
  </si>
  <si>
    <t>State Government</t>
  </si>
  <si>
    <t>SNAP State Agency</t>
  </si>
  <si>
    <t>Waiver</t>
  </si>
  <si>
    <t>will submit</t>
  </si>
  <si>
    <t xml:space="preserve">Thus, </t>
  </si>
  <si>
    <t>respondents will submit</t>
  </si>
  <si>
    <t>over the course of a year.  Each request will take</t>
  </si>
  <si>
    <t xml:space="preserve">hours to prepare, for a total of </t>
  </si>
  <si>
    <t>burden hours per year.</t>
  </si>
  <si>
    <t>FFCRA Reporting</t>
  </si>
  <si>
    <t>Weekly Oper.Update</t>
  </si>
  <si>
    <t>Continuing Resol Options</t>
  </si>
  <si>
    <t>WIC State Program Staff</t>
  </si>
  <si>
    <t>MIS Data Pull Form</t>
  </si>
  <si>
    <t>FMNP State Program Staff</t>
  </si>
  <si>
    <t>CN State Program Staff</t>
  </si>
  <si>
    <t>Form: FNS10</t>
  </si>
  <si>
    <t>Form: FNS44</t>
  </si>
  <si>
    <t>Form: FNS418</t>
  </si>
  <si>
    <t>Food Dist. State Program Staff</t>
  </si>
  <si>
    <t>Form: FNS292A</t>
  </si>
  <si>
    <t>Local Government</t>
  </si>
  <si>
    <t>WIC Local Agency Program Staff</t>
  </si>
  <si>
    <t>Respondent</t>
  </si>
  <si>
    <t>TOTAL</t>
  </si>
  <si>
    <t>Fully loaded (total * 1.33)=</t>
  </si>
  <si>
    <t>The total federal cost is</t>
  </si>
  <si>
    <t>Divided into the following component parts:</t>
  </si>
  <si>
    <t>Federal Cost</t>
  </si>
  <si>
    <t>SNAP Administrative Cost Sharing</t>
  </si>
  <si>
    <t>SNAP Admin Cost sharing of 50% of state costs is</t>
  </si>
  <si>
    <t>Federal Worker, GS13 Step 1</t>
  </si>
  <si>
    <t xml:space="preserve">Waiver Request </t>
  </si>
  <si>
    <t>A</t>
  </si>
  <si>
    <t xml:space="preserve">will review </t>
  </si>
  <si>
    <t>which take</t>
  </si>
  <si>
    <t xml:space="preserve">hours each. For a total of </t>
  </si>
  <si>
    <t>Hours.  Fully-loaded federal wages per hour are</t>
  </si>
  <si>
    <t>For a federal cost of</t>
  </si>
  <si>
    <t>Review FNS292A</t>
  </si>
  <si>
    <t>Total</t>
  </si>
  <si>
    <t xml:space="preserve"> </t>
  </si>
  <si>
    <t>Fully loaded wages are based on the OPM salaries and wages table multiplied by 1.33.</t>
  </si>
  <si>
    <t>Total responses</t>
  </si>
  <si>
    <t>electronic responses</t>
  </si>
  <si>
    <t>percent electronic</t>
  </si>
  <si>
    <r>
      <t>·         Review FNS292A: (</t>
    </r>
    <r>
      <rPr>
        <b/>
        <sz val="10"/>
        <color theme="1"/>
        <rFont val="Calibri"/>
        <family val="2"/>
        <scheme val="minor"/>
      </rPr>
      <t>$20,782.78</t>
    </r>
    <r>
      <rPr>
        <sz val="10"/>
        <color theme="1"/>
        <rFont val="Calibri"/>
        <family val="2"/>
        <scheme val="minor"/>
      </rPr>
      <t>)  FNS anticipates 1,560 responses to the FNS292A for federal workers to review.  It will take about 15 minutes to review the information.  (1,560 responses * .25 hours * 49.19/hour = $19,184.10).</t>
    </r>
  </si>
  <si>
    <t>OMB  #</t>
  </si>
  <si>
    <t>Type of Request</t>
  </si>
  <si>
    <t>How submitted</t>
  </si>
  <si>
    <t>Assoc.Docs.</t>
  </si>
  <si>
    <t>SNAP</t>
  </si>
  <si>
    <t>Waiver Requests</t>
  </si>
  <si>
    <t>0584-0083</t>
  </si>
  <si>
    <t>This information is approved under the reference IC; We are asking for additional burden to cover the COVID-related waiver requests.</t>
  </si>
  <si>
    <t>email</t>
  </si>
  <si>
    <t>(instructions)</t>
  </si>
  <si>
    <t>Evaluation Data</t>
  </si>
  <si>
    <t>0584-0654</t>
  </si>
  <si>
    <t>This information was approved in the Emergency IC package referenced.  This request extends this collection with additional burden hours to cover a longer time period.</t>
  </si>
  <si>
    <t>Weekly Operational Update</t>
  </si>
  <si>
    <t>This information is approved under the referenced IC; States are required to submit this information in their State Plans and are required to update FNS of any changes.  Because COVID is rapidly changing, FNS is seeking additional burden so states can report up to weekly, as needed, of any changes to their state plans due to COVID (i.e., SNAP applications; office closures; staff reductions).  Note this is an estimate of the maximum burden FNS might needs for States; it could be less because the reporting is based on the level of changes, which varies based on the COVID data and need in a state at a given time.</t>
  </si>
  <si>
    <t>??</t>
  </si>
  <si>
    <t>Continuing Res. Options</t>
  </si>
  <si>
    <t>The CR adjusted how states can apply for a waiver.  Instead of applying, they can simply inform FNS that they are using it within 5 days of adoption.</t>
  </si>
  <si>
    <t>online form</t>
  </si>
  <si>
    <t>(form)</t>
  </si>
  <si>
    <t>WIC</t>
  </si>
  <si>
    <t>This information was approved in the Emergency IC package referenced.  This request extends this collection with additional burden hours to cover a longer time period.  Note that in the Emergency IC FNS was trying to collect the data via State Plans but determined for reducing burden on states and improving FNS's ability to analyze the data, FNS has moved to a State and Local agency survey.</t>
  </si>
  <si>
    <t>* State form</t>
  </si>
  <si>
    <t>* State MIS data pull</t>
  </si>
  <si>
    <t>* Local form</t>
  </si>
  <si>
    <t>FMNP</t>
  </si>
  <si>
    <t>?</t>
  </si>
  <si>
    <t>CN</t>
  </si>
  <si>
    <t>This activitiy is covered in the referenced IC and falls within existing burden approvals; FNS is not seeking anything related to CN waivers in this IC request.</t>
  </si>
  <si>
    <t>0584-0594</t>
  </si>
  <si>
    <t>These three forms are covered under the referenced IC.  FNS is seeking additional burden for the burden associated with adding the requested information to the remarks section of these three forms.</t>
  </si>
  <si>
    <t>FNS FPRS reporting system</t>
  </si>
  <si>
    <t>* FNS-10</t>
  </si>
  <si>
    <t>FPRS</t>
  </si>
  <si>
    <t>form</t>
  </si>
  <si>
    <t>* FNS-44</t>
  </si>
  <si>
    <t>* FNS-4xx</t>
  </si>
  <si>
    <t>FD</t>
  </si>
  <si>
    <t>Commodities Use (FNS292A)</t>
  </si>
  <si>
    <t>This form is covered under the referenced IC.  FNS is seeking additional burden associated with changing from a one-time report to a weekly report during COVID.</t>
  </si>
  <si>
    <t>Instructions</t>
  </si>
  <si>
    <t>Evaluation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</si>
</sst>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00"/>
    <numFmt numFmtId="165" formatCode="0.0"/>
    <numFmt numFmtId="166" formatCode="_(* #,##0_);_(* \(#,##0\);_(* &quot;-&quot;??_);_(@_)"/>
    <numFmt numFmtId="167" formatCode="0.0%"/>
  </numFmts>
  <fonts count="6" x14ac:knownFonts="1">
    <font>
      <sz val="11"/>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u/>
      <sz val="11"/>
      <color theme="10"/>
      <name val="Calibri"/>
      <family val="2"/>
      <scheme val="minor"/>
    </font>
    <font>
      <u/>
      <sz val="10"/>
      <color theme="1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44"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67">
    <xf numFmtId="0" fontId="0" fillId="0" borderId="0" xfId="0"/>
    <xf numFmtId="0" fontId="2" fillId="0" borderId="1" xfId="0" applyFont="1" applyFill="1" applyBorder="1" applyAlignment="1">
      <alignment wrapText="1"/>
    </xf>
    <xf numFmtId="0" fontId="2" fillId="0" borderId="1" xfId="0" applyFont="1" applyFill="1" applyBorder="1" applyAlignment="1">
      <alignment horizontal="center" wrapText="1"/>
    </xf>
    <xf numFmtId="0" fontId="2" fillId="0" borderId="1" xfId="0" applyFont="1" applyFill="1" applyBorder="1" applyAlignment="1">
      <alignment horizontal="right" wrapText="1"/>
    </xf>
    <xf numFmtId="3" fontId="2" fillId="0" borderId="1" xfId="0" applyNumberFormat="1" applyFont="1" applyFill="1" applyBorder="1" applyAlignment="1">
      <alignment horizontal="right" wrapText="1"/>
    </xf>
    <xf numFmtId="0" fontId="1" fillId="0" borderId="2" xfId="0" applyFont="1" applyFill="1" applyBorder="1" applyAlignment="1">
      <alignment wrapText="1" readingOrder="1"/>
    </xf>
    <xf numFmtId="0" fontId="1" fillId="0" borderId="3" xfId="0" applyFont="1" applyFill="1" applyBorder="1" applyAlignment="1">
      <alignment horizontal="center" wrapText="1" readingOrder="1"/>
    </xf>
    <xf numFmtId="0" fontId="1" fillId="0" borderId="4" xfId="0" applyFont="1" applyBorder="1" applyAlignment="1">
      <alignment horizontal="center" wrapText="1"/>
    </xf>
    <xf numFmtId="0" fontId="1" fillId="0" borderId="2" xfId="0" applyFont="1" applyFill="1" applyBorder="1" applyAlignment="1">
      <alignment horizontal="center" wrapText="1" readingOrder="1"/>
    </xf>
    <xf numFmtId="0" fontId="1" fillId="0" borderId="2" xfId="0" applyFont="1" applyBorder="1" applyAlignment="1">
      <alignment horizontal="center" wrapText="1"/>
    </xf>
    <xf numFmtId="0" fontId="1" fillId="0" borderId="6" xfId="0" applyFont="1" applyFill="1" applyBorder="1" applyAlignment="1">
      <alignment wrapText="1"/>
    </xf>
    <xf numFmtId="0" fontId="1" fillId="0" borderId="6" xfId="0" applyFont="1" applyFill="1" applyBorder="1" applyAlignment="1">
      <alignment horizontal="left" wrapText="1"/>
    </xf>
    <xf numFmtId="3" fontId="1" fillId="0" borderId="8" xfId="0" applyNumberFormat="1" applyFont="1" applyFill="1" applyBorder="1" applyAlignment="1">
      <alignment wrapText="1"/>
    </xf>
    <xf numFmtId="164" fontId="1" fillId="0" borderId="6" xfId="0" applyNumberFormat="1" applyFont="1" applyFill="1" applyBorder="1" applyAlignment="1">
      <alignment horizontal="center" wrapText="1"/>
    </xf>
    <xf numFmtId="3" fontId="1" fillId="0" borderId="7" xfId="0" applyNumberFormat="1" applyFont="1" applyFill="1" applyBorder="1" applyAlignment="1">
      <alignment wrapText="1"/>
    </xf>
    <xf numFmtId="44" fontId="1" fillId="0" borderId="9" xfId="1" applyFont="1" applyFill="1" applyBorder="1" applyAlignment="1">
      <alignment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wrapText="1"/>
    </xf>
    <xf numFmtId="44" fontId="2" fillId="0" borderId="1" xfId="1" applyFont="1" applyFill="1" applyBorder="1" applyAlignment="1"/>
    <xf numFmtId="44" fontId="2" fillId="0" borderId="1" xfId="0" applyNumberFormat="1" applyFont="1" applyFill="1" applyBorder="1" applyAlignment="1"/>
    <xf numFmtId="0" fontId="1" fillId="0" borderId="5" xfId="0" applyFont="1" applyFill="1" applyBorder="1" applyAlignment="1">
      <alignment wrapText="1"/>
    </xf>
    <xf numFmtId="0" fontId="1" fillId="0" borderId="0" xfId="0" applyFont="1" applyFill="1" applyBorder="1" applyAlignment="1">
      <alignment wrapText="1"/>
    </xf>
    <xf numFmtId="0" fontId="1" fillId="0" borderId="0" xfId="0" applyFont="1" applyFill="1" applyBorder="1" applyAlignment="1">
      <alignment horizontal="left" wrapText="1"/>
    </xf>
    <xf numFmtId="3" fontId="1" fillId="0" borderId="0" xfId="0" applyNumberFormat="1" applyFont="1" applyFill="1" applyBorder="1" applyAlignment="1">
      <alignment wrapText="1"/>
    </xf>
    <xf numFmtId="164" fontId="1" fillId="0" borderId="0" xfId="0" applyNumberFormat="1" applyFont="1" applyFill="1" applyBorder="1" applyAlignment="1">
      <alignment horizontal="center" wrapText="1"/>
    </xf>
    <xf numFmtId="44" fontId="1" fillId="0" borderId="0" xfId="1"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horizontal="left" wrapText="1"/>
    </xf>
    <xf numFmtId="3" fontId="1" fillId="0" borderId="1" xfId="0" applyNumberFormat="1" applyFont="1" applyFill="1" applyBorder="1" applyAlignment="1">
      <alignment wrapText="1"/>
    </xf>
    <xf numFmtId="164" fontId="1" fillId="0" borderId="1" xfId="0" applyNumberFormat="1" applyFont="1" applyFill="1" applyBorder="1" applyAlignment="1">
      <alignment horizontal="center" wrapText="1"/>
    </xf>
    <xf numFmtId="0" fontId="2" fillId="0" borderId="1" xfId="0" applyFont="1" applyFill="1" applyBorder="1" applyAlignment="1">
      <alignment horizontal="left" wrapText="1"/>
    </xf>
    <xf numFmtId="0" fontId="2" fillId="0" borderId="0" xfId="0" applyFont="1" applyFill="1" applyAlignment="1"/>
    <xf numFmtId="0" fontId="2" fillId="0" borderId="1" xfId="0" applyFont="1" applyFill="1" applyBorder="1" applyAlignment="1"/>
    <xf numFmtId="0" fontId="2" fillId="0" borderId="5" xfId="0" applyFont="1" applyFill="1" applyBorder="1" applyAlignment="1"/>
    <xf numFmtId="0" fontId="2" fillId="0" borderId="0" xfId="0" applyFont="1" applyFill="1" applyBorder="1" applyAlignment="1"/>
    <xf numFmtId="0" fontId="1" fillId="0" borderId="1" xfId="0" applyFont="1" applyFill="1" applyBorder="1" applyAlignment="1"/>
    <xf numFmtId="44" fontId="1" fillId="0" borderId="1" xfId="0" applyNumberFormat="1" applyFont="1" applyFill="1" applyBorder="1" applyAlignment="1"/>
    <xf numFmtId="165" fontId="2" fillId="0" borderId="1" xfId="0" applyNumberFormat="1" applyFont="1" applyFill="1" applyBorder="1" applyAlignment="1"/>
    <xf numFmtId="2" fontId="2" fillId="0" borderId="1" xfId="0" applyNumberFormat="1" applyFont="1" applyFill="1" applyBorder="1" applyAlignment="1">
      <alignment horizontal="right" wrapText="1"/>
    </xf>
    <xf numFmtId="44" fontId="2" fillId="0" borderId="1" xfId="1" applyFont="1" applyFill="1" applyBorder="1" applyAlignment="1">
      <alignment wrapText="1"/>
    </xf>
    <xf numFmtId="44" fontId="2" fillId="0" borderId="1" xfId="1" applyFont="1" applyFill="1" applyBorder="1" applyAlignment="1">
      <alignment horizontal="center"/>
    </xf>
    <xf numFmtId="0" fontId="2" fillId="0" borderId="10" xfId="0" applyFont="1" applyFill="1" applyBorder="1" applyAlignment="1"/>
    <xf numFmtId="166" fontId="2" fillId="0" borderId="0" xfId="0" applyNumberFormat="1" applyFont="1" applyFill="1" applyBorder="1" applyAlignment="1"/>
    <xf numFmtId="43" fontId="2" fillId="0" borderId="1" xfId="2" applyNumberFormat="1" applyFont="1" applyFill="1" applyBorder="1" applyAlignment="1">
      <alignment horizontal="right" wrapText="1"/>
    </xf>
    <xf numFmtId="43" fontId="1" fillId="0" borderId="4" xfId="2" applyNumberFormat="1" applyFont="1" applyFill="1" applyBorder="1" applyAlignment="1">
      <alignment horizontal="center" wrapText="1" readingOrder="1"/>
    </xf>
    <xf numFmtId="43" fontId="1" fillId="0" borderId="7" xfId="2" applyNumberFormat="1" applyFont="1" applyFill="1" applyBorder="1" applyAlignment="1">
      <alignment wrapText="1"/>
    </xf>
    <xf numFmtId="43" fontId="1" fillId="0" borderId="0" xfId="2" applyNumberFormat="1" applyFont="1" applyFill="1" applyBorder="1" applyAlignment="1">
      <alignment wrapText="1"/>
    </xf>
    <xf numFmtId="43" fontId="1" fillId="0" borderId="1" xfId="2" applyNumberFormat="1" applyFont="1" applyFill="1" applyBorder="1" applyAlignment="1">
      <alignment wrapText="1"/>
    </xf>
    <xf numFmtId="43" fontId="1" fillId="0" borderId="1" xfId="2" applyNumberFormat="1" applyFont="1" applyFill="1" applyBorder="1" applyAlignment="1"/>
    <xf numFmtId="43" fontId="2" fillId="0" borderId="0" xfId="2" applyNumberFormat="1" applyFont="1" applyFill="1" applyAlignment="1"/>
    <xf numFmtId="0" fontId="2" fillId="0" borderId="0" xfId="0" applyFont="1" applyAlignment="1">
      <alignment horizontal="left" vertical="center" indent="2"/>
    </xf>
    <xf numFmtId="0" fontId="5" fillId="0" borderId="0" xfId="3" applyFont="1" applyAlignment="1">
      <alignment vertical="center"/>
    </xf>
    <xf numFmtId="44" fontId="2" fillId="0" borderId="0" xfId="0" applyNumberFormat="1" applyFont="1" applyFill="1" applyBorder="1" applyAlignment="1"/>
    <xf numFmtId="3" fontId="2" fillId="0" borderId="0" xfId="0" applyNumberFormat="1" applyFont="1" applyFill="1" applyBorder="1" applyAlignment="1"/>
    <xf numFmtId="2" fontId="2" fillId="0" borderId="0" xfId="0" applyNumberFormat="1" applyFont="1" applyFill="1" applyBorder="1" applyAlignment="1"/>
    <xf numFmtId="43" fontId="2" fillId="0" borderId="0" xfId="0" applyNumberFormat="1" applyFont="1" applyFill="1" applyBorder="1" applyAlignment="1"/>
    <xf numFmtId="0" fontId="2" fillId="0" borderId="0" xfId="0" applyFont="1" applyFill="1" applyBorder="1" applyAlignment="1">
      <alignment horizontal="right"/>
    </xf>
    <xf numFmtId="0" fontId="4" fillId="0" borderId="0" xfId="3" applyFill="1" applyBorder="1" applyAlignment="1"/>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3" fontId="2" fillId="0" borderId="0" xfId="0" applyNumberFormat="1" applyFont="1" applyFill="1" applyAlignment="1"/>
    <xf numFmtId="167" fontId="2" fillId="0" borderId="0" xfId="4" applyNumberFormat="1" applyFont="1" applyFill="1" applyAlignment="1"/>
    <xf numFmtId="44" fontId="2" fillId="0" borderId="1" xfId="1" applyFont="1" applyBorder="1"/>
    <xf numFmtId="166" fontId="2" fillId="0" borderId="0" xfId="2" applyNumberFormat="1" applyFont="1" applyFill="1" applyAlignment="1"/>
    <xf numFmtId="0" fontId="1" fillId="0" borderId="0" xfId="0" applyFont="1" applyFill="1" applyBorder="1" applyAlignment="1"/>
  </cellXfs>
  <cellStyles count="5">
    <cellStyle name="Comma" xfId="2" builtinId="3"/>
    <cellStyle name="Currency" xfId="1"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pm.gov/policy-data-oversight/pay-leave/salaries-wages/salary-tables/20Tables/html/DCB_h.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4"/>
  <sheetViews>
    <sheetView tabSelected="1" zoomScale="80" zoomScaleNormal="80" zoomScalePageLayoutView="110" workbookViewId="0">
      <selection activeCell="J34" sqref="J34"/>
    </sheetView>
  </sheetViews>
  <sheetFormatPr defaultColWidth="9.1796875" defaultRowHeight="13" x14ac:dyDescent="0.3"/>
  <cols>
    <col min="1" max="1" width="13.1796875" style="31" customWidth="1"/>
    <col min="2" max="2" width="26.453125" style="31" customWidth="1"/>
    <col min="3" max="3" width="14.7265625" style="31" customWidth="1"/>
    <col min="4" max="4" width="12.453125" style="31" customWidth="1"/>
    <col min="5" max="5" width="19.26953125" style="31" customWidth="1"/>
    <col min="6" max="6" width="10.81640625" style="31" customWidth="1"/>
    <col min="7" max="7" width="16.7265625" style="31" customWidth="1"/>
    <col min="8" max="8" width="11.1796875" style="49" customWidth="1"/>
    <col min="9" max="9" width="10.453125" style="31" customWidth="1"/>
    <col min="10" max="10" width="17.26953125" style="31" customWidth="1"/>
    <col min="11" max="11" width="12.1796875" style="31" bestFit="1" customWidth="1"/>
    <col min="12" max="12" width="0" style="34" hidden="1" customWidth="1"/>
    <col min="13" max="13" width="26.1796875" style="34" hidden="1" customWidth="1"/>
    <col min="14" max="14" width="11.26953125" style="34" hidden="1" customWidth="1"/>
    <col min="15" max="15" width="24.453125" style="34" hidden="1" customWidth="1"/>
    <col min="16" max="16" width="6.453125" style="34" hidden="1" customWidth="1"/>
    <col min="17" max="17" width="5.26953125" style="34" hidden="1" customWidth="1"/>
    <col min="18" max="18" width="23.26953125" style="34" hidden="1" customWidth="1"/>
    <col min="19" max="19" width="5.7265625" style="34" hidden="1" customWidth="1"/>
    <col min="20" max="20" width="19.453125" style="34" hidden="1" customWidth="1"/>
    <col min="21" max="21" width="42.81640625" style="34" hidden="1" customWidth="1"/>
    <col min="22" max="22" width="6" style="34" hidden="1" customWidth="1"/>
    <col min="23" max="23" width="27.453125" style="34" hidden="1" customWidth="1"/>
    <col min="24" max="24" width="15.7265625" style="34" hidden="1" customWidth="1"/>
    <col min="25" max="25" width="20.7265625" style="34" hidden="1" customWidth="1"/>
    <col min="26" max="27" width="0" style="34" hidden="1" customWidth="1"/>
    <col min="28" max="59" width="9.1796875" style="34"/>
    <col min="60" max="16384" width="9.1796875" style="31"/>
  </cols>
  <sheetData>
    <row r="1" spans="1:59" ht="39" x14ac:dyDescent="0.3">
      <c r="A1" s="5" t="s">
        <v>0</v>
      </c>
      <c r="B1" s="6" t="s">
        <v>1</v>
      </c>
      <c r="C1" s="6" t="s">
        <v>2</v>
      </c>
      <c r="D1" s="8" t="s">
        <v>3</v>
      </c>
      <c r="E1" s="6" t="s">
        <v>4</v>
      </c>
      <c r="F1" s="6" t="s">
        <v>5</v>
      </c>
      <c r="G1" s="6" t="s">
        <v>6</v>
      </c>
      <c r="H1" s="44" t="s">
        <v>7</v>
      </c>
      <c r="I1" s="9" t="s">
        <v>8</v>
      </c>
      <c r="J1" s="7" t="s">
        <v>9</v>
      </c>
      <c r="M1" s="66" t="s">
        <v>10</v>
      </c>
    </row>
    <row r="2" spans="1:59" s="32" customFormat="1" ht="26.25" customHeight="1" x14ac:dyDescent="0.3">
      <c r="A2" s="16"/>
      <c r="B2" s="1"/>
      <c r="C2" s="1"/>
      <c r="D2" s="17"/>
      <c r="E2" s="2"/>
      <c r="F2" s="4"/>
      <c r="G2" s="3"/>
      <c r="H2" s="43"/>
      <c r="I2" s="18"/>
      <c r="J2" s="19"/>
      <c r="K2" s="41"/>
      <c r="L2" s="34"/>
      <c r="M2" s="34" t="s">
        <v>11</v>
      </c>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row>
    <row r="3" spans="1:59" s="32" customFormat="1" ht="26" x14ac:dyDescent="0.3">
      <c r="A3" s="2" t="s">
        <v>12</v>
      </c>
      <c r="B3" s="1" t="s">
        <v>13</v>
      </c>
      <c r="C3" s="1" t="s">
        <v>14</v>
      </c>
      <c r="D3" s="1">
        <v>53</v>
      </c>
      <c r="E3" s="2">
        <v>24</v>
      </c>
      <c r="F3" s="1">
        <f>+D3*E3</f>
        <v>1272</v>
      </c>
      <c r="G3" s="3">
        <v>10</v>
      </c>
      <c r="H3" s="43">
        <f>+F3*G3</f>
        <v>12720</v>
      </c>
      <c r="I3" s="40">
        <f>17.53</f>
        <v>17.53</v>
      </c>
      <c r="J3" s="19">
        <f>+I3*H3</f>
        <v>222981.6</v>
      </c>
      <c r="K3" s="41"/>
      <c r="L3" s="34"/>
      <c r="M3" s="34" t="str">
        <f t="shared" ref="M3:M8" si="0">B3</f>
        <v>SNAP State Agency</v>
      </c>
      <c r="N3" s="34" t="s">
        <v>15</v>
      </c>
      <c r="O3" s="34" t="str">
        <f t="shared" ref="O3:O16" si="1">C3</f>
        <v>Waiver</v>
      </c>
      <c r="P3" s="34" t="s">
        <v>16</v>
      </c>
      <c r="Q3" s="34">
        <f>D3</f>
        <v>53</v>
      </c>
      <c r="R3" s="34" t="s">
        <v>17</v>
      </c>
      <c r="S3" s="34">
        <f>E3</f>
        <v>24</v>
      </c>
      <c r="T3" s="34" t="str">
        <f t="shared" ref="T3:T16" si="2">C3</f>
        <v>Waiver</v>
      </c>
      <c r="U3" s="34" t="s">
        <v>18</v>
      </c>
      <c r="V3" s="34">
        <f>G3</f>
        <v>10</v>
      </c>
      <c r="W3" s="34" t="s">
        <v>19</v>
      </c>
      <c r="X3" s="42">
        <f>H3</f>
        <v>12720</v>
      </c>
      <c r="Y3" s="34" t="s">
        <v>20</v>
      </c>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row>
    <row r="4" spans="1:59" s="32" customFormat="1" x14ac:dyDescent="0.3">
      <c r="A4" s="2"/>
      <c r="B4" s="1" t="s">
        <v>13</v>
      </c>
      <c r="C4" s="1" t="s">
        <v>21</v>
      </c>
      <c r="D4" s="1">
        <v>53</v>
      </c>
      <c r="E4" s="2">
        <v>2</v>
      </c>
      <c r="F4" s="1">
        <f t="shared" ref="F4:F16" si="3">+D4*E4</f>
        <v>106</v>
      </c>
      <c r="G4" s="3">
        <v>3</v>
      </c>
      <c r="H4" s="43">
        <f>+F4*G4</f>
        <v>318</v>
      </c>
      <c r="I4" s="40">
        <f>17.53</f>
        <v>17.53</v>
      </c>
      <c r="J4" s="19">
        <f t="shared" ref="J4:J16" si="4">+I4*H4</f>
        <v>5574.54</v>
      </c>
      <c r="K4" s="41"/>
      <c r="L4" s="34"/>
      <c r="M4" s="34" t="str">
        <f t="shared" si="0"/>
        <v>SNAP State Agency</v>
      </c>
      <c r="N4" s="34" t="s">
        <v>15</v>
      </c>
      <c r="O4" s="34" t="str">
        <f t="shared" si="1"/>
        <v>FFCRA Reporting</v>
      </c>
      <c r="P4" s="34" t="s">
        <v>16</v>
      </c>
      <c r="Q4" s="34">
        <f t="shared" ref="Q4:Q16" si="5">D4</f>
        <v>53</v>
      </c>
      <c r="R4" s="34" t="s">
        <v>17</v>
      </c>
      <c r="S4" s="34">
        <f t="shared" ref="S4:S16" si="6">E4</f>
        <v>2</v>
      </c>
      <c r="T4" s="34" t="str">
        <f t="shared" si="2"/>
        <v>FFCRA Reporting</v>
      </c>
      <c r="U4" s="34" t="s">
        <v>18</v>
      </c>
      <c r="V4" s="34">
        <f t="shared" ref="V4:V16" si="7">G4</f>
        <v>3</v>
      </c>
      <c r="W4" s="34" t="s">
        <v>19</v>
      </c>
      <c r="X4" s="42">
        <f t="shared" ref="X4:X16" si="8">H4</f>
        <v>318</v>
      </c>
      <c r="Y4" s="34" t="s">
        <v>20</v>
      </c>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row>
    <row r="5" spans="1:59" s="32" customFormat="1" ht="27.75" customHeight="1" x14ac:dyDescent="0.3">
      <c r="A5" s="2"/>
      <c r="B5" s="1" t="s">
        <v>13</v>
      </c>
      <c r="C5" s="1" t="s">
        <v>22</v>
      </c>
      <c r="D5" s="1">
        <v>53</v>
      </c>
      <c r="E5" s="2">
        <v>52</v>
      </c>
      <c r="F5" s="1">
        <f t="shared" ref="F5" si="9">+D5*E5</f>
        <v>2756</v>
      </c>
      <c r="G5" s="3">
        <v>1</v>
      </c>
      <c r="H5" s="43">
        <f>+F5*G5</f>
        <v>2756</v>
      </c>
      <c r="I5" s="40">
        <f>17.53</f>
        <v>17.53</v>
      </c>
      <c r="J5" s="19">
        <f t="shared" ref="J5" si="10">+I5*H5</f>
        <v>48312.68</v>
      </c>
      <c r="K5" s="41"/>
      <c r="L5" s="34"/>
      <c r="M5" s="34" t="str">
        <f t="shared" si="0"/>
        <v>SNAP State Agency</v>
      </c>
      <c r="N5" s="34" t="s">
        <v>15</v>
      </c>
      <c r="O5" s="34" t="str">
        <f t="shared" si="1"/>
        <v>Weekly Oper.Update</v>
      </c>
      <c r="P5" s="34" t="s">
        <v>16</v>
      </c>
      <c r="Q5" s="34">
        <f t="shared" ref="Q5" si="11">D5</f>
        <v>53</v>
      </c>
      <c r="R5" s="34" t="s">
        <v>17</v>
      </c>
      <c r="S5" s="34">
        <f t="shared" ref="S5" si="12">E5</f>
        <v>52</v>
      </c>
      <c r="T5" s="34" t="str">
        <f t="shared" si="2"/>
        <v>Weekly Oper.Update</v>
      </c>
      <c r="U5" s="34" t="s">
        <v>18</v>
      </c>
      <c r="V5" s="34">
        <f t="shared" ref="V5" si="13">G5</f>
        <v>1</v>
      </c>
      <c r="W5" s="34" t="s">
        <v>19</v>
      </c>
      <c r="X5" s="42">
        <f t="shared" ref="X5" si="14">H5</f>
        <v>2756</v>
      </c>
      <c r="Y5" s="34" t="s">
        <v>20</v>
      </c>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row>
    <row r="6" spans="1:59" s="32" customFormat="1" ht="40.5" customHeight="1" x14ac:dyDescent="0.3">
      <c r="A6" s="2"/>
      <c r="B6" s="1" t="s">
        <v>13</v>
      </c>
      <c r="C6" s="1" t="s">
        <v>23</v>
      </c>
      <c r="D6" s="1">
        <v>53</v>
      </c>
      <c r="E6" s="2">
        <v>2</v>
      </c>
      <c r="F6" s="1">
        <f t="shared" ref="F6" si="15">+D6*E6</f>
        <v>106</v>
      </c>
      <c r="G6" s="3">
        <v>0.33</v>
      </c>
      <c r="H6" s="43">
        <f>+F6*G6</f>
        <v>34.980000000000004</v>
      </c>
      <c r="I6" s="40">
        <f>17.53</f>
        <v>17.53</v>
      </c>
      <c r="J6" s="19">
        <f t="shared" ref="J6" si="16">+I6*H6</f>
        <v>613.19940000000008</v>
      </c>
      <c r="K6" s="41"/>
      <c r="L6" s="34"/>
      <c r="M6" s="34" t="str">
        <f t="shared" si="0"/>
        <v>SNAP State Agency</v>
      </c>
      <c r="N6" s="34" t="s">
        <v>15</v>
      </c>
      <c r="O6" s="34" t="str">
        <f t="shared" si="1"/>
        <v>Continuing Resol Options</v>
      </c>
      <c r="P6" s="34" t="s">
        <v>16</v>
      </c>
      <c r="Q6" s="34">
        <f t="shared" si="5"/>
        <v>53</v>
      </c>
      <c r="R6" s="34" t="s">
        <v>17</v>
      </c>
      <c r="S6" s="34">
        <f t="shared" si="6"/>
        <v>2</v>
      </c>
      <c r="T6" s="34" t="str">
        <f t="shared" si="2"/>
        <v>Continuing Resol Options</v>
      </c>
      <c r="U6" s="34" t="s">
        <v>18</v>
      </c>
      <c r="V6" s="34">
        <f t="shared" si="7"/>
        <v>0.33</v>
      </c>
      <c r="W6" s="34" t="s">
        <v>19</v>
      </c>
      <c r="X6" s="42">
        <f t="shared" si="8"/>
        <v>34.980000000000004</v>
      </c>
      <c r="Y6" s="34" t="s">
        <v>20</v>
      </c>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row>
    <row r="7" spans="1:59" s="32" customFormat="1" x14ac:dyDescent="0.3">
      <c r="A7" s="2"/>
      <c r="B7" s="1" t="s">
        <v>24</v>
      </c>
      <c r="C7" s="1" t="s">
        <v>14</v>
      </c>
      <c r="D7" s="1">
        <v>89</v>
      </c>
      <c r="E7" s="2">
        <v>14</v>
      </c>
      <c r="F7" s="1">
        <f t="shared" si="3"/>
        <v>1246</v>
      </c>
      <c r="G7" s="3">
        <v>0.25</v>
      </c>
      <c r="H7" s="43">
        <f t="shared" ref="H7:H15" si="17">+F7*G7</f>
        <v>311.5</v>
      </c>
      <c r="I7" s="40">
        <f t="shared" ref="I7:I18" si="18">35.05</f>
        <v>35.049999999999997</v>
      </c>
      <c r="J7" s="19">
        <f t="shared" si="4"/>
        <v>10918.074999999999</v>
      </c>
      <c r="K7" s="41"/>
      <c r="L7" s="34"/>
      <c r="M7" s="34" t="str">
        <f t="shared" si="0"/>
        <v>WIC State Program Staff</v>
      </c>
      <c r="N7" s="34" t="s">
        <v>15</v>
      </c>
      <c r="O7" s="34" t="str">
        <f t="shared" si="1"/>
        <v>Waiver</v>
      </c>
      <c r="P7" s="34" t="s">
        <v>16</v>
      </c>
      <c r="Q7" s="34">
        <f t="shared" si="5"/>
        <v>89</v>
      </c>
      <c r="R7" s="34" t="s">
        <v>17</v>
      </c>
      <c r="S7" s="34">
        <f t="shared" si="6"/>
        <v>14</v>
      </c>
      <c r="T7" s="34" t="str">
        <f t="shared" si="2"/>
        <v>Waiver</v>
      </c>
      <c r="U7" s="34" t="s">
        <v>18</v>
      </c>
      <c r="V7" s="34">
        <f t="shared" si="7"/>
        <v>0.25</v>
      </c>
      <c r="W7" s="34" t="s">
        <v>19</v>
      </c>
      <c r="X7" s="42">
        <f t="shared" si="8"/>
        <v>311.5</v>
      </c>
      <c r="Y7" s="34" t="s">
        <v>20</v>
      </c>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1:59" s="32" customFormat="1" ht="25.5" customHeight="1" x14ac:dyDescent="0.3">
      <c r="A8" s="2"/>
      <c r="B8" s="1" t="s">
        <v>24</v>
      </c>
      <c r="C8" s="1" t="s">
        <v>21</v>
      </c>
      <c r="D8" s="1">
        <v>89</v>
      </c>
      <c r="E8" s="2">
        <v>1</v>
      </c>
      <c r="F8" s="1">
        <f t="shared" ref="F8:F12" si="19">+D8*E8</f>
        <v>89</v>
      </c>
      <c r="G8" s="3">
        <v>2</v>
      </c>
      <c r="H8" s="43">
        <f>+F8*G8</f>
        <v>178</v>
      </c>
      <c r="I8" s="40">
        <f t="shared" si="18"/>
        <v>35.049999999999997</v>
      </c>
      <c r="J8" s="19">
        <f t="shared" ref="J8:J9" si="20">+I8*H8</f>
        <v>6238.9</v>
      </c>
      <c r="K8" s="41"/>
      <c r="L8" s="34"/>
      <c r="M8" s="34" t="str">
        <f t="shared" si="0"/>
        <v>WIC State Program Staff</v>
      </c>
      <c r="N8" s="34" t="s">
        <v>15</v>
      </c>
      <c r="O8" s="34" t="str">
        <f t="shared" si="1"/>
        <v>FFCRA Reporting</v>
      </c>
      <c r="P8" s="34" t="s">
        <v>16</v>
      </c>
      <c r="Q8" s="34">
        <f t="shared" si="5"/>
        <v>89</v>
      </c>
      <c r="R8" s="34" t="s">
        <v>17</v>
      </c>
      <c r="S8" s="34">
        <f t="shared" si="6"/>
        <v>1</v>
      </c>
      <c r="T8" s="34" t="str">
        <f t="shared" si="2"/>
        <v>FFCRA Reporting</v>
      </c>
      <c r="U8" s="34" t="s">
        <v>18</v>
      </c>
      <c r="V8" s="34">
        <f t="shared" si="7"/>
        <v>2</v>
      </c>
      <c r="W8" s="34" t="s">
        <v>19</v>
      </c>
      <c r="X8" s="42">
        <f t="shared" si="8"/>
        <v>178</v>
      </c>
      <c r="Y8" s="34" t="s">
        <v>20</v>
      </c>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row>
    <row r="9" spans="1:59" s="32" customFormat="1" ht="12" customHeight="1" x14ac:dyDescent="0.3">
      <c r="A9" s="2"/>
      <c r="B9" s="1" t="s">
        <v>24</v>
      </c>
      <c r="C9" s="1" t="s">
        <v>25</v>
      </c>
      <c r="D9" s="1">
        <v>89</v>
      </c>
      <c r="E9" s="2">
        <v>1</v>
      </c>
      <c r="F9" s="1">
        <f t="shared" si="19"/>
        <v>89</v>
      </c>
      <c r="G9" s="3">
        <v>1.5</v>
      </c>
      <c r="H9" s="43">
        <f>+F9*G9</f>
        <v>133.5</v>
      </c>
      <c r="I9" s="40">
        <f t="shared" si="18"/>
        <v>35.049999999999997</v>
      </c>
      <c r="J9" s="19">
        <f t="shared" si="20"/>
        <v>4679.1749999999993</v>
      </c>
      <c r="K9" s="41"/>
      <c r="L9" s="34"/>
      <c r="M9" s="34"/>
      <c r="N9" s="34" t="s">
        <v>15</v>
      </c>
      <c r="O9" s="34" t="str">
        <f t="shared" si="1"/>
        <v>MIS Data Pull Form</v>
      </c>
      <c r="P9" s="34"/>
      <c r="Q9" s="34">
        <f t="shared" si="5"/>
        <v>89</v>
      </c>
      <c r="R9" s="34" t="s">
        <v>17</v>
      </c>
      <c r="S9" s="34">
        <f t="shared" si="6"/>
        <v>1</v>
      </c>
      <c r="T9" s="34" t="str">
        <f t="shared" si="2"/>
        <v>MIS Data Pull Form</v>
      </c>
      <c r="U9" s="34" t="s">
        <v>18</v>
      </c>
      <c r="V9" s="34">
        <f t="shared" si="7"/>
        <v>1.5</v>
      </c>
      <c r="W9" s="34" t="s">
        <v>19</v>
      </c>
      <c r="X9" s="42">
        <f t="shared" si="8"/>
        <v>133.5</v>
      </c>
      <c r="Y9" s="34" t="s">
        <v>20</v>
      </c>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row>
    <row r="10" spans="1:59" s="32" customFormat="1" ht="12" customHeight="1" x14ac:dyDescent="0.3">
      <c r="A10" s="2"/>
      <c r="B10" s="1"/>
      <c r="C10" s="1"/>
      <c r="D10" s="1"/>
      <c r="E10" s="2"/>
      <c r="F10" s="1"/>
      <c r="G10" s="3"/>
      <c r="H10" s="43"/>
      <c r="I10" s="40"/>
      <c r="J10" s="19"/>
      <c r="K10" s="41"/>
      <c r="L10" s="34"/>
      <c r="M10" s="34"/>
      <c r="N10" s="34"/>
      <c r="O10" s="34"/>
      <c r="P10" s="34"/>
      <c r="Q10" s="34"/>
      <c r="R10" s="34"/>
      <c r="S10" s="34"/>
      <c r="T10" s="34"/>
      <c r="U10" s="34"/>
      <c r="V10" s="34"/>
      <c r="W10" s="34"/>
      <c r="X10" s="42">
        <f t="shared" si="8"/>
        <v>0</v>
      </c>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row>
    <row r="11" spans="1:59" s="32" customFormat="1" x14ac:dyDescent="0.3">
      <c r="A11" s="2"/>
      <c r="B11" s="1" t="s">
        <v>26</v>
      </c>
      <c r="C11" s="1" t="s">
        <v>14</v>
      </c>
      <c r="D11" s="1">
        <v>49</v>
      </c>
      <c r="E11" s="2">
        <v>3</v>
      </c>
      <c r="F11" s="1">
        <f t="shared" si="19"/>
        <v>147</v>
      </c>
      <c r="G11" s="3">
        <v>0.25</v>
      </c>
      <c r="H11" s="43">
        <f t="shared" ref="H11:H12" si="21">+F11*G11</f>
        <v>36.75</v>
      </c>
      <c r="I11" s="40">
        <f t="shared" si="18"/>
        <v>35.049999999999997</v>
      </c>
      <c r="J11" s="19">
        <f t="shared" ref="J11:J12" si="22">+I11*H11</f>
        <v>1288.0874999999999</v>
      </c>
      <c r="K11" s="41"/>
      <c r="L11" s="34"/>
      <c r="M11" s="34" t="str">
        <f>B11</f>
        <v>FMNP State Program Staff</v>
      </c>
      <c r="N11" s="34" t="s">
        <v>15</v>
      </c>
      <c r="O11" s="34" t="str">
        <f t="shared" si="1"/>
        <v>Waiver</v>
      </c>
      <c r="P11" s="34" t="s">
        <v>16</v>
      </c>
      <c r="Q11" s="34">
        <f t="shared" si="5"/>
        <v>49</v>
      </c>
      <c r="R11" s="34" t="s">
        <v>17</v>
      </c>
      <c r="S11" s="34">
        <f t="shared" si="6"/>
        <v>3</v>
      </c>
      <c r="T11" s="34" t="str">
        <f t="shared" si="2"/>
        <v>Waiver</v>
      </c>
      <c r="U11" s="34" t="s">
        <v>18</v>
      </c>
      <c r="V11" s="34">
        <f t="shared" si="7"/>
        <v>0.25</v>
      </c>
      <c r="W11" s="34" t="s">
        <v>19</v>
      </c>
      <c r="X11" s="42">
        <f t="shared" si="8"/>
        <v>36.75</v>
      </c>
      <c r="Y11" s="34" t="s">
        <v>20</v>
      </c>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row>
    <row r="12" spans="1:59" s="32" customFormat="1" x14ac:dyDescent="0.3">
      <c r="A12" s="2"/>
      <c r="B12" s="1" t="s">
        <v>26</v>
      </c>
      <c r="C12" s="1" t="s">
        <v>21</v>
      </c>
      <c r="D12" s="1">
        <v>49</v>
      </c>
      <c r="E12" s="2">
        <v>1</v>
      </c>
      <c r="F12" s="1">
        <f t="shared" si="19"/>
        <v>49</v>
      </c>
      <c r="G12" s="3">
        <v>3</v>
      </c>
      <c r="H12" s="43">
        <f t="shared" si="21"/>
        <v>147</v>
      </c>
      <c r="I12" s="40">
        <f t="shared" si="18"/>
        <v>35.049999999999997</v>
      </c>
      <c r="J12" s="19">
        <f t="shared" si="22"/>
        <v>5152.3499999999995</v>
      </c>
      <c r="K12" s="41"/>
      <c r="L12" s="34"/>
      <c r="M12" s="34" t="str">
        <f>B12</f>
        <v>FMNP State Program Staff</v>
      </c>
      <c r="N12" s="34" t="s">
        <v>15</v>
      </c>
      <c r="O12" s="34" t="str">
        <f t="shared" si="1"/>
        <v>FFCRA Reporting</v>
      </c>
      <c r="P12" s="34" t="s">
        <v>16</v>
      </c>
      <c r="Q12" s="34">
        <f t="shared" si="5"/>
        <v>49</v>
      </c>
      <c r="R12" s="34" t="s">
        <v>17</v>
      </c>
      <c r="S12" s="34">
        <f t="shared" si="6"/>
        <v>1</v>
      </c>
      <c r="T12" s="34" t="str">
        <f t="shared" si="2"/>
        <v>FFCRA Reporting</v>
      </c>
      <c r="U12" s="34" t="s">
        <v>18</v>
      </c>
      <c r="V12" s="34">
        <f t="shared" si="7"/>
        <v>3</v>
      </c>
      <c r="W12" s="34" t="s">
        <v>19</v>
      </c>
      <c r="X12" s="42">
        <f t="shared" si="8"/>
        <v>147</v>
      </c>
      <c r="Y12" s="34" t="s">
        <v>20</v>
      </c>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row>
    <row r="13" spans="1:59" s="32" customFormat="1" x14ac:dyDescent="0.3">
      <c r="A13" s="2"/>
      <c r="B13" s="1" t="s">
        <v>27</v>
      </c>
      <c r="C13" s="1" t="s">
        <v>28</v>
      </c>
      <c r="D13" s="1">
        <v>56</v>
      </c>
      <c r="E13" s="2">
        <v>24</v>
      </c>
      <c r="F13" s="1">
        <f t="shared" si="3"/>
        <v>1344</v>
      </c>
      <c r="G13" s="3">
        <v>0.25</v>
      </c>
      <c r="H13" s="43">
        <f t="shared" si="17"/>
        <v>336</v>
      </c>
      <c r="I13" s="40">
        <f t="shared" si="18"/>
        <v>35.049999999999997</v>
      </c>
      <c r="J13" s="19">
        <f t="shared" si="4"/>
        <v>11776.8</v>
      </c>
      <c r="K13" s="41"/>
      <c r="L13" s="34"/>
      <c r="M13" s="34" t="str">
        <f>B13</f>
        <v>CN State Program Staff</v>
      </c>
      <c r="N13" s="34" t="s">
        <v>15</v>
      </c>
      <c r="O13" s="34" t="str">
        <f t="shared" si="1"/>
        <v>Form: FNS10</v>
      </c>
      <c r="P13" s="34" t="s">
        <v>16</v>
      </c>
      <c r="Q13" s="34">
        <f t="shared" si="5"/>
        <v>56</v>
      </c>
      <c r="R13" s="34" t="s">
        <v>17</v>
      </c>
      <c r="S13" s="34">
        <f t="shared" si="6"/>
        <v>24</v>
      </c>
      <c r="T13" s="34" t="str">
        <f t="shared" si="2"/>
        <v>Form: FNS10</v>
      </c>
      <c r="U13" s="34" t="s">
        <v>18</v>
      </c>
      <c r="V13" s="34">
        <f t="shared" si="7"/>
        <v>0.25</v>
      </c>
      <c r="W13" s="34" t="s">
        <v>19</v>
      </c>
      <c r="X13" s="42">
        <f t="shared" si="8"/>
        <v>336</v>
      </c>
      <c r="Y13" s="34" t="s">
        <v>20</v>
      </c>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row>
    <row r="14" spans="1:59" s="32" customFormat="1" x14ac:dyDescent="0.3">
      <c r="A14" s="2"/>
      <c r="B14" s="1"/>
      <c r="C14" s="1" t="s">
        <v>29</v>
      </c>
      <c r="D14" s="1">
        <v>57</v>
      </c>
      <c r="E14" s="2">
        <v>12</v>
      </c>
      <c r="F14" s="1">
        <f t="shared" si="3"/>
        <v>684</v>
      </c>
      <c r="G14" s="3">
        <v>0.25</v>
      </c>
      <c r="H14" s="43">
        <f t="shared" si="17"/>
        <v>171</v>
      </c>
      <c r="I14" s="40">
        <f t="shared" si="18"/>
        <v>35.049999999999997</v>
      </c>
      <c r="J14" s="19">
        <f t="shared" si="4"/>
        <v>5993.5499999999993</v>
      </c>
      <c r="K14" s="41"/>
      <c r="L14" s="34"/>
      <c r="M14" s="34" t="str">
        <f>M13</f>
        <v>CN State Program Staff</v>
      </c>
      <c r="N14" s="34" t="s">
        <v>15</v>
      </c>
      <c r="O14" s="34" t="str">
        <f t="shared" si="1"/>
        <v>Form: FNS44</v>
      </c>
      <c r="P14" s="34" t="s">
        <v>16</v>
      </c>
      <c r="Q14" s="34">
        <f t="shared" si="5"/>
        <v>57</v>
      </c>
      <c r="R14" s="34" t="s">
        <v>17</v>
      </c>
      <c r="S14" s="34">
        <f t="shared" si="6"/>
        <v>12</v>
      </c>
      <c r="T14" s="34" t="str">
        <f t="shared" si="2"/>
        <v>Form: FNS44</v>
      </c>
      <c r="U14" s="34" t="s">
        <v>18</v>
      </c>
      <c r="V14" s="34">
        <f t="shared" si="7"/>
        <v>0.25</v>
      </c>
      <c r="W14" s="34" t="s">
        <v>19</v>
      </c>
      <c r="X14" s="42">
        <f t="shared" si="8"/>
        <v>171</v>
      </c>
      <c r="Y14" s="34" t="s">
        <v>20</v>
      </c>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row>
    <row r="15" spans="1:59" s="32" customFormat="1" x14ac:dyDescent="0.3">
      <c r="A15" s="2"/>
      <c r="C15" s="1" t="s">
        <v>30</v>
      </c>
      <c r="D15" s="1">
        <v>53</v>
      </c>
      <c r="E15" s="2">
        <v>12</v>
      </c>
      <c r="F15" s="1">
        <f t="shared" si="3"/>
        <v>636</v>
      </c>
      <c r="G15" s="3">
        <v>0.25</v>
      </c>
      <c r="H15" s="43">
        <f t="shared" si="17"/>
        <v>159</v>
      </c>
      <c r="I15" s="40">
        <f t="shared" si="18"/>
        <v>35.049999999999997</v>
      </c>
      <c r="J15" s="19">
        <f t="shared" si="4"/>
        <v>5572.95</v>
      </c>
      <c r="K15" s="41"/>
      <c r="L15" s="34"/>
      <c r="M15" s="34" t="str">
        <f>M14</f>
        <v>CN State Program Staff</v>
      </c>
      <c r="N15" s="34" t="s">
        <v>15</v>
      </c>
      <c r="O15" s="34" t="str">
        <f t="shared" si="1"/>
        <v>Form: FNS418</v>
      </c>
      <c r="P15" s="34" t="s">
        <v>16</v>
      </c>
      <c r="Q15" s="34">
        <f t="shared" si="5"/>
        <v>53</v>
      </c>
      <c r="R15" s="34" t="s">
        <v>17</v>
      </c>
      <c r="S15" s="34">
        <f t="shared" si="6"/>
        <v>12</v>
      </c>
      <c r="T15" s="34" t="str">
        <f t="shared" si="2"/>
        <v>Form: FNS418</v>
      </c>
      <c r="U15" s="34" t="s">
        <v>18</v>
      </c>
      <c r="V15" s="34">
        <f t="shared" si="7"/>
        <v>0.25</v>
      </c>
      <c r="W15" s="34" t="s">
        <v>19</v>
      </c>
      <c r="X15" s="42">
        <f t="shared" si="8"/>
        <v>159</v>
      </c>
      <c r="Y15" s="34" t="s">
        <v>20</v>
      </c>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row>
    <row r="16" spans="1:59" s="32" customFormat="1" x14ac:dyDescent="0.3">
      <c r="A16" s="2"/>
      <c r="B16" s="1" t="s">
        <v>31</v>
      </c>
      <c r="C16" s="1" t="s">
        <v>32</v>
      </c>
      <c r="D16" s="1">
        <v>60</v>
      </c>
      <c r="E16" s="2">
        <v>52</v>
      </c>
      <c r="F16" s="1">
        <f t="shared" si="3"/>
        <v>3120</v>
      </c>
      <c r="G16" s="3">
        <v>0.25</v>
      </c>
      <c r="H16" s="43">
        <f>+F16*G16</f>
        <v>780</v>
      </c>
      <c r="I16" s="40">
        <f t="shared" si="18"/>
        <v>35.049999999999997</v>
      </c>
      <c r="J16" s="19">
        <f t="shared" si="4"/>
        <v>27338.999999999996</v>
      </c>
      <c r="K16" s="41"/>
      <c r="L16" s="34"/>
      <c r="M16" s="34" t="str">
        <f>B16</f>
        <v>Food Dist. State Program Staff</v>
      </c>
      <c r="N16" s="34" t="s">
        <v>15</v>
      </c>
      <c r="O16" s="34" t="str">
        <f t="shared" si="1"/>
        <v>Form: FNS292A</v>
      </c>
      <c r="P16" s="34" t="s">
        <v>16</v>
      </c>
      <c r="Q16" s="34">
        <f t="shared" si="5"/>
        <v>60</v>
      </c>
      <c r="R16" s="34" t="s">
        <v>17</v>
      </c>
      <c r="S16" s="34">
        <f t="shared" si="6"/>
        <v>52</v>
      </c>
      <c r="T16" s="34" t="str">
        <f t="shared" si="2"/>
        <v>Form: FNS292A</v>
      </c>
      <c r="U16" s="34" t="s">
        <v>18</v>
      </c>
      <c r="V16" s="34">
        <f t="shared" si="7"/>
        <v>0.25</v>
      </c>
      <c r="W16" s="34" t="s">
        <v>19</v>
      </c>
      <c r="X16" s="42">
        <f t="shared" si="8"/>
        <v>780</v>
      </c>
      <c r="Y16" s="34" t="s">
        <v>20</v>
      </c>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row>
    <row r="17" spans="1:59" s="32" customFormat="1" x14ac:dyDescent="0.3">
      <c r="A17" s="2"/>
      <c r="C17" s="1"/>
      <c r="D17" s="1"/>
      <c r="E17" s="2"/>
      <c r="F17" s="1"/>
      <c r="G17" s="3"/>
      <c r="H17" s="43"/>
      <c r="I17" s="40">
        <f t="shared" si="18"/>
        <v>35.049999999999997</v>
      </c>
      <c r="J17" s="19"/>
      <c r="K17" s="41"/>
      <c r="L17" s="34"/>
      <c r="M17" s="34"/>
      <c r="N17" s="34"/>
      <c r="O17" s="34"/>
      <c r="P17" s="34"/>
      <c r="Q17" s="34"/>
      <c r="R17" s="34"/>
      <c r="S17" s="34"/>
      <c r="T17" s="34"/>
      <c r="U17" s="34"/>
      <c r="V17" s="34"/>
      <c r="W17" s="34"/>
      <c r="X17" s="42"/>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row>
    <row r="18" spans="1:59" s="32" customFormat="1" ht="26" x14ac:dyDescent="0.3">
      <c r="A18" s="2" t="s">
        <v>33</v>
      </c>
      <c r="B18" s="1" t="s">
        <v>34</v>
      </c>
      <c r="C18" s="1" t="s">
        <v>21</v>
      </c>
      <c r="D18" s="1">
        <v>1808</v>
      </c>
      <c r="E18" s="2">
        <v>1</v>
      </c>
      <c r="F18" s="1">
        <f t="shared" ref="F18" si="23">+D18*E18</f>
        <v>1808</v>
      </c>
      <c r="G18" s="3">
        <v>1</v>
      </c>
      <c r="H18" s="43">
        <f t="shared" ref="H18" si="24">+F18*G18</f>
        <v>1808</v>
      </c>
      <c r="I18" s="40">
        <f t="shared" si="18"/>
        <v>35.049999999999997</v>
      </c>
      <c r="J18" s="19">
        <f t="shared" ref="J18" si="25">+I18*H18</f>
        <v>63370.399999999994</v>
      </c>
      <c r="K18" s="41"/>
      <c r="L18" s="34"/>
      <c r="M18" s="34" t="str">
        <f>B18</f>
        <v>WIC Local Agency Program Staff</v>
      </c>
      <c r="N18" s="34" t="s">
        <v>15</v>
      </c>
      <c r="O18" s="34" t="str">
        <f>C18</f>
        <v>FFCRA Reporting</v>
      </c>
      <c r="P18" s="34" t="s">
        <v>16</v>
      </c>
      <c r="Q18" s="34">
        <f t="shared" ref="Q18" si="26">D18</f>
        <v>1808</v>
      </c>
      <c r="R18" s="34" t="s">
        <v>17</v>
      </c>
      <c r="S18" s="34">
        <f t="shared" ref="S18" si="27">E18</f>
        <v>1</v>
      </c>
      <c r="T18" s="34" t="str">
        <f>C18</f>
        <v>FFCRA Reporting</v>
      </c>
      <c r="U18" s="34" t="s">
        <v>18</v>
      </c>
      <c r="V18" s="34">
        <f t="shared" ref="V18" si="28">G18</f>
        <v>1</v>
      </c>
      <c r="W18" s="34" t="s">
        <v>19</v>
      </c>
      <c r="X18" s="42">
        <f t="shared" ref="X18" si="29">H18</f>
        <v>1808</v>
      </c>
      <c r="Y18" s="34" t="s">
        <v>20</v>
      </c>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row>
    <row r="19" spans="1:59" s="32" customFormat="1" x14ac:dyDescent="0.3">
      <c r="A19" s="2"/>
      <c r="B19" s="1"/>
      <c r="C19" s="1"/>
      <c r="D19" s="1"/>
      <c r="E19" s="2"/>
      <c r="F19" s="1"/>
      <c r="G19" s="3"/>
      <c r="H19" s="43"/>
      <c r="I19" s="40"/>
      <c r="J19" s="19"/>
      <c r="K19" s="41"/>
      <c r="L19" s="34"/>
      <c r="M19" s="34"/>
      <c r="N19" s="34"/>
      <c r="O19" s="34"/>
      <c r="P19" s="34"/>
      <c r="Q19" s="34"/>
      <c r="R19" s="34"/>
      <c r="S19" s="34"/>
      <c r="T19" s="34"/>
      <c r="U19" s="34"/>
      <c r="V19" s="34"/>
      <c r="W19" s="34"/>
      <c r="X19" s="42"/>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row>
    <row r="20" spans="1:59" ht="13.5" thickBot="1" x14ac:dyDescent="0.35">
      <c r="A20" s="20" t="s">
        <v>35</v>
      </c>
      <c r="B20" s="10" t="s">
        <v>36</v>
      </c>
      <c r="C20" s="11"/>
      <c r="D20" s="12">
        <f>D3+D7+D13+D16+D18</f>
        <v>2066</v>
      </c>
      <c r="E20" s="13">
        <f>+F20/D20</f>
        <v>6.5111326234269118</v>
      </c>
      <c r="F20" s="14">
        <f>SUM(F2:F19)</f>
        <v>13452</v>
      </c>
      <c r="G20" s="13">
        <f>+H20/F20</f>
        <v>1.4785704727921498</v>
      </c>
      <c r="H20" s="45">
        <f>SUM(H2:H19)</f>
        <v>19889.73</v>
      </c>
      <c r="I20" s="33"/>
      <c r="J20" s="15">
        <f>SUM(J2:J19)</f>
        <v>419811.30689999997</v>
      </c>
      <c r="M20" s="34" t="str">
        <f>B20</f>
        <v>TOTAL</v>
      </c>
      <c r="N20" s="34" t="s">
        <v>15</v>
      </c>
      <c r="O20" s="34">
        <f>C20</f>
        <v>0</v>
      </c>
      <c r="P20" s="34" t="s">
        <v>16</v>
      </c>
      <c r="Q20" s="34">
        <f t="shared" ref="Q20" si="30">D20</f>
        <v>2066</v>
      </c>
      <c r="R20" s="34" t="s">
        <v>17</v>
      </c>
      <c r="S20" s="34">
        <f t="shared" ref="S20" si="31">E20</f>
        <v>6.5111326234269118</v>
      </c>
      <c r="T20" s="34">
        <f>C20</f>
        <v>0</v>
      </c>
      <c r="U20" s="34" t="s">
        <v>18</v>
      </c>
      <c r="V20" s="34">
        <f t="shared" ref="V20" si="32">G20</f>
        <v>1.4785704727921498</v>
      </c>
      <c r="W20" s="34" t="s">
        <v>19</v>
      </c>
      <c r="X20" s="42">
        <f t="shared" ref="X20" si="33">H20</f>
        <v>19889.73</v>
      </c>
      <c r="Y20" s="34" t="s">
        <v>20</v>
      </c>
    </row>
    <row r="21" spans="1:59" x14ac:dyDescent="0.3">
      <c r="A21" s="21"/>
      <c r="B21" s="21"/>
      <c r="C21" s="22"/>
      <c r="D21" s="23"/>
      <c r="E21" s="24"/>
      <c r="F21" s="23"/>
      <c r="G21" s="24"/>
      <c r="H21" s="46"/>
      <c r="I21" s="56" t="s">
        <v>37</v>
      </c>
      <c r="J21" s="25">
        <f>J20*1.33</f>
        <v>558349.03817700001</v>
      </c>
      <c r="X21" s="42"/>
    </row>
    <row r="22" spans="1:59" x14ac:dyDescent="0.3">
      <c r="A22" s="21"/>
      <c r="B22" s="21"/>
      <c r="C22" s="22"/>
      <c r="D22" s="23"/>
      <c r="E22" s="24"/>
      <c r="F22" s="23"/>
      <c r="G22" s="24"/>
      <c r="H22" s="46"/>
      <c r="I22" s="34"/>
      <c r="J22" s="25"/>
      <c r="M22" s="34" t="s">
        <v>38</v>
      </c>
      <c r="N22" s="52">
        <f>J28</f>
        <v>1297699.958875</v>
      </c>
      <c r="O22" s="34" t="s">
        <v>39</v>
      </c>
    </row>
    <row r="23" spans="1:59" x14ac:dyDescent="0.3">
      <c r="A23" s="26" t="s">
        <v>40</v>
      </c>
      <c r="B23" s="32" t="s">
        <v>41</v>
      </c>
      <c r="C23" s="27"/>
      <c r="D23" s="28"/>
      <c r="E23" s="29"/>
      <c r="F23" s="28"/>
      <c r="G23" s="29"/>
      <c r="H23" s="47"/>
      <c r="I23" s="32"/>
      <c r="J23" s="39">
        <f>SUM(J3:J6)</f>
        <v>277482.01939999999</v>
      </c>
      <c r="M23" s="31" t="s">
        <v>42</v>
      </c>
      <c r="N23" s="52">
        <f>J23</f>
        <v>277482.01939999999</v>
      </c>
    </row>
    <row r="24" spans="1:59" x14ac:dyDescent="0.3">
      <c r="A24" s="26"/>
      <c r="B24" s="1" t="s">
        <v>43</v>
      </c>
      <c r="C24" s="30" t="s">
        <v>44</v>
      </c>
      <c r="D24" s="17">
        <v>1</v>
      </c>
      <c r="E24" s="29"/>
      <c r="F24" s="17">
        <f>F3+F7+F11</f>
        <v>2665</v>
      </c>
      <c r="G24" s="38">
        <v>0.25</v>
      </c>
      <c r="H24" s="43">
        <f t="shared" ref="H24" si="34">+F24*G24</f>
        <v>666.25</v>
      </c>
      <c r="I24" s="40">
        <f>49.19*1.33</f>
        <v>65.422700000000006</v>
      </c>
      <c r="J24" s="19">
        <f t="shared" ref="J24" si="35">+I24*H24</f>
        <v>43587.873875000005</v>
      </c>
      <c r="L24" s="56" t="s">
        <v>45</v>
      </c>
      <c r="M24" s="34" t="str">
        <f>B24</f>
        <v>Federal Worker, GS13 Step 1</v>
      </c>
      <c r="N24" s="34" t="s">
        <v>46</v>
      </c>
      <c r="O24" s="53">
        <f>F24</f>
        <v>2665</v>
      </c>
      <c r="P24" s="34" t="str">
        <f>C24</f>
        <v xml:space="preserve">Waiver Request </v>
      </c>
      <c r="Q24" s="34" t="s">
        <v>47</v>
      </c>
      <c r="R24" s="54">
        <f>G24</f>
        <v>0.25</v>
      </c>
      <c r="S24" s="34" t="s">
        <v>48</v>
      </c>
      <c r="T24" s="55">
        <f>H24</f>
        <v>666.25</v>
      </c>
      <c r="U24" s="34" t="s">
        <v>49</v>
      </c>
      <c r="V24" s="52">
        <f>I24</f>
        <v>65.422700000000006</v>
      </c>
      <c r="W24" s="34" t="s">
        <v>50</v>
      </c>
      <c r="X24" s="52">
        <f>J24</f>
        <v>43587.873875000005</v>
      </c>
    </row>
    <row r="25" spans="1:59" x14ac:dyDescent="0.3">
      <c r="A25" s="32"/>
      <c r="B25" s="1" t="s">
        <v>43</v>
      </c>
      <c r="C25" s="1" t="s">
        <v>21</v>
      </c>
      <c r="D25" s="32">
        <v>1</v>
      </c>
      <c r="E25" s="32"/>
      <c r="F25" s="32">
        <f>F4+F8+F12+F13+F14+F15+F18</f>
        <v>4716</v>
      </c>
      <c r="G25" s="37">
        <v>3</v>
      </c>
      <c r="H25" s="43">
        <f t="shared" ref="H25" si="36">+F25*G25</f>
        <v>14148</v>
      </c>
      <c r="I25" s="40">
        <f>I24</f>
        <v>65.422700000000006</v>
      </c>
      <c r="J25" s="19">
        <f t="shared" ref="J25" si="37">+I25*H25</f>
        <v>925600.35960000008</v>
      </c>
      <c r="L25" s="56" t="s">
        <v>45</v>
      </c>
      <c r="M25" s="34" t="str">
        <f>B25</f>
        <v>Federal Worker, GS13 Step 1</v>
      </c>
      <c r="N25" s="34" t="s">
        <v>46</v>
      </c>
      <c r="O25" s="53">
        <f t="shared" ref="O25:O26" si="38">F25</f>
        <v>4716</v>
      </c>
      <c r="P25" s="34" t="str">
        <f>C25</f>
        <v>FFCRA Reporting</v>
      </c>
      <c r="Q25" s="34" t="s">
        <v>47</v>
      </c>
      <c r="R25" s="54">
        <f t="shared" ref="R25:R26" si="39">G25</f>
        <v>3</v>
      </c>
      <c r="S25" s="34" t="s">
        <v>48</v>
      </c>
      <c r="T25" s="55">
        <f t="shared" ref="T25:T26" si="40">H25</f>
        <v>14148</v>
      </c>
      <c r="U25" s="34" t="s">
        <v>49</v>
      </c>
      <c r="V25" s="52">
        <f t="shared" ref="V25:V26" si="41">I25</f>
        <v>65.422700000000006</v>
      </c>
      <c r="W25" s="34" t="s">
        <v>50</v>
      </c>
      <c r="X25" s="52">
        <f t="shared" ref="X25:X27" si="42">J25</f>
        <v>925600.35960000008</v>
      </c>
    </row>
    <row r="26" spans="1:59" x14ac:dyDescent="0.3">
      <c r="A26" s="32"/>
      <c r="B26" s="1" t="s">
        <v>43</v>
      </c>
      <c r="C26" s="32" t="s">
        <v>51</v>
      </c>
      <c r="D26" s="32">
        <v>1</v>
      </c>
      <c r="E26" s="32"/>
      <c r="F26" s="32">
        <f>F16</f>
        <v>3120</v>
      </c>
      <c r="G26" s="32">
        <v>0.25</v>
      </c>
      <c r="H26" s="43">
        <f t="shared" ref="H26" si="43">+F26*G26</f>
        <v>780</v>
      </c>
      <c r="I26" s="40">
        <f>I25</f>
        <v>65.422700000000006</v>
      </c>
      <c r="J26" s="19">
        <f t="shared" ref="J26" si="44">+I26*H26</f>
        <v>51029.706000000006</v>
      </c>
      <c r="L26" s="56" t="s">
        <v>45</v>
      </c>
      <c r="M26" s="34" t="str">
        <f>B26</f>
        <v>Federal Worker, GS13 Step 1</v>
      </c>
      <c r="N26" s="34" t="s">
        <v>46</v>
      </c>
      <c r="O26" s="53">
        <f t="shared" si="38"/>
        <v>3120</v>
      </c>
      <c r="P26" s="34" t="str">
        <f>C26</f>
        <v>Review FNS292A</v>
      </c>
      <c r="Q26" s="34" t="s">
        <v>47</v>
      </c>
      <c r="R26" s="54">
        <f t="shared" si="39"/>
        <v>0.25</v>
      </c>
      <c r="S26" s="34" t="s">
        <v>48</v>
      </c>
      <c r="T26" s="55">
        <f t="shared" si="40"/>
        <v>780</v>
      </c>
      <c r="U26" s="34" t="s">
        <v>49</v>
      </c>
      <c r="V26" s="52">
        <f t="shared" si="41"/>
        <v>65.422700000000006</v>
      </c>
      <c r="W26" s="34" t="s">
        <v>50</v>
      </c>
      <c r="X26" s="52">
        <f t="shared" si="42"/>
        <v>51029.706000000006</v>
      </c>
    </row>
    <row r="27" spans="1:59" x14ac:dyDescent="0.3">
      <c r="A27" s="32"/>
      <c r="B27" s="32"/>
      <c r="C27" s="32"/>
      <c r="D27" s="32"/>
      <c r="E27" s="32"/>
      <c r="F27" s="32"/>
      <c r="G27" s="32"/>
      <c r="H27" s="43"/>
      <c r="I27" s="40"/>
      <c r="J27" s="64"/>
      <c r="L27" s="56" t="s">
        <v>45</v>
      </c>
      <c r="M27" s="34">
        <f>B27</f>
        <v>0</v>
      </c>
      <c r="O27" s="53"/>
      <c r="R27" s="54"/>
      <c r="T27" s="55"/>
      <c r="V27" s="52"/>
      <c r="W27" s="34" t="s">
        <v>50</v>
      </c>
      <c r="X27" s="52">
        <f t="shared" si="42"/>
        <v>0</v>
      </c>
    </row>
    <row r="28" spans="1:59" x14ac:dyDescent="0.3">
      <c r="A28" s="35"/>
      <c r="B28" s="35" t="s">
        <v>52</v>
      </c>
      <c r="C28" s="35"/>
      <c r="D28" s="35"/>
      <c r="E28" s="35"/>
      <c r="F28" s="35"/>
      <c r="G28" s="35"/>
      <c r="H28" s="48"/>
      <c r="I28" s="35"/>
      <c r="J28" s="36">
        <f>SUM(J23:J27)</f>
        <v>1297699.958875</v>
      </c>
    </row>
    <row r="29" spans="1:59" ht="14.5" x14ac:dyDescent="0.35">
      <c r="H29" s="49" t="s">
        <v>53</v>
      </c>
      <c r="M29" s="57" t="s">
        <v>54</v>
      </c>
    </row>
    <row r="32" spans="1:59" x14ac:dyDescent="0.3">
      <c r="E32" s="31" t="s">
        <v>55</v>
      </c>
      <c r="F32" s="62">
        <f>F20</f>
        <v>13452</v>
      </c>
    </row>
    <row r="33" spans="5:13" x14ac:dyDescent="0.3">
      <c r="E33" s="31" t="s">
        <v>56</v>
      </c>
      <c r="F33" s="65">
        <f>F6+F7+F8+F9+F10+F11+F12+F13+F14+F15+F18</f>
        <v>6198</v>
      </c>
    </row>
    <row r="34" spans="5:13" x14ac:dyDescent="0.3">
      <c r="E34" s="31" t="s">
        <v>57</v>
      </c>
      <c r="F34" s="63">
        <f>F33/F32</f>
        <v>0.46074933095450493</v>
      </c>
    </row>
    <row r="37" spans="5:13" x14ac:dyDescent="0.3">
      <c r="M37" s="51"/>
    </row>
    <row r="38" spans="5:13" x14ac:dyDescent="0.3">
      <c r="M38" s="50"/>
    </row>
    <row r="39" spans="5:13" x14ac:dyDescent="0.3">
      <c r="M39" s="50"/>
    </row>
    <row r="40" spans="5:13" x14ac:dyDescent="0.3">
      <c r="M40" s="50"/>
    </row>
    <row r="41" spans="5:13" x14ac:dyDescent="0.3">
      <c r="M41" s="50"/>
    </row>
    <row r="42" spans="5:13" x14ac:dyDescent="0.3">
      <c r="M42" s="50"/>
    </row>
    <row r="43" spans="5:13" x14ac:dyDescent="0.3">
      <c r="M43" s="50"/>
    </row>
    <row r="44" spans="5:13" x14ac:dyDescent="0.3">
      <c r="M44" s="50" t="s">
        <v>58</v>
      </c>
    </row>
  </sheetData>
  <hyperlinks>
    <hyperlink ref="M29" r:id="rId1"/>
  </hyperlinks>
  <pageMargins left="0.7" right="0.7" top="0.75" bottom="0.75" header="0.3" footer="0.3"/>
  <pageSetup scale="74" fitToHeight="0" orientation="landscape" r:id="rId2"/>
  <headerFooter>
    <oddHeader>Page &amp;P&amp;R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0"/>
  <sheetViews>
    <sheetView topLeftCell="A13" workbookViewId="0">
      <selection activeCell="B8" sqref="B8"/>
    </sheetView>
  </sheetViews>
  <sheetFormatPr defaultColWidth="9.1796875" defaultRowHeight="14.5" x14ac:dyDescent="0.35"/>
  <cols>
    <col min="1" max="1" width="6.54296875" style="58" customWidth="1"/>
    <col min="2" max="2" width="18.81640625" style="59" customWidth="1"/>
    <col min="3" max="3" width="10.81640625" style="58" customWidth="1"/>
    <col min="4" max="4" width="72.7265625" style="59" customWidth="1"/>
    <col min="5" max="5" width="14.54296875" style="58" customWidth="1"/>
    <col min="6" max="6" width="13" style="58" customWidth="1"/>
    <col min="7" max="16384" width="9.1796875" style="58"/>
  </cols>
  <sheetData>
    <row r="3" spans="1:6" x14ac:dyDescent="0.35">
      <c r="A3" s="60"/>
      <c r="B3" s="61"/>
      <c r="C3" s="60" t="s">
        <v>59</v>
      </c>
      <c r="D3" s="61" t="s">
        <v>60</v>
      </c>
      <c r="E3" s="60" t="s">
        <v>61</v>
      </c>
      <c r="F3" s="61" t="s">
        <v>62</v>
      </c>
    </row>
    <row r="4" spans="1:6" ht="45.75" customHeight="1" x14ac:dyDescent="0.35">
      <c r="A4" s="60" t="s">
        <v>63</v>
      </c>
      <c r="B4" s="61" t="s">
        <v>64</v>
      </c>
      <c r="C4" s="60" t="s">
        <v>65</v>
      </c>
      <c r="D4" s="61" t="s">
        <v>66</v>
      </c>
      <c r="E4" s="60" t="s">
        <v>67</v>
      </c>
      <c r="F4" s="60" t="s">
        <v>68</v>
      </c>
    </row>
    <row r="5" spans="1:6" ht="62.25" customHeight="1" x14ac:dyDescent="0.35">
      <c r="A5" s="60"/>
      <c r="B5" s="61" t="s">
        <v>69</v>
      </c>
      <c r="C5" s="60" t="s">
        <v>70</v>
      </c>
      <c r="D5" s="61" t="s">
        <v>71</v>
      </c>
      <c r="E5" s="60" t="s">
        <v>67</v>
      </c>
      <c r="F5" s="60" t="s">
        <v>68</v>
      </c>
    </row>
    <row r="6" spans="1:6" ht="123" customHeight="1" x14ac:dyDescent="0.35">
      <c r="A6" s="60"/>
      <c r="B6" s="61" t="s">
        <v>72</v>
      </c>
      <c r="C6" s="60" t="s">
        <v>65</v>
      </c>
      <c r="D6" s="61" t="s">
        <v>73</v>
      </c>
      <c r="E6" s="60" t="s">
        <v>67</v>
      </c>
      <c r="F6" s="60" t="s">
        <v>74</v>
      </c>
    </row>
    <row r="7" spans="1:6" ht="36.75" customHeight="1" x14ac:dyDescent="0.35">
      <c r="A7" s="60"/>
      <c r="B7" s="61" t="s">
        <v>75</v>
      </c>
      <c r="C7" s="60" t="s">
        <v>70</v>
      </c>
      <c r="D7" s="61" t="s">
        <v>76</v>
      </c>
      <c r="E7" s="60" t="s">
        <v>77</v>
      </c>
      <c r="F7" s="60" t="s">
        <v>78</v>
      </c>
    </row>
    <row r="8" spans="1:6" ht="47.25" customHeight="1" x14ac:dyDescent="0.35">
      <c r="A8" s="60" t="s">
        <v>79</v>
      </c>
      <c r="B8" s="61" t="s">
        <v>64</v>
      </c>
      <c r="C8" s="60" t="s">
        <v>70</v>
      </c>
      <c r="D8" s="61" t="s">
        <v>71</v>
      </c>
      <c r="E8" s="60" t="s">
        <v>77</v>
      </c>
      <c r="F8" s="60" t="s">
        <v>78</v>
      </c>
    </row>
    <row r="9" spans="1:6" ht="84" customHeight="1" x14ac:dyDescent="0.35">
      <c r="A9" s="60"/>
      <c r="B9" s="61" t="s">
        <v>69</v>
      </c>
      <c r="C9" s="60" t="s">
        <v>70</v>
      </c>
      <c r="D9" s="61" t="s">
        <v>80</v>
      </c>
      <c r="E9" s="60" t="s">
        <v>77</v>
      </c>
      <c r="F9" s="60" t="s">
        <v>78</v>
      </c>
    </row>
    <row r="10" spans="1:6" x14ac:dyDescent="0.35">
      <c r="A10" s="60"/>
      <c r="B10" s="61" t="s">
        <v>81</v>
      </c>
      <c r="C10" s="60"/>
      <c r="D10" s="61"/>
      <c r="E10" s="60"/>
      <c r="F10" s="60" t="s">
        <v>78</v>
      </c>
    </row>
    <row r="11" spans="1:6" x14ac:dyDescent="0.35">
      <c r="A11" s="60"/>
      <c r="B11" s="61" t="s">
        <v>82</v>
      </c>
      <c r="C11" s="60"/>
      <c r="D11" s="61"/>
      <c r="E11" s="60"/>
      <c r="F11" s="60" t="s">
        <v>68</v>
      </c>
    </row>
    <row r="12" spans="1:6" x14ac:dyDescent="0.35">
      <c r="A12" s="60"/>
      <c r="B12" s="61" t="s">
        <v>83</v>
      </c>
      <c r="C12" s="60"/>
      <c r="D12" s="61"/>
      <c r="E12" s="60"/>
      <c r="F12" s="60" t="s">
        <v>78</v>
      </c>
    </row>
    <row r="13" spans="1:6" ht="43.5" x14ac:dyDescent="0.35">
      <c r="A13" s="60" t="s">
        <v>84</v>
      </c>
      <c r="B13" s="61" t="s">
        <v>64</v>
      </c>
      <c r="C13" s="60" t="s">
        <v>70</v>
      </c>
      <c r="D13" s="61" t="s">
        <v>71</v>
      </c>
      <c r="E13" s="60" t="s">
        <v>85</v>
      </c>
      <c r="F13" s="60" t="s">
        <v>78</v>
      </c>
    </row>
    <row r="14" spans="1:6" ht="72.5" x14ac:dyDescent="0.35">
      <c r="A14" s="60"/>
      <c r="B14" s="61" t="s">
        <v>69</v>
      </c>
      <c r="C14" s="60" t="s">
        <v>70</v>
      </c>
      <c r="D14" s="61" t="s">
        <v>80</v>
      </c>
      <c r="E14" s="60"/>
      <c r="F14" s="60" t="s">
        <v>78</v>
      </c>
    </row>
    <row r="15" spans="1:6" ht="29" x14ac:dyDescent="0.35">
      <c r="A15" s="60" t="s">
        <v>86</v>
      </c>
      <c r="B15" s="61" t="s">
        <v>64</v>
      </c>
      <c r="C15" s="60" t="s">
        <v>74</v>
      </c>
      <c r="D15" s="61" t="s">
        <v>87</v>
      </c>
      <c r="E15" s="60"/>
      <c r="F15" s="60"/>
    </row>
    <row r="16" spans="1:6" ht="43.5" x14ac:dyDescent="0.35">
      <c r="A16" s="60"/>
      <c r="B16" s="61" t="s">
        <v>69</v>
      </c>
      <c r="C16" s="60" t="s">
        <v>88</v>
      </c>
      <c r="D16" s="61" t="s">
        <v>89</v>
      </c>
      <c r="E16" s="60" t="s">
        <v>90</v>
      </c>
      <c r="F16" s="60"/>
    </row>
    <row r="17" spans="1:6" x14ac:dyDescent="0.35">
      <c r="A17" s="60"/>
      <c r="B17" s="61" t="s">
        <v>91</v>
      </c>
      <c r="C17" s="60"/>
      <c r="D17" s="61"/>
      <c r="E17" s="60" t="s">
        <v>92</v>
      </c>
      <c r="F17" s="60" t="s">
        <v>93</v>
      </c>
    </row>
    <row r="18" spans="1:6" x14ac:dyDescent="0.35">
      <c r="A18" s="60"/>
      <c r="B18" s="61" t="s">
        <v>94</v>
      </c>
      <c r="C18" s="60"/>
      <c r="D18" s="61"/>
      <c r="E18" s="60" t="s">
        <v>92</v>
      </c>
      <c r="F18" s="60" t="s">
        <v>93</v>
      </c>
    </row>
    <row r="19" spans="1:6" x14ac:dyDescent="0.35">
      <c r="A19" s="60"/>
      <c r="B19" s="61" t="s">
        <v>95</v>
      </c>
      <c r="C19" s="60"/>
      <c r="D19" s="61"/>
      <c r="E19" s="60" t="s">
        <v>92</v>
      </c>
      <c r="F19" s="60" t="s">
        <v>93</v>
      </c>
    </row>
    <row r="20" spans="1:6" ht="29" x14ac:dyDescent="0.35">
      <c r="A20" s="60" t="s">
        <v>96</v>
      </c>
      <c r="B20" s="61" t="s">
        <v>97</v>
      </c>
      <c r="C20" s="60" t="s">
        <v>88</v>
      </c>
      <c r="D20" s="61" t="s">
        <v>98</v>
      </c>
      <c r="E20" s="60" t="s">
        <v>67</v>
      </c>
      <c r="F20" s="60" t="s">
        <v>93</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8"/>
  <sheetViews>
    <sheetView topLeftCell="A7" workbookViewId="0">
      <selection activeCell="A7" sqref="A7:XFD7"/>
    </sheetView>
  </sheetViews>
  <sheetFormatPr defaultRowHeight="14.5" x14ac:dyDescent="0.35"/>
  <sheetData>
    <row r="3" spans="1:4" ht="53" thickBot="1" x14ac:dyDescent="0.4">
      <c r="A3" s="5" t="s">
        <v>0</v>
      </c>
      <c r="B3" s="6" t="s">
        <v>1</v>
      </c>
      <c r="C3" s="6" t="s">
        <v>2</v>
      </c>
      <c r="D3" s="8" t="s">
        <v>3</v>
      </c>
    </row>
    <row r="4" spans="1:4" x14ac:dyDescent="0.35">
      <c r="A4" s="16"/>
      <c r="B4" s="1"/>
      <c r="C4" s="1"/>
      <c r="D4" s="17"/>
    </row>
    <row r="5" spans="1:4" ht="39.5" x14ac:dyDescent="0.35">
      <c r="A5" s="2" t="s">
        <v>12</v>
      </c>
      <c r="B5" s="1" t="s">
        <v>13</v>
      </c>
      <c r="C5" s="1" t="s">
        <v>14</v>
      </c>
      <c r="D5" s="1">
        <v>53</v>
      </c>
    </row>
    <row r="6" spans="1:4" ht="39.5" x14ac:dyDescent="0.35">
      <c r="A6" s="2"/>
      <c r="B6" s="1" t="s">
        <v>24</v>
      </c>
      <c r="C6" s="1" t="s">
        <v>14</v>
      </c>
      <c r="D6" s="1">
        <v>89</v>
      </c>
    </row>
    <row r="7" spans="1:4" ht="39.5" x14ac:dyDescent="0.35">
      <c r="A7" s="2"/>
      <c r="B7" s="1" t="s">
        <v>24</v>
      </c>
      <c r="C7" s="1" t="s">
        <v>25</v>
      </c>
      <c r="D7" s="1">
        <v>89</v>
      </c>
    </row>
    <row r="8" spans="1:4" ht="39.5" x14ac:dyDescent="0.35">
      <c r="A8" s="2"/>
      <c r="B8" s="1" t="s">
        <v>24</v>
      </c>
      <c r="C8" s="1" t="s">
        <v>99</v>
      </c>
      <c r="D8" s="1">
        <v>89</v>
      </c>
    </row>
    <row r="9" spans="1:4" ht="52.5" x14ac:dyDescent="0.35">
      <c r="A9" s="2"/>
      <c r="B9" s="1" t="s">
        <v>26</v>
      </c>
      <c r="C9" s="1" t="s">
        <v>14</v>
      </c>
      <c r="D9" s="1">
        <v>49</v>
      </c>
    </row>
    <row r="10" spans="1:4" ht="52.5" x14ac:dyDescent="0.35">
      <c r="A10" s="2"/>
      <c r="B10" s="1" t="s">
        <v>26</v>
      </c>
      <c r="C10" s="1" t="s">
        <v>69</v>
      </c>
      <c r="D10" s="1">
        <v>49</v>
      </c>
    </row>
    <row r="11" spans="1:4" ht="39.5" x14ac:dyDescent="0.35">
      <c r="A11" s="2"/>
      <c r="B11" s="1" t="s">
        <v>27</v>
      </c>
      <c r="C11" s="1" t="s">
        <v>28</v>
      </c>
      <c r="D11" s="1">
        <v>56</v>
      </c>
    </row>
    <row r="12" spans="1:4" ht="26.5" x14ac:dyDescent="0.35">
      <c r="A12" s="2"/>
      <c r="B12" s="1"/>
      <c r="C12" s="1" t="s">
        <v>29</v>
      </c>
      <c r="D12" s="1">
        <v>57</v>
      </c>
    </row>
    <row r="13" spans="1:4" ht="26.5" x14ac:dyDescent="0.35">
      <c r="A13" s="2"/>
      <c r="B13" s="32"/>
      <c r="C13" s="1" t="s">
        <v>30</v>
      </c>
      <c r="D13" s="1">
        <v>53</v>
      </c>
    </row>
    <row r="14" spans="1:4" ht="52.5" x14ac:dyDescent="0.35">
      <c r="A14" s="2"/>
      <c r="B14" s="1" t="s">
        <v>31</v>
      </c>
      <c r="C14" s="1" t="s">
        <v>32</v>
      </c>
      <c r="D14" s="1">
        <v>60</v>
      </c>
    </row>
    <row r="15" spans="1:4" x14ac:dyDescent="0.35">
      <c r="A15" s="2"/>
      <c r="B15" s="32"/>
      <c r="C15" s="1"/>
      <c r="D15" s="1"/>
    </row>
    <row r="16" spans="1:4" ht="52.5" x14ac:dyDescent="0.35">
      <c r="A16" s="2" t="s">
        <v>33</v>
      </c>
      <c r="B16" s="1" t="s">
        <v>34</v>
      </c>
      <c r="C16" s="1" t="s">
        <v>100</v>
      </c>
      <c r="D16" s="1">
        <v>1808</v>
      </c>
    </row>
    <row r="17" spans="1:4" x14ac:dyDescent="0.35">
      <c r="A17" s="2"/>
      <c r="B17" s="1"/>
      <c r="C17" s="1"/>
      <c r="D17" s="1"/>
    </row>
    <row r="18" spans="1:4" ht="27" thickBot="1" x14ac:dyDescent="0.4">
      <c r="A18" s="20" t="s">
        <v>35</v>
      </c>
      <c r="B18" s="10" t="s">
        <v>36</v>
      </c>
      <c r="C18" s="11"/>
      <c r="D18" s="12">
        <f>D5+D6+D11+D14+D16</f>
        <v>2066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4126C1D1265147837305D062D03C97" ma:contentTypeVersion="4" ma:contentTypeDescription="Create a new document." ma:contentTypeScope="" ma:versionID="88a566d63d1d9097d28296ac80ca569d">
  <xsd:schema xmlns:xsd="http://www.w3.org/2001/XMLSchema" xmlns:xs="http://www.w3.org/2001/XMLSchema" xmlns:p="http://schemas.microsoft.com/office/2006/metadata/properties" xmlns:ns2="c7ab3738-c5b1-458c-81a0-2cdda8806bfa" xmlns:ns3="13c970a9-1f70-48fe-9906-90d6cc52a126" targetNamespace="http://schemas.microsoft.com/office/2006/metadata/properties" ma:root="true" ma:fieldsID="09062806b1077f408fb85efdfa43a367" ns2:_="" ns3:_="">
    <xsd:import namespace="c7ab3738-c5b1-458c-81a0-2cdda8806bfa"/>
    <xsd:import namespace="13c970a9-1f70-48fe-9906-90d6cc52a1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ab3738-c5b1-458c-81a0-2cdda8806b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970a9-1f70-48fe-9906-90d6cc52a1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35B21A-079E-4704-B46D-031E7ACA7875}">
  <ds:schemaRefs>
    <ds:schemaRef ds:uri="http://schemas.microsoft.com/sharepoint/v3/contenttype/forms"/>
  </ds:schemaRefs>
</ds:datastoreItem>
</file>

<file path=customXml/itemProps2.xml><?xml version="1.0" encoding="utf-8"?>
<ds:datastoreItem xmlns:ds="http://schemas.openxmlformats.org/officeDocument/2006/customXml" ds:itemID="{A30E0E67-CA88-4439-9995-1BD02DF171E2}">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c7ab3738-c5b1-458c-81a0-2cdda8806bfa"/>
    <ds:schemaRef ds:uri="13c970a9-1f70-48fe-9906-90d6cc52a126"/>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ABE7981E-B196-498D-9CA1-3674BF018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ab3738-c5b1-458c-81a0-2cdda8806bfa"/>
    <ds:schemaRef ds:uri="13c970a9-1f70-48fe-9906-90d6cc52a1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Sample Burden Table - Studies</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lywilliams</dc:creator>
  <cp:keywords/>
  <dc:description/>
  <cp:lastModifiedBy>Franklin, Jamia - FNS</cp:lastModifiedBy>
  <cp:revision/>
  <dcterms:created xsi:type="dcterms:W3CDTF">2013-01-08T21:49:18Z</dcterms:created>
  <dcterms:modified xsi:type="dcterms:W3CDTF">2020-11-04T13:22:00Z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0x010100CD4126C1D1265147837305D062D03C97</vt:lpwstr>
  </property>
  <property fmtid="{D5CDD505-2E9C-101B-9397-08002B2CF9AE}" pid="3" name="Order">
    <vt:r8>400</vt:r8>
  </property>
  <property fmtid="{D5CDD505-2E9C-101B-9397-08002B2CF9AE}" pid="4" name="xd_ProgID">
    <vt:lpwstr/>
  </property>
  <property fmtid="{D5CDD505-2E9C-101B-9397-08002B2CF9AE}" pid="5" name="_dlc_DocId">
    <vt:lpwstr>PAT56XDWNNC6-1500440792-4</vt:lpwstr>
  </property>
  <property fmtid="{D5CDD505-2E9C-101B-9397-08002B2CF9AE}" pid="6" name="_dlc_DocIdUrl">
    <vt:lpwstr>https://fncspro.usda.net/offices/ops/prao/_layouts/15/DocIdRedir.aspx?ID=PAT56XDWNNC6-1500440792-4, PAT56XDWNNC6-1500440792-4</vt:lpwstr>
  </property>
  <property fmtid="{D5CDD505-2E9C-101B-9397-08002B2CF9AE}" pid="7" name="TemplateUrl">
    <vt:lpwstr/>
  </property>
  <property fmtid="{D5CDD505-2E9C-101B-9397-08002B2CF9AE}" pid="8" name="_dlc_DocIdItemGuid">
    <vt:lpwstr>6f7a8186-86dd-4396-921e-535d9f4e8142</vt:lpwstr>
  </property>
</Properties>
</file>