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SHARE\_FIG\OSWI\OSWI Review 2021\NPRM 2020\ICR\"/>
    </mc:Choice>
  </mc:AlternateContent>
  <xr:revisionPtr revIDLastSave="0" documentId="8_{E0A467CA-E0EF-404C-ABC5-86128932EB6D}" xr6:coauthVersionLast="44" xr6:coauthVersionMax="44" xr10:uidLastSave="{00000000-0000-0000-0000-000000000000}"/>
  <bookViews>
    <workbookView xWindow="660" yWindow="2730" windowWidth="24540" windowHeight="11505" xr2:uid="{00000000-000D-0000-FFFF-FFFF00000000}"/>
  </bookViews>
  <sheets>
    <sheet name="YR1" sheetId="4" r:id="rId1"/>
    <sheet name="YR2" sheetId="5" r:id="rId2"/>
    <sheet name="YR3" sheetId="6" r:id="rId3"/>
    <sheet name="Summary" sheetId="10" r:id="rId4"/>
    <sheet name="EPA_Yr1" sheetId="7" r:id="rId5"/>
    <sheet name="EPA_Yr2" sheetId="8" r:id="rId6"/>
    <sheet name="EPA_Yr3" sheetId="9" r:id="rId7"/>
    <sheet name="EPA_Summary" sheetId="11" r:id="rId8"/>
    <sheet name="O&amp;M" sheetId="1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2" l="1"/>
  <c r="L11" i="4"/>
  <c r="D10" i="10" l="1"/>
  <c r="C14" i="10" l="1"/>
  <c r="D14" i="10"/>
  <c r="M49" i="6"/>
  <c r="L49" i="6"/>
  <c r="E49" i="6"/>
  <c r="G49" i="6" s="1"/>
  <c r="M48" i="6"/>
  <c r="L48" i="6"/>
  <c r="E48" i="6"/>
  <c r="G48" i="6" s="1"/>
  <c r="M47" i="6"/>
  <c r="L47" i="6"/>
  <c r="E47" i="6"/>
  <c r="G47" i="6" s="1"/>
  <c r="M46" i="6"/>
  <c r="L46" i="6"/>
  <c r="E46" i="6"/>
  <c r="G46" i="6" s="1"/>
  <c r="M45" i="6"/>
  <c r="M51" i="6" s="1"/>
  <c r="L45" i="6"/>
  <c r="E45" i="6"/>
  <c r="G45" i="6" s="1"/>
  <c r="M37" i="6"/>
  <c r="L37" i="6"/>
  <c r="E37" i="6"/>
  <c r="G37" i="6" s="1"/>
  <c r="F36" i="6"/>
  <c r="E36" i="6"/>
  <c r="M35" i="6"/>
  <c r="L35" i="6"/>
  <c r="I35" i="6"/>
  <c r="G35" i="6"/>
  <c r="E35" i="6"/>
  <c r="M34" i="6"/>
  <c r="L34" i="6"/>
  <c r="G34" i="6"/>
  <c r="I34" i="6" s="1"/>
  <c r="E34" i="6"/>
  <c r="M32" i="6"/>
  <c r="L32" i="6"/>
  <c r="E32" i="6"/>
  <c r="G32" i="6" s="1"/>
  <c r="I32" i="6" s="1"/>
  <c r="M31" i="6"/>
  <c r="L31" i="6"/>
  <c r="G31" i="6"/>
  <c r="I31" i="6" s="1"/>
  <c r="E31" i="6"/>
  <c r="M29" i="6"/>
  <c r="L29" i="6"/>
  <c r="E29" i="6"/>
  <c r="G29" i="6" s="1"/>
  <c r="I29" i="6" s="1"/>
  <c r="M28" i="6"/>
  <c r="L28" i="6"/>
  <c r="E28" i="6"/>
  <c r="G28" i="6" s="1"/>
  <c r="I28" i="6" s="1"/>
  <c r="M24" i="6"/>
  <c r="L24" i="6"/>
  <c r="E24" i="6"/>
  <c r="G24" i="6" s="1"/>
  <c r="I24" i="6" s="1"/>
  <c r="M23" i="6"/>
  <c r="L23" i="6"/>
  <c r="E23" i="6"/>
  <c r="G23" i="6" s="1"/>
  <c r="I23" i="6" s="1"/>
  <c r="L22" i="6"/>
  <c r="D22" i="6"/>
  <c r="E22" i="6" s="1"/>
  <c r="G22" i="6" s="1"/>
  <c r="D21" i="6"/>
  <c r="L21" i="6" s="1"/>
  <c r="M19" i="6"/>
  <c r="L19" i="6"/>
  <c r="E19" i="6"/>
  <c r="G19" i="6" s="1"/>
  <c r="M18" i="6"/>
  <c r="L18" i="6"/>
  <c r="E18" i="6"/>
  <c r="G18" i="6" s="1"/>
  <c r="M17" i="6"/>
  <c r="L17" i="6"/>
  <c r="M16" i="6"/>
  <c r="L16" i="6"/>
  <c r="E16" i="6"/>
  <c r="G16" i="6" s="1"/>
  <c r="M15" i="6"/>
  <c r="L15" i="6"/>
  <c r="M14" i="6"/>
  <c r="F14" i="6"/>
  <c r="G14" i="6" s="1"/>
  <c r="I14" i="6" s="1"/>
  <c r="E14" i="6"/>
  <c r="C14" i="6"/>
  <c r="M13" i="6"/>
  <c r="L13" i="6"/>
  <c r="G13" i="6"/>
  <c r="I13" i="6" s="1"/>
  <c r="E13" i="6"/>
  <c r="F12" i="6"/>
  <c r="M12" i="6" s="1"/>
  <c r="E12" i="6"/>
  <c r="C12" i="6"/>
  <c r="L12" i="6" s="1"/>
  <c r="M11" i="6"/>
  <c r="L11" i="6"/>
  <c r="E11" i="6"/>
  <c r="G11" i="6" s="1"/>
  <c r="M8" i="6"/>
  <c r="L8" i="6"/>
  <c r="E8" i="6"/>
  <c r="G8" i="6" s="1"/>
  <c r="M52" i="4"/>
  <c r="K52" i="4"/>
  <c r="J52" i="4"/>
  <c r="I52" i="4"/>
  <c r="H52" i="4"/>
  <c r="G52" i="4"/>
  <c r="M51" i="4"/>
  <c r="L51" i="4"/>
  <c r="K51" i="4"/>
  <c r="J51" i="4"/>
  <c r="I51" i="4"/>
  <c r="H51" i="4"/>
  <c r="G51" i="4"/>
  <c r="M38" i="4"/>
  <c r="L38" i="4"/>
  <c r="L52" i="4" s="1"/>
  <c r="K38" i="4"/>
  <c r="J38" i="4"/>
  <c r="I38" i="4"/>
  <c r="H38" i="4"/>
  <c r="G38" i="4"/>
  <c r="L51" i="6" l="1"/>
  <c r="G36" i="6"/>
  <c r="L14" i="6"/>
  <c r="G12" i="6"/>
  <c r="I12" i="6" s="1"/>
  <c r="H16" i="6"/>
  <c r="I16" i="6"/>
  <c r="I48" i="6"/>
  <c r="H48" i="6"/>
  <c r="I49" i="6"/>
  <c r="H49" i="6"/>
  <c r="I19" i="6"/>
  <c r="H19" i="6"/>
  <c r="I8" i="6"/>
  <c r="H8" i="6"/>
  <c r="I47" i="6"/>
  <c r="K47" i="6" s="1"/>
  <c r="H47" i="6"/>
  <c r="I45" i="6"/>
  <c r="H45" i="6"/>
  <c r="G51" i="6"/>
  <c r="I11" i="6"/>
  <c r="H11" i="6"/>
  <c r="J11" i="6" s="1"/>
  <c r="I18" i="6"/>
  <c r="H18" i="6"/>
  <c r="J18" i="6" s="1"/>
  <c r="K34" i="6"/>
  <c r="I36" i="6"/>
  <c r="H36" i="6"/>
  <c r="K36" i="6" s="1"/>
  <c r="I37" i="6"/>
  <c r="H37" i="6"/>
  <c r="J37" i="6" s="1"/>
  <c r="K37" i="6"/>
  <c r="H22" i="6"/>
  <c r="K22" i="6" s="1"/>
  <c r="I22" i="6"/>
  <c r="I46" i="6"/>
  <c r="H46" i="6"/>
  <c r="J46" i="6" s="1"/>
  <c r="M21" i="6"/>
  <c r="E21" i="6"/>
  <c r="G21" i="6" s="1"/>
  <c r="M22" i="6"/>
  <c r="L36" i="6"/>
  <c r="M36" i="6"/>
  <c r="H14" i="6"/>
  <c r="K14" i="6" s="1"/>
  <c r="H13" i="6"/>
  <c r="J13" i="6" s="1"/>
  <c r="H23" i="6"/>
  <c r="J23" i="6" s="1"/>
  <c r="H24" i="6"/>
  <c r="J24" i="6" s="1"/>
  <c r="H28" i="6"/>
  <c r="J28" i="6" s="1"/>
  <c r="H29" i="6"/>
  <c r="J29" i="6" s="1"/>
  <c r="H31" i="6"/>
  <c r="J31" i="6" s="1"/>
  <c r="H32" i="6"/>
  <c r="J32" i="6" s="1"/>
  <c r="H34" i="6"/>
  <c r="J34" i="6" s="1"/>
  <c r="H35" i="6"/>
  <c r="J35" i="6" s="1"/>
  <c r="J22" i="6" l="1"/>
  <c r="K8" i="6"/>
  <c r="J48" i="6"/>
  <c r="M38" i="6"/>
  <c r="M52" i="6" s="1"/>
  <c r="L38" i="6"/>
  <c r="L52" i="6" s="1"/>
  <c r="I51" i="6"/>
  <c r="G38" i="6"/>
  <c r="G52" i="6" s="1"/>
  <c r="J16" i="6"/>
  <c r="K13" i="6"/>
  <c r="K35" i="6"/>
  <c r="K24" i="6"/>
  <c r="K12" i="6"/>
  <c r="J19" i="6"/>
  <c r="H12" i="6"/>
  <c r="J12" i="6" s="1"/>
  <c r="J14" i="6"/>
  <c r="K11" i="6"/>
  <c r="J47" i="6"/>
  <c r="K49" i="6"/>
  <c r="K45" i="6"/>
  <c r="K48" i="6"/>
  <c r="K46" i="6"/>
  <c r="J49" i="6"/>
  <c r="I21" i="6"/>
  <c r="H21" i="6"/>
  <c r="J8" i="6"/>
  <c r="K28" i="6"/>
  <c r="J36" i="6"/>
  <c r="K29" i="6"/>
  <c r="K18" i="6"/>
  <c r="K19" i="6"/>
  <c r="K23" i="6"/>
  <c r="K32" i="6"/>
  <c r="K16" i="6"/>
  <c r="H51" i="6"/>
  <c r="J45" i="6"/>
  <c r="J51" i="6" s="1"/>
  <c r="I38" i="6"/>
  <c r="I52" i="6" s="1"/>
  <c r="K31" i="6"/>
  <c r="K51" i="6" l="1"/>
  <c r="K21" i="6"/>
  <c r="K38" i="6" s="1"/>
  <c r="K52" i="6" s="1"/>
  <c r="J21" i="6"/>
  <c r="J38" i="6"/>
  <c r="J52" i="6" s="1"/>
  <c r="H38" i="6"/>
  <c r="H52" i="6" s="1"/>
  <c r="E22" i="5" l="1"/>
  <c r="G22" i="5" s="1"/>
  <c r="D22" i="5"/>
  <c r="M22" i="5" s="1"/>
  <c r="L21" i="5"/>
  <c r="G21" i="5"/>
  <c r="E21" i="5"/>
  <c r="D21" i="5"/>
  <c r="M21" i="5" s="1"/>
  <c r="D22" i="4"/>
  <c r="M22" i="4" s="1"/>
  <c r="D21" i="4"/>
  <c r="M21" i="4" s="1"/>
  <c r="E22" i="4" l="1"/>
  <c r="G22" i="4" s="1"/>
  <c r="L22" i="4"/>
  <c r="E21" i="4"/>
  <c r="G21" i="4" s="1"/>
  <c r="L21" i="4"/>
  <c r="I22" i="5"/>
  <c r="H22" i="5"/>
  <c r="K22" i="5" s="1"/>
  <c r="H21" i="5"/>
  <c r="K21" i="5" s="1"/>
  <c r="I21" i="5"/>
  <c r="J21" i="5"/>
  <c r="L22" i="5"/>
  <c r="I22" i="4"/>
  <c r="H22" i="4"/>
  <c r="K22" i="4" s="1"/>
  <c r="I21" i="4"/>
  <c r="J21" i="4" s="1"/>
  <c r="H21" i="4"/>
  <c r="K21" i="4" s="1"/>
  <c r="E11" i="7"/>
  <c r="L37" i="5"/>
  <c r="M37" i="5"/>
  <c r="E37" i="5"/>
  <c r="G37" i="5" s="1"/>
  <c r="G37" i="4"/>
  <c r="I37" i="4" s="1"/>
  <c r="H37" i="4"/>
  <c r="L37" i="4"/>
  <c r="M37" i="4"/>
  <c r="E37" i="4"/>
  <c r="J22" i="5" l="1"/>
  <c r="H37" i="5"/>
  <c r="K37" i="5" s="1"/>
  <c r="J37" i="5"/>
  <c r="I37" i="5"/>
  <c r="J22" i="4"/>
  <c r="K37" i="4"/>
  <c r="J37" i="4"/>
  <c r="M49" i="4" l="1"/>
  <c r="L16" i="4" l="1"/>
  <c r="L23" i="5"/>
  <c r="F36" i="5"/>
  <c r="L49" i="5" l="1"/>
  <c r="M49" i="5"/>
  <c r="E49" i="5"/>
  <c r="G49" i="5" s="1"/>
  <c r="I49" i="5" s="1"/>
  <c r="L49" i="4"/>
  <c r="E49" i="4"/>
  <c r="G49" i="4" s="1"/>
  <c r="H49" i="5" l="1"/>
  <c r="J49" i="5" s="1"/>
  <c r="I49" i="4"/>
  <c r="H49" i="4"/>
  <c r="B8" i="12"/>
  <c r="D8" i="12" s="1"/>
  <c r="B7" i="12"/>
  <c r="J49" i="4" l="1"/>
  <c r="K49" i="4"/>
  <c r="K49" i="5"/>
  <c r="F32" i="4" l="1"/>
  <c r="F8" i="4"/>
  <c r="E17" i="9" l="1"/>
  <c r="E16" i="9"/>
  <c r="E17" i="8"/>
  <c r="E16" i="8"/>
  <c r="E19" i="7"/>
  <c r="E18" i="7"/>
  <c r="E18" i="9"/>
  <c r="E18" i="8"/>
  <c r="F31" i="4" l="1"/>
  <c r="G8" i="12" l="1"/>
  <c r="H6" i="11" l="1"/>
  <c r="H7" i="11"/>
  <c r="D17" i="9"/>
  <c r="F17" i="9" s="1"/>
  <c r="H17" i="9" s="1"/>
  <c r="D14" i="9"/>
  <c r="F14" i="9" s="1"/>
  <c r="H14" i="9" s="1"/>
  <c r="D17" i="8"/>
  <c r="F17" i="8" s="1"/>
  <c r="H17" i="8" s="1"/>
  <c r="D14" i="8"/>
  <c r="F14" i="8" s="1"/>
  <c r="H14" i="8" s="1"/>
  <c r="E17" i="7"/>
  <c r="D17" i="7"/>
  <c r="E14" i="7"/>
  <c r="E13" i="7"/>
  <c r="D14" i="7"/>
  <c r="F14" i="7" l="1"/>
  <c r="G14" i="7" s="1"/>
  <c r="F17" i="7"/>
  <c r="H17" i="7" s="1"/>
  <c r="G17" i="9"/>
  <c r="I17" i="9" s="1"/>
  <c r="G14" i="9"/>
  <c r="I14" i="9"/>
  <c r="G17" i="8"/>
  <c r="I17" i="8" s="1"/>
  <c r="G14" i="8"/>
  <c r="I14" i="8"/>
  <c r="G17" i="7"/>
  <c r="I17" i="7" s="1"/>
  <c r="H14" i="7" l="1"/>
  <c r="I14" i="7" s="1"/>
  <c r="L35" i="4"/>
  <c r="M35" i="4"/>
  <c r="L32" i="4"/>
  <c r="M32" i="4"/>
  <c r="L32" i="5"/>
  <c r="M32" i="5"/>
  <c r="L35" i="5"/>
  <c r="M35" i="5"/>
  <c r="E35" i="5"/>
  <c r="G35" i="5" s="1"/>
  <c r="I35" i="5" s="1"/>
  <c r="G35" i="4"/>
  <c r="I35" i="4" s="1"/>
  <c r="E35" i="4"/>
  <c r="H35" i="5" l="1"/>
  <c r="J35" i="5" s="1"/>
  <c r="K35" i="5"/>
  <c r="H35" i="4"/>
  <c r="J35" i="4" s="1"/>
  <c r="E32" i="5"/>
  <c r="G32" i="5" s="1"/>
  <c r="E31" i="5"/>
  <c r="G31" i="5" s="1"/>
  <c r="L31" i="5"/>
  <c r="M31" i="5"/>
  <c r="G32" i="4"/>
  <c r="I32" i="4" s="1"/>
  <c r="H32" i="4"/>
  <c r="E32" i="4"/>
  <c r="J32" i="4" l="1"/>
  <c r="H32" i="5"/>
  <c r="K32" i="5" s="1"/>
  <c r="I32" i="5"/>
  <c r="K32" i="4"/>
  <c r="K35" i="4"/>
  <c r="H31" i="5"/>
  <c r="K31" i="5" s="1"/>
  <c r="I31" i="5"/>
  <c r="J31" i="5"/>
  <c r="J32" i="5" l="1"/>
  <c r="C7" i="12"/>
  <c r="D9" i="12" s="1"/>
  <c r="G7" i="12"/>
  <c r="G9" i="12" s="1"/>
  <c r="E45" i="4" l="1"/>
  <c r="G45" i="4"/>
  <c r="H45" i="4" s="1"/>
  <c r="E46" i="4"/>
  <c r="G46" i="4"/>
  <c r="E47" i="4"/>
  <c r="G47" i="4" s="1"/>
  <c r="H47" i="4" s="1"/>
  <c r="E48" i="4"/>
  <c r="G48" i="4"/>
  <c r="H48" i="4"/>
  <c r="I48" i="4"/>
  <c r="J48" i="4" s="1"/>
  <c r="K48" i="4"/>
  <c r="L34" i="4"/>
  <c r="I45" i="4" l="1"/>
  <c r="J45" i="4" s="1"/>
  <c r="I47" i="4"/>
  <c r="K47" i="4" s="1"/>
  <c r="I46" i="4"/>
  <c r="H46" i="4"/>
  <c r="K46" i="4" s="1"/>
  <c r="D20" i="9"/>
  <c r="F20" i="9" s="1"/>
  <c r="D20" i="8"/>
  <c r="F20" i="8" s="1"/>
  <c r="D20" i="7"/>
  <c r="F20" i="7" s="1"/>
  <c r="K45" i="4" l="1"/>
  <c r="J46" i="4"/>
  <c r="J47" i="4"/>
  <c r="H20" i="7"/>
  <c r="G20" i="7"/>
  <c r="I20" i="7" s="1"/>
  <c r="G20" i="9"/>
  <c r="H20" i="9"/>
  <c r="H20" i="8"/>
  <c r="G20" i="8"/>
  <c r="I20" i="9" l="1"/>
  <c r="I20" i="8"/>
  <c r="D21" i="9" l="1"/>
  <c r="F21" i="9" s="1"/>
  <c r="D19" i="9"/>
  <c r="F19" i="9" s="1"/>
  <c r="H19" i="9" s="1"/>
  <c r="D18" i="9"/>
  <c r="D16" i="9"/>
  <c r="F16" i="9" s="1"/>
  <c r="D13" i="9"/>
  <c r="F13" i="9" s="1"/>
  <c r="H13" i="9" s="1"/>
  <c r="D11" i="9"/>
  <c r="F11" i="9" s="1"/>
  <c r="D21" i="8"/>
  <c r="F21" i="8" s="1"/>
  <c r="D19" i="8"/>
  <c r="F19" i="8" s="1"/>
  <c r="D18" i="8"/>
  <c r="F18" i="8" s="1"/>
  <c r="D16" i="8"/>
  <c r="F16" i="8" s="1"/>
  <c r="D13" i="8"/>
  <c r="F13" i="8" s="1"/>
  <c r="D11" i="8"/>
  <c r="F11" i="8" s="1"/>
  <c r="F18" i="9" l="1"/>
  <c r="F22" i="8"/>
  <c r="C4" i="11" s="1"/>
  <c r="H16" i="9"/>
  <c r="G16" i="9"/>
  <c r="H21" i="9"/>
  <c r="G21" i="9"/>
  <c r="I21" i="9" s="1"/>
  <c r="G11" i="9"/>
  <c r="G19" i="9"/>
  <c r="I19" i="9" s="1"/>
  <c r="H11" i="9"/>
  <c r="G13" i="9"/>
  <c r="I13" i="9" s="1"/>
  <c r="H18" i="8"/>
  <c r="G18" i="8"/>
  <c r="H21" i="8"/>
  <c r="G21" i="8"/>
  <c r="I21" i="8" s="1"/>
  <c r="H11" i="8"/>
  <c r="G11" i="8"/>
  <c r="G13" i="8"/>
  <c r="H13" i="8"/>
  <c r="H16" i="8"/>
  <c r="G16" i="8"/>
  <c r="H19" i="8"/>
  <c r="G19" i="8"/>
  <c r="F22" i="9" l="1"/>
  <c r="C5" i="11" s="1"/>
  <c r="H22" i="8"/>
  <c r="E4" i="11" s="1"/>
  <c r="I11" i="9"/>
  <c r="I18" i="8"/>
  <c r="I13" i="8"/>
  <c r="I19" i="8"/>
  <c r="G18" i="9"/>
  <c r="H18" i="9"/>
  <c r="H22" i="9" s="1"/>
  <c r="E5" i="11" s="1"/>
  <c r="I16" i="9"/>
  <c r="I16" i="8"/>
  <c r="G22" i="8"/>
  <c r="D4" i="11" s="1"/>
  <c r="I11" i="8"/>
  <c r="I22" i="8" l="1"/>
  <c r="G4" i="11" s="1"/>
  <c r="I4" i="11" s="1"/>
  <c r="I18" i="9"/>
  <c r="G22" i="9"/>
  <c r="D5" i="11" s="1"/>
  <c r="F5" i="11" s="1"/>
  <c r="F4" i="11"/>
  <c r="L23" i="4"/>
  <c r="I22" i="9" l="1"/>
  <c r="G5" i="11" s="1"/>
  <c r="I5" i="11" s="1"/>
  <c r="D21" i="7"/>
  <c r="F21" i="7" s="1"/>
  <c r="D19" i="7"/>
  <c r="F19" i="7" s="1"/>
  <c r="G19" i="7" s="1"/>
  <c r="D18" i="7"/>
  <c r="F18" i="7" s="1"/>
  <c r="D16" i="7"/>
  <c r="F16" i="7" s="1"/>
  <c r="D13" i="7"/>
  <c r="F13" i="7" s="1"/>
  <c r="D11" i="7"/>
  <c r="F11" i="7" s="1"/>
  <c r="L46" i="5"/>
  <c r="M36" i="5"/>
  <c r="F14" i="5"/>
  <c r="M14" i="5" s="1"/>
  <c r="F12" i="5"/>
  <c r="M48" i="5"/>
  <c r="L48" i="5"/>
  <c r="E48" i="5"/>
  <c r="G48" i="5" s="1"/>
  <c r="H48" i="5" s="1"/>
  <c r="M47" i="5"/>
  <c r="L47" i="5"/>
  <c r="E47" i="5"/>
  <c r="G47" i="5" s="1"/>
  <c r="H47" i="5" s="1"/>
  <c r="M46" i="5"/>
  <c r="E46" i="5"/>
  <c r="M45" i="5"/>
  <c r="L45" i="5"/>
  <c r="E45" i="5"/>
  <c r="G45" i="5" s="1"/>
  <c r="E36" i="5"/>
  <c r="M34" i="5"/>
  <c r="L34" i="5"/>
  <c r="E34" i="5"/>
  <c r="G34" i="5" s="1"/>
  <c r="M29" i="5"/>
  <c r="L29" i="5"/>
  <c r="E29" i="5"/>
  <c r="G29" i="5" s="1"/>
  <c r="M28" i="5"/>
  <c r="L28" i="5"/>
  <c r="E28" i="5"/>
  <c r="G28" i="5" s="1"/>
  <c r="M24" i="5"/>
  <c r="L24" i="5"/>
  <c r="E24" i="5"/>
  <c r="G24" i="5" s="1"/>
  <c r="M23" i="5"/>
  <c r="E23" i="5"/>
  <c r="G23" i="5" s="1"/>
  <c r="M19" i="5"/>
  <c r="L19" i="5"/>
  <c r="E19" i="5"/>
  <c r="G19" i="5" s="1"/>
  <c r="M18" i="5"/>
  <c r="L18" i="5"/>
  <c r="E18" i="5"/>
  <c r="G18" i="5" s="1"/>
  <c r="M17" i="5"/>
  <c r="L17" i="5"/>
  <c r="M16" i="5"/>
  <c r="L16" i="5"/>
  <c r="E16" i="5"/>
  <c r="G16" i="5" s="1"/>
  <c r="M15" i="5"/>
  <c r="L15" i="5"/>
  <c r="E14" i="5"/>
  <c r="C14" i="5"/>
  <c r="M13" i="5"/>
  <c r="L13" i="5"/>
  <c r="E13" i="5"/>
  <c r="G13" i="5" s="1"/>
  <c r="E12" i="5"/>
  <c r="C12" i="5"/>
  <c r="M11" i="5"/>
  <c r="L11" i="5"/>
  <c r="E11" i="5"/>
  <c r="G11" i="5" s="1"/>
  <c r="M8" i="5"/>
  <c r="L8" i="5"/>
  <c r="E8" i="5"/>
  <c r="G8" i="5" s="1"/>
  <c r="M48" i="4"/>
  <c r="L48" i="4"/>
  <c r="M47" i="4"/>
  <c r="L47" i="4"/>
  <c r="M45" i="4"/>
  <c r="L45" i="4"/>
  <c r="M34" i="4"/>
  <c r="M31" i="4"/>
  <c r="L31" i="4"/>
  <c r="M29" i="4"/>
  <c r="L29" i="4"/>
  <c r="M28" i="4"/>
  <c r="L28" i="4"/>
  <c r="M24" i="4"/>
  <c r="L24" i="4"/>
  <c r="M23" i="4"/>
  <c r="M19" i="4"/>
  <c r="L19" i="4"/>
  <c r="M18" i="4"/>
  <c r="L18" i="4"/>
  <c r="M17" i="4"/>
  <c r="L17" i="4"/>
  <c r="M16" i="4"/>
  <c r="M15" i="4"/>
  <c r="L15" i="4"/>
  <c r="M13" i="4"/>
  <c r="L13" i="4"/>
  <c r="M11" i="4"/>
  <c r="M8" i="4"/>
  <c r="L8" i="4"/>
  <c r="C14" i="4"/>
  <c r="L14" i="4" s="1"/>
  <c r="C12" i="4"/>
  <c r="F22" i="7" l="1"/>
  <c r="C3" i="11" s="1"/>
  <c r="G46" i="5"/>
  <c r="H46" i="5" s="1"/>
  <c r="H16" i="7"/>
  <c r="G36" i="5"/>
  <c r="H36" i="5" s="1"/>
  <c r="G16" i="7"/>
  <c r="H18" i="7"/>
  <c r="G18" i="7"/>
  <c r="H11" i="7"/>
  <c r="G11" i="7"/>
  <c r="H13" i="7"/>
  <c r="G13" i="7"/>
  <c r="H21" i="7"/>
  <c r="G21" i="7"/>
  <c r="H19" i="7"/>
  <c r="I19" i="7" s="1"/>
  <c r="G12" i="5"/>
  <c r="H12" i="5" s="1"/>
  <c r="I47" i="5"/>
  <c r="J47" i="5" s="1"/>
  <c r="L51" i="5"/>
  <c r="M51" i="5"/>
  <c r="I48" i="5"/>
  <c r="J48" i="5" s="1"/>
  <c r="L36" i="5"/>
  <c r="L14" i="5"/>
  <c r="L12" i="5"/>
  <c r="L38" i="5" s="1"/>
  <c r="I28" i="5"/>
  <c r="H28" i="5"/>
  <c r="I18" i="5"/>
  <c r="H18" i="5"/>
  <c r="I8" i="5"/>
  <c r="H8" i="5"/>
  <c r="I24" i="5"/>
  <c r="H24" i="5"/>
  <c r="K24" i="5" s="1"/>
  <c r="H13" i="5"/>
  <c r="I13" i="5"/>
  <c r="I34" i="5"/>
  <c r="H34" i="5"/>
  <c r="I23" i="5"/>
  <c r="H23" i="5"/>
  <c r="I45" i="5"/>
  <c r="H45" i="5"/>
  <c r="I19" i="5"/>
  <c r="H19" i="5"/>
  <c r="K19" i="5" s="1"/>
  <c r="I11" i="5"/>
  <c r="H11" i="5"/>
  <c r="I29" i="5"/>
  <c r="H29" i="5"/>
  <c r="J29" i="5" s="1"/>
  <c r="G14" i="5"/>
  <c r="K48" i="5"/>
  <c r="H16" i="5"/>
  <c r="M12" i="5"/>
  <c r="M38" i="5" s="1"/>
  <c r="I16" i="5"/>
  <c r="I11" i="7" l="1"/>
  <c r="D11" i="10"/>
  <c r="D12" i="10"/>
  <c r="G38" i="5"/>
  <c r="K47" i="5"/>
  <c r="M52" i="5"/>
  <c r="G22" i="7"/>
  <c r="D3" i="11" s="1"/>
  <c r="G51" i="5"/>
  <c r="I36" i="5"/>
  <c r="J36" i="5" s="1"/>
  <c r="H22" i="7"/>
  <c r="E3" i="11" s="1"/>
  <c r="K34" i="5"/>
  <c r="I21" i="7"/>
  <c r="I13" i="7"/>
  <c r="H5" i="10"/>
  <c r="I12" i="5"/>
  <c r="J12" i="5" s="1"/>
  <c r="J11" i="5"/>
  <c r="C5" i="10"/>
  <c r="J34" i="5"/>
  <c r="I46" i="5"/>
  <c r="J46" i="5" s="1"/>
  <c r="J19" i="5"/>
  <c r="H51" i="5"/>
  <c r="I18" i="7"/>
  <c r="C7" i="11"/>
  <c r="C6" i="11"/>
  <c r="I16" i="7"/>
  <c r="K18" i="5"/>
  <c r="K13" i="5"/>
  <c r="K28" i="5"/>
  <c r="J16" i="5"/>
  <c r="K29" i="5"/>
  <c r="K23" i="5"/>
  <c r="K8" i="5"/>
  <c r="J23" i="5"/>
  <c r="J18" i="5"/>
  <c r="K11" i="5"/>
  <c r="J24" i="5"/>
  <c r="K16" i="5"/>
  <c r="J13" i="5"/>
  <c r="J8" i="5"/>
  <c r="J45" i="5"/>
  <c r="J28" i="5"/>
  <c r="I14" i="5"/>
  <c r="H14" i="5"/>
  <c r="H38" i="5" s="1"/>
  <c r="K45" i="5"/>
  <c r="F12" i="10" l="1"/>
  <c r="D13" i="10"/>
  <c r="E5" i="10"/>
  <c r="E12" i="10"/>
  <c r="G12" i="10" s="1"/>
  <c r="K12" i="5"/>
  <c r="I38" i="5"/>
  <c r="L52" i="5"/>
  <c r="H4" i="10" s="1"/>
  <c r="G52" i="5"/>
  <c r="C4" i="10" s="1"/>
  <c r="D5" i="10"/>
  <c r="H52" i="5"/>
  <c r="E4" i="10" s="1"/>
  <c r="K46" i="5"/>
  <c r="K51" i="5" s="1"/>
  <c r="J51" i="5"/>
  <c r="F11" i="10" s="1"/>
  <c r="I51" i="5"/>
  <c r="K36" i="5"/>
  <c r="I22" i="7"/>
  <c r="G3" i="11" s="1"/>
  <c r="G7" i="11" s="1"/>
  <c r="E7" i="11"/>
  <c r="E6" i="11"/>
  <c r="D7" i="11"/>
  <c r="D6" i="11"/>
  <c r="F3" i="11"/>
  <c r="J14" i="5"/>
  <c r="J38" i="5" s="1"/>
  <c r="K14" i="5"/>
  <c r="K38" i="5" l="1"/>
  <c r="F5" i="10"/>
  <c r="I52" i="5"/>
  <c r="D4" i="10" s="1"/>
  <c r="F4" i="10" s="1"/>
  <c r="I3" i="11"/>
  <c r="I7" i="11" s="1"/>
  <c r="G6" i="11"/>
  <c r="G5" i="10"/>
  <c r="I5" i="10" s="1"/>
  <c r="F7" i="11"/>
  <c r="F6" i="11"/>
  <c r="I12" i="10"/>
  <c r="J52" i="5"/>
  <c r="E11" i="10"/>
  <c r="G11" i="10" s="1"/>
  <c r="K52" i="5" l="1"/>
  <c r="G4" i="10" s="1"/>
  <c r="I4" i="10" s="1"/>
  <c r="I6" i="11"/>
  <c r="I11" i="10"/>
  <c r="L46" i="4" l="1"/>
  <c r="M46" i="4"/>
  <c r="M36" i="4"/>
  <c r="L36" i="4"/>
  <c r="E36" i="4"/>
  <c r="G36" i="4" s="1"/>
  <c r="E34" i="4"/>
  <c r="G34" i="4" s="1"/>
  <c r="E31" i="4"/>
  <c r="G31" i="4" s="1"/>
  <c r="E29" i="4"/>
  <c r="G29" i="4" s="1"/>
  <c r="E28" i="4"/>
  <c r="G28" i="4" s="1"/>
  <c r="E24" i="4"/>
  <c r="G24" i="4" s="1"/>
  <c r="E23" i="4"/>
  <c r="G23" i="4" s="1"/>
  <c r="E19" i="4"/>
  <c r="G19" i="4" s="1"/>
  <c r="E18" i="4"/>
  <c r="G18" i="4" s="1"/>
  <c r="E16" i="4"/>
  <c r="G16" i="4" s="1"/>
  <c r="E14" i="4"/>
  <c r="E13" i="4"/>
  <c r="G13" i="4" s="1"/>
  <c r="E12" i="4"/>
  <c r="E11" i="4"/>
  <c r="G11" i="4" s="1"/>
  <c r="E8" i="4"/>
  <c r="G8" i="4" s="1"/>
  <c r="M14" i="4" l="1"/>
  <c r="M12" i="4"/>
  <c r="L12" i="4"/>
  <c r="I11" i="4"/>
  <c r="H8" i="4"/>
  <c r="G14" i="4"/>
  <c r="G12" i="4"/>
  <c r="H28" i="4"/>
  <c r="I28" i="4"/>
  <c r="I34" i="4"/>
  <c r="H34" i="4"/>
  <c r="H36" i="4"/>
  <c r="I36" i="4"/>
  <c r="I8" i="4"/>
  <c r="I16" i="4"/>
  <c r="H16" i="4"/>
  <c r="I19" i="4"/>
  <c r="H19" i="4"/>
  <c r="K19" i="4" s="1"/>
  <c r="I18" i="4"/>
  <c r="H18" i="4"/>
  <c r="K18" i="4" s="1"/>
  <c r="H23" i="4"/>
  <c r="I23" i="4"/>
  <c r="K23" i="4" s="1"/>
  <c r="I29" i="4"/>
  <c r="H29" i="4"/>
  <c r="I13" i="4"/>
  <c r="H13" i="4"/>
  <c r="I24" i="4"/>
  <c r="H24" i="4"/>
  <c r="J24" i="4" s="1"/>
  <c r="I31" i="4"/>
  <c r="H31" i="4"/>
  <c r="K31" i="4" s="1"/>
  <c r="H11" i="4"/>
  <c r="J29" i="4" l="1"/>
  <c r="J28" i="4"/>
  <c r="K13" i="4"/>
  <c r="J16" i="4"/>
  <c r="K11" i="4"/>
  <c r="J19" i="4"/>
  <c r="J31" i="4"/>
  <c r="I14" i="4"/>
  <c r="J13" i="4"/>
  <c r="F10" i="10"/>
  <c r="J18" i="4"/>
  <c r="J23" i="4"/>
  <c r="K16" i="4"/>
  <c r="K34" i="4"/>
  <c r="J36" i="4"/>
  <c r="J34" i="4"/>
  <c r="I12" i="4"/>
  <c r="J11" i="4"/>
  <c r="K8" i="4"/>
  <c r="J8" i="4"/>
  <c r="H14" i="4"/>
  <c r="H12" i="4"/>
  <c r="K36" i="4"/>
  <c r="K28" i="4"/>
  <c r="K24" i="4"/>
  <c r="K29" i="4"/>
  <c r="K14" i="4" l="1"/>
  <c r="J14" i="4"/>
  <c r="F13" i="10"/>
  <c r="F14" i="10"/>
  <c r="D3" i="10"/>
  <c r="D6" i="10" s="1"/>
  <c r="K12" i="4"/>
  <c r="C3" i="10"/>
  <c r="J12" i="4"/>
  <c r="E3" i="10"/>
  <c r="E10" i="10" l="1"/>
  <c r="E13" i="10" s="1"/>
  <c r="H3" i="10"/>
  <c r="D7" i="10"/>
  <c r="F3" i="10"/>
  <c r="F6" i="10" s="1"/>
  <c r="E7" i="10"/>
  <c r="E6" i="10"/>
  <c r="C6" i="10"/>
  <c r="C7" i="10"/>
  <c r="E14" i="10" l="1"/>
  <c r="G10" i="10"/>
  <c r="F7" i="10"/>
  <c r="H7" i="10"/>
  <c r="H6" i="10"/>
  <c r="G13" i="10" l="1"/>
  <c r="H13" i="10" s="1"/>
  <c r="H10" i="10"/>
  <c r="I10" i="10"/>
  <c r="G14" i="10"/>
  <c r="H14" i="10" s="1"/>
  <c r="G3" i="10"/>
  <c r="G6" i="10" s="1"/>
  <c r="I13" i="10" l="1"/>
  <c r="I14" i="10"/>
  <c r="G7" i="10"/>
  <c r="I3" i="10"/>
  <c r="I7" i="10" s="1"/>
  <c r="I6" i="10" l="1"/>
</calcChain>
</file>

<file path=xl/sharedStrings.xml><?xml version="1.0" encoding="utf-8"?>
<sst xmlns="http://schemas.openxmlformats.org/spreadsheetml/2006/main" count="450" uniqueCount="157">
  <si>
    <t>Burden item</t>
  </si>
  <si>
    <t>(A)</t>
  </si>
  <si>
    <t>(B)</t>
  </si>
  <si>
    <t>(C)</t>
  </si>
  <si>
    <t>(D)</t>
  </si>
  <si>
    <t>(E)</t>
  </si>
  <si>
    <t>(F)</t>
  </si>
  <si>
    <t>(G)</t>
  </si>
  <si>
    <t>(H)</t>
  </si>
  <si>
    <t>1.  Applications</t>
  </si>
  <si>
    <t>N/A</t>
  </si>
  <si>
    <t>2.  Survey and Studies</t>
  </si>
  <si>
    <t>3.  Reporting requirements</t>
  </si>
  <si>
    <t xml:space="preserve">     B.  Required activities</t>
  </si>
  <si>
    <t xml:space="preserve">     C.  Create information</t>
  </si>
  <si>
    <t>See 3B</t>
  </si>
  <si>
    <t>See 3E</t>
  </si>
  <si>
    <t>Subtotal for Reporting Requirements</t>
  </si>
  <si>
    <t>4.  Recordkeeping requirements</t>
  </si>
  <si>
    <t>See 3A</t>
  </si>
  <si>
    <t xml:space="preserve">     B.  Plan activities</t>
  </si>
  <si>
    <t xml:space="preserve">     D.  Develop record system</t>
  </si>
  <si>
    <t xml:space="preserve">     E.  Record information</t>
  </si>
  <si>
    <t>Assumptions:</t>
  </si>
  <si>
    <t>Technical person- hours per year (E=CxD)</t>
  </si>
  <si>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</si>
  <si>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</si>
  <si>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</si>
  <si>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</si>
  <si>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</si>
  <si>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3.  Required activities</t>
  </si>
  <si>
    <t xml:space="preserve">     A.  Create information</t>
  </si>
  <si>
    <t xml:space="preserve">     B.  Gather information</t>
  </si>
  <si>
    <t xml:space="preserve">     C.  Report reviews</t>
  </si>
  <si>
    <r>
      <t xml:space="preserve">          1) Notification of final compliance </t>
    </r>
    <r>
      <rPr>
        <vertAlign val="superscript"/>
        <sz val="10"/>
        <color theme="1"/>
        <rFont val="Times New Roman"/>
        <family val="1"/>
      </rPr>
      <t>c</t>
    </r>
  </si>
  <si>
    <t xml:space="preserve">          3) Review annual compliance report </t>
  </si>
  <si>
    <t xml:space="preserve">          4) Review semiannual deviation reports</t>
  </si>
  <si>
    <r>
      <t xml:space="preserve">          5)  Review waste management plan </t>
    </r>
    <r>
      <rPr>
        <vertAlign val="superscript"/>
        <sz val="10"/>
        <color theme="1"/>
        <rFont val="Times New Roman"/>
        <family val="1"/>
      </rPr>
      <t>c</t>
    </r>
  </si>
  <si>
    <r>
      <t xml:space="preserve">     D.  Annual summary report </t>
    </r>
    <r>
      <rPr>
        <vertAlign val="superscript"/>
        <sz val="10"/>
        <color theme="1"/>
        <rFont val="Times New Roman"/>
        <family val="1"/>
      </rPr>
      <t>d</t>
    </r>
  </si>
  <si>
    <t>EPA person- hours per plant per year (C=AxB)</t>
  </si>
  <si>
    <t>Management person-hours per year (Ex0.05)</t>
  </si>
  <si>
    <t>Clerical person-hours per year (Ex0.1)</t>
  </si>
  <si>
    <r>
      <t>b</t>
    </r>
    <r>
      <rPr>
        <sz val="10"/>
        <color theme="1"/>
        <rFont val="Times New Roman"/>
        <family val="1"/>
      </rPr>
      <t xml:space="preserve">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r>
  </si>
  <si>
    <r>
      <t>TOTAL ANNUAL BURDEN AND COST (rounded)</t>
    </r>
    <r>
      <rPr>
        <b/>
        <vertAlign val="superscript"/>
        <sz val="10"/>
        <color theme="1"/>
        <rFont val="Times New Roman"/>
        <family val="1"/>
      </rPr>
      <t>e</t>
    </r>
  </si>
  <si>
    <r>
      <rPr>
        <vertAlign val="superscript"/>
        <sz val="12"/>
        <color theme="1"/>
        <rFont val="Times New Roman"/>
        <family val="1"/>
      </rPr>
      <t>d</t>
    </r>
    <r>
      <rPr>
        <sz val="10"/>
        <color theme="1"/>
        <rFont val="Times New Roman"/>
        <family val="1"/>
      </rPr>
      <t xml:space="preserve"> We have assumed that all affected facilities in the states will be required to prepare an annual summary plan.</t>
    </r>
  </si>
  <si>
    <t>2.  Familiarization with rule requirements</t>
  </si>
  <si>
    <r>
      <rPr>
        <vertAlign val="superscript"/>
        <sz val="12"/>
        <color theme="1"/>
        <rFont val="Times New Roman"/>
        <family val="1"/>
      </rPr>
      <t>e</t>
    </r>
    <r>
      <rPr>
        <vertAlign val="superscript"/>
        <sz val="10"/>
        <color theme="1"/>
        <rFont val="Times New Roman"/>
        <family val="1"/>
      </rPr>
      <t xml:space="preserve">  </t>
    </r>
    <r>
      <rPr>
        <sz val="10"/>
        <color theme="1"/>
        <rFont val="Times New Roman"/>
        <family val="1"/>
      </rPr>
      <t>Totals have been rounded to 3 significant figures.  Figures may not add exactly due to rounding.</t>
    </r>
  </si>
  <si>
    <t>Capital/Startup vs. Operation and Maintenance (O&amp;M) Costs</t>
  </si>
  <si>
    <t>Capital/Startup Cost for One Respondent</t>
  </si>
  <si>
    <t>Total Capital/Startup Cost, (B X C)</t>
  </si>
  <si>
    <t>Annual O&amp;M Costs for One Respondent</t>
  </si>
  <si>
    <t>Number of Respondents with O&amp;M</t>
  </si>
  <si>
    <t>Total</t>
  </si>
  <si>
    <t>Updated to 2018 labor rates</t>
  </si>
  <si>
    <t>Person-hours per year</t>
  </si>
  <si>
    <t>(A)
Person hours per occurrence</t>
  </si>
  <si>
    <r>
      <t xml:space="preserve">     A.  Familiarize with rule requirements</t>
    </r>
    <r>
      <rPr>
        <vertAlign val="superscript"/>
        <sz val="10"/>
        <color theme="1"/>
        <rFont val="Times New Roman"/>
        <family val="1"/>
      </rPr>
      <t>c</t>
    </r>
  </si>
  <si>
    <t>1)  Initial performance test and reports</t>
  </si>
  <si>
    <r>
      <t xml:space="preserve">a) Initial performance tests (PM, dioxins/furans, opacity, fugitives, HCl, Cd, Pb, Hg) </t>
    </r>
    <r>
      <rPr>
        <vertAlign val="superscript"/>
        <sz val="10"/>
        <color rgb="FF000000"/>
        <rFont val="Times New Roman"/>
        <family val="1"/>
      </rPr>
      <t>c</t>
    </r>
  </si>
  <si>
    <r>
      <t xml:space="preserve">b) Repeat of initial performance tests </t>
    </r>
    <r>
      <rPr>
        <vertAlign val="superscript"/>
        <sz val="10"/>
        <color rgb="FF000000"/>
        <rFont val="Times New Roman"/>
        <family val="1"/>
      </rPr>
      <t>c,d</t>
    </r>
  </si>
  <si>
    <r>
      <t xml:space="preserve">c) Initial performance tests - Air Curtain Incinerators (opacity) </t>
    </r>
    <r>
      <rPr>
        <vertAlign val="superscript"/>
        <sz val="10"/>
        <color rgb="FF000000"/>
        <rFont val="Times New Roman"/>
        <family val="1"/>
      </rPr>
      <t>c</t>
    </r>
  </si>
  <si>
    <r>
      <t xml:space="preserve">d) Repeat of initial performance tests - Air Curtain Incinerators </t>
    </r>
    <r>
      <rPr>
        <vertAlign val="superscript"/>
        <sz val="10"/>
        <color rgb="FF000000"/>
        <rFont val="Times New Roman"/>
        <family val="1"/>
      </rPr>
      <t>c,d</t>
    </r>
  </si>
  <si>
    <t>2)  CEMS demonstration (CO, O2)</t>
  </si>
  <si>
    <t>b) Annual Costs</t>
  </si>
  <si>
    <t>See 3.B.5</t>
  </si>
  <si>
    <r>
      <t>3)  Annual performance tests and test reports (PM, dioxins/furans, opacity, fugitives, HCl, Cd, Pb, Hg)</t>
    </r>
    <r>
      <rPr>
        <vertAlign val="superscript"/>
        <sz val="10"/>
        <color rgb="FF000000"/>
        <rFont val="Times New Roman"/>
        <family val="1"/>
      </rPr>
      <t>f</t>
    </r>
  </si>
  <si>
    <r>
      <t>4)  Annual performance tests and test reports - Air Curtain Incinerators (opacity)</t>
    </r>
    <r>
      <rPr>
        <vertAlign val="superscript"/>
        <sz val="10"/>
        <color rgb="FF000000"/>
        <rFont val="Times New Roman"/>
        <family val="1"/>
      </rPr>
      <t>f</t>
    </r>
  </si>
  <si>
    <t xml:space="preserve">     D.  Gather existing information</t>
  </si>
  <si>
    <t xml:space="preserve">     E.  Write Report</t>
  </si>
  <si>
    <r>
      <t>1)  Preconstruction report</t>
    </r>
    <r>
      <rPr>
        <vertAlign val="superscript"/>
        <sz val="10"/>
        <color rgb="FF000000"/>
        <rFont val="Times New Roman"/>
        <family val="1"/>
      </rPr>
      <t>c</t>
    </r>
    <r>
      <rPr>
        <sz val="10"/>
        <color rgb="FF000000"/>
        <rFont val="Times New Roman"/>
        <family val="1"/>
      </rPr>
      <t xml:space="preserve"> </t>
    </r>
  </si>
  <si>
    <r>
      <t>2)  Startup notification</t>
    </r>
    <r>
      <rPr>
        <vertAlign val="superscript"/>
        <sz val="10"/>
        <color rgb="FF000000"/>
        <rFont val="Times New Roman"/>
        <family val="1"/>
      </rPr>
      <t>c</t>
    </r>
  </si>
  <si>
    <r>
      <t xml:space="preserve">3)  Initial test report </t>
    </r>
    <r>
      <rPr>
        <vertAlign val="superscript"/>
        <sz val="10"/>
        <color rgb="FF000000"/>
        <rFont val="Times New Roman"/>
        <family val="1"/>
      </rPr>
      <t>c</t>
    </r>
  </si>
  <si>
    <r>
      <t xml:space="preserve">     A. Familiarize with rule requirements</t>
    </r>
    <r>
      <rPr>
        <vertAlign val="superscript"/>
        <sz val="10"/>
        <rFont val="Times New Roman"/>
        <family val="1"/>
      </rPr>
      <t>c</t>
    </r>
  </si>
  <si>
    <t xml:space="preserve">     C.  Implement activities</t>
  </si>
  <si>
    <t xml:space="preserve">3)  Records of employee review of operations manual </t>
  </si>
  <si>
    <t>F.  Perform Audits</t>
  </si>
  <si>
    <t>Subtotal for Recordkeeping Requirements</t>
  </si>
  <si>
    <t>(C)
No. of occurrences per respondent per year</t>
  </si>
  <si>
    <t>(D)
Person hours per respondent per year
(C=AxB)</t>
  </si>
  <si>
    <t>(B)
Non-Labor Costs Per Occurrence</t>
  </si>
  <si>
    <t>(F)
Technical person- hours per year
(E=CxD)</t>
  </si>
  <si>
    <t>(G)
Management person hours per year
(Ex0.05)</t>
  </si>
  <si>
    <t>(H)
Clerical person hours per year
(Ex0.1)</t>
  </si>
  <si>
    <t>(I)
Total Hours per Year
(F + G + H)</t>
  </si>
  <si>
    <r>
      <t>(J)
Total Labor Cost per year</t>
    </r>
    <r>
      <rPr>
        <vertAlign val="superscript"/>
        <sz val="10"/>
        <color theme="1"/>
        <rFont val="Times New Roman"/>
        <family val="1"/>
      </rPr>
      <t>b</t>
    </r>
  </si>
  <si>
    <t>(K)
Total Non-Labor Costs Per Year 
(B x C x E)</t>
  </si>
  <si>
    <t>(L)
Total Number of Responses per Year
(C X E)</t>
  </si>
  <si>
    <r>
      <t>(E)
Respondents per year</t>
    </r>
    <r>
      <rPr>
        <vertAlign val="superscript"/>
        <sz val="10"/>
        <color theme="1"/>
        <rFont val="Times New Roman"/>
        <family val="1"/>
      </rPr>
      <t>a</t>
    </r>
  </si>
  <si>
    <r>
      <t>TOTAL (rounded)</t>
    </r>
    <r>
      <rPr>
        <b/>
        <vertAlign val="superscript"/>
        <sz val="10"/>
        <color theme="1"/>
        <rFont val="Times New Roman"/>
        <family val="1"/>
      </rPr>
      <t>h</t>
    </r>
  </si>
  <si>
    <t>Total Hours</t>
  </si>
  <si>
    <t>Year</t>
  </si>
  <si>
    <t>Technical Hours</t>
  </si>
  <si>
    <t>Clerical Hours</t>
  </si>
  <si>
    <t>Management Hours</t>
  </si>
  <si>
    <t>Total Labor Hours</t>
  </si>
  <si>
    <t>Labor Costs</t>
  </si>
  <si>
    <t>Total Costs</t>
  </si>
  <si>
    <t>Average</t>
  </si>
  <si>
    <t>Number of Respondents</t>
  </si>
  <si>
    <t>Number of Responses</t>
  </si>
  <si>
    <t>Reporting Hours</t>
  </si>
  <si>
    <t>Recordkeeping Hours</t>
  </si>
  <si>
    <t>Hours per Response</t>
  </si>
  <si>
    <t>Hours Per Respondent</t>
  </si>
  <si>
    <t>Non-Labor (Capital/Startup and O&amp;M) Costs</t>
  </si>
  <si>
    <t>Non-Labor Costs</t>
  </si>
  <si>
    <r>
      <t xml:space="preserve">b  </t>
    </r>
    <r>
      <rPr>
        <sz val="10"/>
        <rFont val="Times New Roman"/>
        <family val="1"/>
      </rPr>
      <t>This ICR uses the following labor rates: $117.92 (technical), $147.40 (managerial), and $57.02 (clerical).  These rates are from the United States Department of Labor, Bureau of Labor Statistics, June 2018, “Table 2. Civilian workers, by occupational and industry group.”  The rates are from column 1, “Total compensation.”  They have been increased by 110 percent to account for the benefit packages available to those employed by private industry.</t>
    </r>
  </si>
  <si>
    <r>
      <t xml:space="preserve">a) Initial demonstration </t>
    </r>
    <r>
      <rPr>
        <vertAlign val="superscript"/>
        <sz val="10"/>
        <color rgb="FF000000"/>
        <rFont val="Times New Roman"/>
        <family val="1"/>
      </rPr>
      <t>e</t>
    </r>
  </si>
  <si>
    <r>
      <t xml:space="preserve">1)  Records of SSM </t>
    </r>
    <r>
      <rPr>
        <vertAlign val="superscript"/>
        <sz val="10"/>
        <color rgb="FF000000"/>
        <rFont val="Times New Roman"/>
        <family val="1"/>
      </rPr>
      <t>h</t>
    </r>
  </si>
  <si>
    <r>
      <t xml:space="preserve">TOTAL (rounded) </t>
    </r>
    <r>
      <rPr>
        <b/>
        <vertAlign val="superscript"/>
        <sz val="10"/>
        <color theme="1"/>
        <rFont val="Times New Roman"/>
        <family val="1"/>
      </rPr>
      <t>j</t>
    </r>
  </si>
  <si>
    <r>
      <t xml:space="preserve">h </t>
    </r>
    <r>
      <rPr>
        <sz val="10"/>
        <color rgb="FF000000"/>
        <rFont val="Times New Roman"/>
        <family val="1"/>
      </rPr>
      <t xml:space="preserve"> The emission limits will apply at all times, including periods of SSM. Therefore, no facilities will have recordkeeping costs associated with SSM.</t>
    </r>
  </si>
  <si>
    <r>
      <t xml:space="preserve">j </t>
    </r>
    <r>
      <rPr>
        <sz val="10"/>
        <color rgb="FF000000"/>
        <rFont val="Times New Roman"/>
        <family val="1"/>
      </rPr>
      <t>Totals have been rounded to 3 significant figures. Figures may not add exactly due to rounding.</t>
    </r>
  </si>
  <si>
    <r>
      <t>5)  Semiannual deviation reports</t>
    </r>
    <r>
      <rPr>
        <vertAlign val="superscript"/>
        <sz val="10"/>
        <color rgb="FF000000"/>
        <rFont val="Times New Roman"/>
        <family val="1"/>
      </rPr>
      <t xml:space="preserve"> i</t>
    </r>
  </si>
  <si>
    <r>
      <t xml:space="preserve">2)  Records of emission rate computations, all emission exceedances and periods when there is no data </t>
    </r>
    <r>
      <rPr>
        <vertAlign val="superscript"/>
        <sz val="10"/>
        <color rgb="FF000000"/>
        <rFont val="Times New Roman"/>
        <family val="1"/>
      </rPr>
      <t>i,k</t>
    </r>
  </si>
  <si>
    <r>
      <t xml:space="preserve">4)  Record of control devices operating parameters </t>
    </r>
    <r>
      <rPr>
        <vertAlign val="superscript"/>
        <sz val="10"/>
        <color rgb="FF000000"/>
        <rFont val="Times New Roman"/>
        <family val="1"/>
      </rPr>
      <t>k,f</t>
    </r>
  </si>
  <si>
    <t>Initial Stack Test</t>
  </si>
  <si>
    <r>
      <t xml:space="preserve">a) Initial test report (non-ACI) </t>
    </r>
    <r>
      <rPr>
        <vertAlign val="superscript"/>
        <sz val="10"/>
        <color rgb="FF000000"/>
        <rFont val="Times New Roman"/>
        <family val="1"/>
      </rPr>
      <t>c</t>
    </r>
  </si>
  <si>
    <r>
      <t xml:space="preserve">b) Initial test report (ACI) </t>
    </r>
    <r>
      <rPr>
        <vertAlign val="superscript"/>
        <sz val="10"/>
        <color rgb="FF000000"/>
        <rFont val="Times New Roman"/>
        <family val="1"/>
      </rPr>
      <t>c</t>
    </r>
  </si>
  <si>
    <t>4)  Annual compliance reports</t>
  </si>
  <si>
    <t xml:space="preserve">          2) Review initial compliance test report</t>
  </si>
  <si>
    <t>a) Annual compliance report (non-ACI)</t>
  </si>
  <si>
    <t>b) Annual compliance report (ACI)</t>
  </si>
  <si>
    <t>Initial Stack Test (non-ACI Facility)</t>
  </si>
  <si>
    <t>Initial Stack Test (ACI Facility)</t>
  </si>
  <si>
    <t>Total O&amp;M, (E X F)</t>
  </si>
  <si>
    <r>
      <t>d</t>
    </r>
    <r>
      <rPr>
        <sz val="10"/>
        <color rgb="FF000000"/>
        <rFont val="Times New Roman"/>
        <family val="1"/>
      </rPr>
      <t xml:space="preserve">  We have assumed that no respondents would be required to repeat a performance test.</t>
    </r>
  </si>
  <si>
    <r>
      <t xml:space="preserve">      6) Waste management plan </t>
    </r>
    <r>
      <rPr>
        <vertAlign val="superscript"/>
        <sz val="10"/>
        <rFont val="Times New Roman"/>
        <family val="1"/>
      </rPr>
      <t>c</t>
    </r>
  </si>
  <si>
    <r>
      <t xml:space="preserve">a) Annual compliance report (non-ACI) </t>
    </r>
    <r>
      <rPr>
        <vertAlign val="superscript"/>
        <sz val="10"/>
        <color rgb="FF000000"/>
        <rFont val="Times New Roman"/>
        <family val="1"/>
      </rPr>
      <t>g</t>
    </r>
  </si>
  <si>
    <r>
      <t xml:space="preserve">b) Annual compliance report (ACI) </t>
    </r>
    <r>
      <rPr>
        <vertAlign val="superscript"/>
        <sz val="10"/>
        <color rgb="FF000000"/>
        <rFont val="Times New Roman"/>
        <family val="1"/>
      </rPr>
      <t>g</t>
    </r>
  </si>
  <si>
    <r>
      <t>5)  Records of waste characterization</t>
    </r>
    <r>
      <rPr>
        <vertAlign val="superscript"/>
        <sz val="10"/>
        <color rgb="FF000000"/>
        <rFont val="Times New Roman"/>
        <family val="1"/>
      </rPr>
      <t>k</t>
    </r>
  </si>
  <si>
    <r>
      <rPr>
        <vertAlign val="superscript"/>
        <sz val="10"/>
        <rFont val="Times New Roman"/>
        <family val="1"/>
      </rPr>
      <t>g</t>
    </r>
    <r>
      <rPr>
        <sz val="10"/>
        <rFont val="Times New Roman"/>
        <family val="1"/>
      </rPr>
      <t xml:space="preserve">  The requirement to submit an annual compliance report is not new, therefore there are no incremental costs associated with this requirement.</t>
    </r>
  </si>
  <si>
    <t xml:space="preserve">        5)  Quarterly Appendix F audits of CEMS (CO)</t>
  </si>
  <si>
    <t>6)  Notification of final compliance</t>
  </si>
  <si>
    <r>
      <t xml:space="preserve">e </t>
    </r>
    <r>
      <rPr>
        <sz val="10"/>
        <color rgb="FF000000"/>
        <rFont val="Times New Roman"/>
        <family val="1"/>
      </rPr>
      <t>We have assumed that none of the existing units subject to FFFF have CEMS, all units are less than 10 TPD and will use a substitute means of compliance demonstration; therefore no facilities will submit an initial demonstration report.</t>
    </r>
  </si>
  <si>
    <r>
      <t>a</t>
    </r>
    <r>
      <rPr>
        <sz val="10"/>
        <rFont val="Times New Roman"/>
        <family val="1"/>
      </rPr>
      <t xml:space="preserve"> EPA estimates that there are 155 existing facilities subject to 40 CFR 60, Subpart FFFF: 29 air curtain incinerator (ACI) facilities and 126 other OSWI facilities.  EPA estimates that 63 non-ACI facilities are large facilities with units with capacities that are less than 10 TPD that will be able to do initial testing, and the ACI facilities will be able to do initial testing.  For the remaining 63 units with a capacity of less than 10 TPD, the proposed rule allows for an alternative compliance option that allows facilities to demonstrate compliance by requesting a substitute means of compliance demonstration test from their delegated authority. Units with a capacity of greater than or equal to 10 TPD and ACI units have no new initial testing requirements under the proposed rule, therefore, there are no incremental costs associated with these requirements. </t>
    </r>
  </si>
  <si>
    <r>
      <t>f</t>
    </r>
    <r>
      <rPr>
        <sz val="10"/>
        <rFont val="Times New Roman"/>
        <family val="1"/>
      </rPr>
      <t xml:space="preserve"> We have assumed that each respondent will use a substitute means of compliance demonstration; therefore, no respondents are expected to conduct annual performance tests or record daily calibration and operation or control devices operating parameters.</t>
    </r>
  </si>
  <si>
    <r>
      <rPr>
        <vertAlign val="superscript"/>
        <sz val="10"/>
        <rFont val="Times New Roman"/>
        <family val="1"/>
      </rPr>
      <t>g</t>
    </r>
    <r>
      <rPr>
        <sz val="10"/>
        <rFont val="Times New Roman"/>
        <family val="1"/>
      </rPr>
      <t xml:space="preserve">  We have assumed that non-ACI facilities will submit an initial test report in lieu of an annual compliance report in Year 1. However, the requirement to submit an annual compliance report is not new, therefore there are no incremental costs associated with this requirement.</t>
    </r>
  </si>
  <si>
    <r>
      <t xml:space="preserve">i </t>
    </r>
    <r>
      <rPr>
        <sz val="10"/>
        <color rgb="FF000000"/>
        <rFont val="Times New Roman"/>
        <family val="1"/>
      </rPr>
      <t>We have assumed that 10 percent of the respondents will report exceedances.</t>
    </r>
  </si>
  <si>
    <r>
      <rPr>
        <vertAlign val="superscript"/>
        <sz val="10"/>
        <rFont val="Times New Roman"/>
        <family val="1"/>
      </rPr>
      <t>k</t>
    </r>
    <r>
      <rPr>
        <sz val="10"/>
        <rFont val="Times New Roman"/>
        <family val="1"/>
      </rPr>
      <t xml:space="preserve"> We have assumed that each respondent will record information 52 times per year. This includes 63 respondents with units with capacities less than 10 TPD that will use the substitute means of compliance option.</t>
    </r>
  </si>
  <si>
    <r>
      <t>c</t>
    </r>
    <r>
      <rPr>
        <sz val="10"/>
        <rFont val="Times New Roman"/>
        <family val="1"/>
      </rPr>
      <t xml:space="preserve">  We have assumed that this is a one-time only cost for existing respondents with units greater than 10 TPD or units less than 10 TPD that do not meet the substitute means of compliance requirements. We assume 63 respondents at large facilities will test, and 63 remaining facilities will use the substitute means of compliance option in Year 1.</t>
    </r>
    <r>
      <rPr>
        <vertAlign val="superscript"/>
        <sz val="10"/>
        <rFont val="Times New Roman"/>
        <family val="1"/>
      </rPr>
      <t xml:space="preserve"> </t>
    </r>
    <r>
      <rPr>
        <sz val="10"/>
        <rFont val="Times New Roman"/>
        <family val="1"/>
      </rPr>
      <t xml:space="preserve">Note that the waste management plan is submitted as part of the preconstruction report. There are no new testing requirements under the proposed rule for large units or ACI units, therefore, there are no incremental costs associated with these requirements. </t>
    </r>
  </si>
  <si>
    <r>
      <t xml:space="preserve">          6)  Review grant applications for initial testing</t>
    </r>
    <r>
      <rPr>
        <vertAlign val="superscript"/>
        <sz val="10"/>
        <rFont val="Times New Roman"/>
        <family val="1"/>
      </rPr>
      <t>f</t>
    </r>
  </si>
  <si>
    <r>
      <t>c</t>
    </r>
    <r>
      <rPr>
        <sz val="12"/>
        <rFont val="Times New Roman"/>
        <family val="1"/>
      </rPr>
      <t xml:space="preserve"> </t>
    </r>
    <r>
      <rPr>
        <sz val="10"/>
        <rFont val="Times New Roman"/>
        <family val="1"/>
      </rPr>
      <t xml:space="preserve">We have assumed that this is a one-time only cost for existing respondents with units greater than 10 TPD or units less than 10 TPD that do not meet the substitute means of compliance requirements. We assume 63 non-ACI respondents will test in Year 1. </t>
    </r>
  </si>
  <si>
    <r>
      <rPr>
        <vertAlign val="superscript"/>
        <sz val="10"/>
        <rFont val="Times New Roman"/>
        <family val="1"/>
      </rPr>
      <t>f</t>
    </r>
    <r>
      <rPr>
        <sz val="10"/>
        <rFont val="Times New Roman"/>
        <family val="1"/>
      </rPr>
      <t>We have assumed that EPA will review one grant application per EPA Region.</t>
    </r>
  </si>
  <si>
    <t>Table 1: Annual Respondent Burden and Cost – Emission Guidelines for Other Solid Waste Incineration Units (40 CFR Part 60, Subpart FFFF) - Year 1 Incremental Burden</t>
  </si>
  <si>
    <t>Table 2: Annual Respondent Burden and Cost – Emission Guidelines for Other Solid Waste Incineration Units (40 CFR Part 60, Subpart FFFF) - Year 2 Incremental Burden</t>
  </si>
  <si>
    <t>Table 3: Annual Respondent Burden and Cost – Emission Guidelines for Other Solid Waste Incineration Units (40 CFR Part 60, Subpart FFFF) - Year 3 Incremental Burden</t>
  </si>
  <si>
    <t>Table 4 - Summary of Incremental Annual Respondent Burden and Cost of Recordkeeping and Reporting Requirements - Emission Guidelines for Other Solid Waste Incineration Units (40 CFR Part 60, Subpart FFFF)</t>
  </si>
  <si>
    <t>Table 5:  Average Annual EPA Burden and Cost – Emission Guidelines for Existing Other Solid Waste Incineration Units (40 CFR Part 60, Subpart FFFF) - Year 1 Incremental Burden</t>
  </si>
  <si>
    <t>Table 6:  Average Annual EPA Burden and Cost – Emission Guidelines for Existing Other Solid Waste Incineration Units (40 CFR Part 60, Subpart FFFF) - Year 2 Incremental Burden</t>
  </si>
  <si>
    <t>Table 7:  Average Annual EPA Burden and Cost – Emission Guidelines for Existing Other Solid Waste Incineration Units (40 CFR Part 60, Subpart FFFF) - Year 3 Incremental Burden</t>
  </si>
  <si>
    <t>Table 8 - Summary of Incremental Annual Agency Burden and Cost of Recordkeeping and Reporting Requirements for Emission Guidelines for Existing Other Solid Waste Incineration Units (40 CFR Part 60, Subpart FFFF)</t>
  </si>
  <si>
    <r>
      <t xml:space="preserve">a)  RATA audit (one per year) </t>
    </r>
    <r>
      <rPr>
        <vertAlign val="superscript"/>
        <sz val="10"/>
        <color theme="1"/>
        <rFont val="Times New Roman"/>
        <family val="1"/>
      </rPr>
      <t>e,f</t>
    </r>
  </si>
  <si>
    <r>
      <t xml:space="preserve">b)  RAA audit (three per year) </t>
    </r>
    <r>
      <rPr>
        <vertAlign val="superscript"/>
        <sz val="10"/>
        <color theme="1"/>
        <rFont val="Times New Roman"/>
        <family val="1"/>
      </rPr>
      <t>e,f</t>
    </r>
  </si>
  <si>
    <r>
      <t xml:space="preserve">c)  Daily calibration and operation </t>
    </r>
    <r>
      <rPr>
        <vertAlign val="superscript"/>
        <sz val="10"/>
        <color rgb="FF000000"/>
        <rFont val="Times New Roman"/>
        <family val="1"/>
      </rPr>
      <t>e,f</t>
    </r>
  </si>
  <si>
    <r>
      <rPr>
        <vertAlign val="superscript"/>
        <sz val="12"/>
        <color theme="1"/>
        <rFont val="Times New Roman"/>
        <family val="1"/>
      </rPr>
      <t>a</t>
    </r>
    <r>
      <rPr>
        <sz val="12"/>
        <color theme="1"/>
        <rFont val="Times New Roman"/>
        <family val="1"/>
      </rPr>
      <t xml:space="preserve"> It is assumed that 63 facilities will test 78 units. Annual operation and maintenance costs are not included, because it is assumed that all units will use a substitute means of compliance demonstration.</t>
    </r>
  </si>
  <si>
    <r>
      <t xml:space="preserve">Number of New Respondents </t>
    </r>
    <r>
      <rPr>
        <vertAlign val="superscript"/>
        <sz val="10"/>
        <color rgb="FF000000"/>
        <rFont val="Times New Roman"/>
        <family val="1"/>
      </rPr>
      <t>a</t>
    </r>
  </si>
  <si>
    <r>
      <t>c</t>
    </r>
    <r>
      <rPr>
        <sz val="10"/>
        <rFont val="Times New Roman"/>
        <family val="1"/>
      </rPr>
      <t xml:space="preserve">  We have assumed that this is a one-time only cost for existing respondents with units greater than 10 TPD or units less than 10 TPD that do not meet the substitute means of compliance requirements. We assume 63 respondents at large facilities will test 78 units, and 63 remaining facilities will use the substitute means of compliance option in Year 1.</t>
    </r>
    <r>
      <rPr>
        <vertAlign val="superscript"/>
        <sz val="10"/>
        <rFont val="Times New Roman"/>
        <family val="1"/>
      </rPr>
      <t xml:space="preserve"> </t>
    </r>
    <r>
      <rPr>
        <sz val="10"/>
        <rFont val="Times New Roman"/>
        <family val="1"/>
      </rPr>
      <t xml:space="preserve">Note that the waste management plan is submitted as part of the preconstruction report. There are no new initial testing requirements under the proposed rule for units with capacities greater than 10 TPD or ACI units, therefore, there are no incremental costs associated with these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</si>
</sst>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43" formatCode="_(* #,##0.00_);_(* \(#,##0.00\);_(* &quot;-&quot;??_);_(@_)"/>
    <numFmt numFmtId="164" formatCode="&quot;$&quot;#,##0"/>
    <numFmt numFmtId="165" formatCode="General_)"/>
  </numFmts>
  <fonts count="32"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b/>
      <vertAlign val="superscript"/>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11"/>
      <color theme="1"/>
      <name val="Calibri"/>
      <family val="2"/>
      <scheme val="minor"/>
    </font>
    <font>
      <vertAlign val="superscript"/>
      <sz val="10"/>
      <color rgb="FF000000"/>
      <name val="Times New Roman"/>
      <family val="1"/>
    </font>
    <font>
      <sz val="10"/>
      <color rgb="FFFF0000"/>
      <name val="Times New Roman"/>
      <family val="1"/>
    </font>
    <font>
      <b/>
      <i/>
      <sz val="10"/>
      <color theme="1"/>
      <name val="Times New Roman"/>
      <family val="1"/>
    </font>
    <font>
      <sz val="10"/>
      <name val="Times New Roman"/>
      <family val="1"/>
    </font>
    <font>
      <vertAlign val="superscript"/>
      <sz val="10"/>
      <name val="Times New Roman"/>
      <family val="1"/>
    </font>
    <font>
      <b/>
      <sz val="10"/>
      <color rgb="FF000000"/>
      <name val="Times New Roman"/>
      <family val="1"/>
    </font>
    <font>
      <sz val="8"/>
      <name val="Arial"/>
      <family val="2"/>
    </font>
    <font>
      <sz val="10"/>
      <name val="Arial"/>
      <family val="2"/>
    </font>
    <font>
      <sz val="11"/>
      <color theme="1"/>
      <name val="Arial"/>
      <family val="2"/>
    </font>
    <font>
      <b/>
      <sz val="11"/>
      <color theme="1"/>
      <name val="Times New Roman"/>
      <family val="1"/>
    </font>
    <font>
      <b/>
      <sz val="10"/>
      <color rgb="FF7030A0"/>
      <name val="Times New Roman"/>
      <family val="1"/>
    </font>
    <font>
      <b/>
      <sz val="11"/>
      <color rgb="FF7030A0"/>
      <name val="Calibri"/>
      <family val="2"/>
      <scheme val="minor"/>
    </font>
    <font>
      <b/>
      <sz val="11"/>
      <color rgb="FF7030A0"/>
      <name val="Times New Roman"/>
      <family val="1"/>
    </font>
    <font>
      <b/>
      <sz val="11"/>
      <color rgb="FF0070C0"/>
      <name val="Times New Roman"/>
      <family val="1"/>
    </font>
    <font>
      <sz val="11"/>
      <name val="Calibri"/>
      <family val="2"/>
      <scheme val="minor"/>
    </font>
    <font>
      <vertAlign val="superscript"/>
      <sz val="12"/>
      <name val="Times New Roman"/>
      <family val="1"/>
    </font>
    <font>
      <sz val="12"/>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43" fontId="13" fillId="0" borderId="0" applyFont="0" applyFill="0" applyBorder="0" applyAlignment="0" applyProtection="0"/>
  </cellStyleXfs>
  <cellXfs count="206">
    <xf numFmtId="0" fontId="0" fillId="0" borderId="0" xfId="0"/>
    <xf numFmtId="0" fontId="4"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3" fillId="0" borderId="1" xfId="0" applyFont="1" applyBorder="1" applyAlignment="1">
      <alignment horizontal="left" vertical="center" wrapText="1" indent="1"/>
    </xf>
    <xf numFmtId="0" fontId="3" fillId="0" borderId="1" xfId="0" applyFont="1" applyBorder="1" applyAlignment="1">
      <alignment horizontal="right" vertical="center" wrapText="1" indent="1"/>
    </xf>
    <xf numFmtId="6" fontId="3" fillId="0" borderId="1" xfId="0" applyNumberFormat="1" applyFont="1" applyBorder="1" applyAlignment="1">
      <alignment horizontal="right" vertical="center" wrapText="1" indent="1"/>
    </xf>
    <xf numFmtId="0" fontId="3"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0" fontId="1" fillId="0" borderId="0" xfId="0" applyFont="1"/>
    <xf numFmtId="0" fontId="12" fillId="0" borderId="12" xfId="0" applyFont="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17" fillId="0" borderId="14" xfId="0" applyNumberFormat="1" applyFont="1" applyBorder="1" applyAlignment="1">
      <alignment horizontal="center" wrapText="1"/>
    </xf>
    <xf numFmtId="0" fontId="1" fillId="0" borderId="0" xfId="0" applyFont="1" applyAlignment="1"/>
    <xf numFmtId="0" fontId="3" fillId="0" borderId="0" xfId="0" applyFont="1" applyAlignment="1"/>
    <xf numFmtId="0" fontId="15" fillId="0" borderId="0" xfId="0" applyFont="1" applyAlignment="1"/>
    <xf numFmtId="0" fontId="3" fillId="0" borderId="0" xfId="0"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12" fillId="0" borderId="1" xfId="0" applyFont="1" applyBorder="1" applyAlignment="1">
      <alignment horizontal="center" wrapText="1"/>
    </xf>
    <xf numFmtId="0" fontId="12" fillId="0" borderId="1" xfId="0" applyFont="1" applyBorder="1" applyAlignment="1">
      <alignment horizontal="left" wrapText="1"/>
    </xf>
    <xf numFmtId="0" fontId="12" fillId="0" borderId="1" xfId="0" applyFont="1" applyBorder="1" applyAlignment="1">
      <alignment horizontal="right" wrapText="1"/>
    </xf>
    <xf numFmtId="0" fontId="3" fillId="0" borderId="1" xfId="0" applyFont="1" applyBorder="1" applyAlignment="1"/>
    <xf numFmtId="6" fontId="12" fillId="0" borderId="1" xfId="0" applyNumberFormat="1" applyFont="1" applyBorder="1" applyAlignment="1">
      <alignment horizontal="center" wrapText="1"/>
    </xf>
    <xf numFmtId="8" fontId="12" fillId="0" borderId="1" xfId="0" applyNumberFormat="1" applyFont="1" applyBorder="1" applyAlignment="1">
      <alignment horizontal="right" wrapText="1"/>
    </xf>
    <xf numFmtId="164" fontId="3" fillId="0" borderId="1" xfId="0" applyNumberFormat="1" applyFont="1" applyBorder="1" applyAlignment="1"/>
    <xf numFmtId="6" fontId="17" fillId="0" borderId="1" xfId="0" applyNumberFormat="1" applyFont="1" applyFill="1" applyBorder="1" applyAlignment="1">
      <alignment horizontal="center" wrapText="1"/>
    </xf>
    <xf numFmtId="0" fontId="19" fillId="0" borderId="0" xfId="0" applyFont="1" applyAlignment="1"/>
    <xf numFmtId="6" fontId="16" fillId="0" borderId="1" xfId="0" applyNumberFormat="1" applyFont="1" applyFill="1" applyBorder="1" applyAlignment="1">
      <alignment horizontal="right" wrapText="1"/>
    </xf>
    <xf numFmtId="0" fontId="3" fillId="0" borderId="1" xfId="0" applyFont="1" applyFill="1" applyBorder="1" applyAlignment="1"/>
    <xf numFmtId="0" fontId="3" fillId="0" borderId="0" xfId="0" applyFont="1" applyFill="1" applyAlignment="1"/>
    <xf numFmtId="0" fontId="3" fillId="0" borderId="18" xfId="0" applyFont="1" applyFill="1" applyBorder="1" applyAlignment="1"/>
    <xf numFmtId="0" fontId="19" fillId="0" borderId="19" xfId="0" applyFont="1" applyFill="1" applyBorder="1" applyAlignment="1">
      <alignment horizontal="left" wrapText="1"/>
    </xf>
    <xf numFmtId="0" fontId="19" fillId="0" borderId="0" xfId="0" applyFont="1" applyFill="1" applyBorder="1" applyAlignment="1">
      <alignment horizontal="left" wrapText="1"/>
    </xf>
    <xf numFmtId="0" fontId="3" fillId="0" borderId="20" xfId="0" applyFont="1" applyFill="1" applyBorder="1" applyAlignment="1"/>
    <xf numFmtId="0" fontId="19" fillId="0" borderId="16" xfId="0" applyFont="1" applyFill="1" applyBorder="1" applyAlignment="1">
      <alignment wrapText="1"/>
    </xf>
    <xf numFmtId="0" fontId="19" fillId="0" borderId="17" xfId="0" applyFont="1" applyFill="1" applyBorder="1" applyAlignment="1">
      <alignment wrapText="1"/>
    </xf>
    <xf numFmtId="165" fontId="20" fillId="2" borderId="0" xfId="0" applyNumberFormat="1" applyFont="1" applyFill="1" applyAlignment="1">
      <alignment horizontal="center" vertical="center"/>
    </xf>
    <xf numFmtId="3" fontId="20" fillId="2" borderId="0" xfId="0" applyNumberFormat="1" applyFont="1" applyFill="1" applyAlignment="1">
      <alignment horizontal="center" vertical="center"/>
    </xf>
    <xf numFmtId="5" fontId="20" fillId="2" borderId="0" xfId="0" applyNumberFormat="1" applyFont="1" applyFill="1" applyAlignment="1">
      <alignment horizontal="center" vertical="center"/>
    </xf>
    <xf numFmtId="0" fontId="12" fillId="0" borderId="1" xfId="0" applyFont="1" applyFill="1" applyBorder="1" applyAlignment="1">
      <alignment horizontal="left" wrapText="1"/>
    </xf>
    <xf numFmtId="0" fontId="12" fillId="0" borderId="1" xfId="0" applyFont="1" applyFill="1" applyBorder="1" applyAlignment="1">
      <alignment horizontal="center" wrapText="1"/>
    </xf>
    <xf numFmtId="6" fontId="12"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8" fontId="12" fillId="0" borderId="1" xfId="0" applyNumberFormat="1" applyFont="1" applyFill="1" applyBorder="1" applyAlignment="1">
      <alignment horizontal="right" wrapText="1"/>
    </xf>
    <xf numFmtId="164" fontId="3" fillId="0" borderId="1" xfId="0" applyNumberFormat="1" applyFont="1" applyFill="1" applyBorder="1" applyAlignment="1"/>
    <xf numFmtId="0" fontId="12" fillId="0" borderId="1" xfId="0" applyFont="1" applyFill="1" applyBorder="1" applyAlignment="1">
      <alignment horizontal="right" wrapText="1"/>
    </xf>
    <xf numFmtId="38" fontId="16" fillId="0" borderId="1" xfId="0" applyNumberFormat="1" applyFont="1" applyFill="1" applyBorder="1" applyAlignment="1">
      <alignment horizontal="center" wrapText="1"/>
    </xf>
    <xf numFmtId="164" fontId="16" fillId="0" borderId="1" xfId="0" applyNumberFormat="1" applyFont="1" applyFill="1" applyBorder="1" applyAlignment="1">
      <alignment horizontal="right" wrapText="1"/>
    </xf>
    <xf numFmtId="0" fontId="12" fillId="0" borderId="2" xfId="0" applyFont="1" applyFill="1" applyBorder="1" applyAlignment="1">
      <alignment horizontal="center" wrapText="1"/>
    </xf>
    <xf numFmtId="38" fontId="16" fillId="0" borderId="1" xfId="0" applyNumberFormat="1" applyFont="1" applyFill="1" applyBorder="1" applyAlignment="1">
      <alignment horizontal="right" wrapText="1"/>
    </xf>
    <xf numFmtId="38" fontId="16" fillId="0" borderId="5" xfId="0" applyNumberFormat="1" applyFont="1" applyFill="1" applyBorder="1" applyAlignment="1">
      <alignment horizontal="right" wrapText="1"/>
    </xf>
    <xf numFmtId="6" fontId="16" fillId="0" borderId="5" xfId="0" applyNumberFormat="1" applyFont="1" applyFill="1" applyBorder="1" applyAlignment="1">
      <alignment horizontal="right" wrapText="1"/>
    </xf>
    <xf numFmtId="164" fontId="16" fillId="0" borderId="5" xfId="0" applyNumberFormat="1" applyFont="1" applyFill="1" applyBorder="1" applyAlignment="1">
      <alignment horizontal="right" wrapText="1"/>
    </xf>
    <xf numFmtId="3" fontId="16" fillId="0" borderId="3" xfId="1" applyNumberFormat="1" applyFont="1" applyFill="1" applyBorder="1" applyAlignment="1">
      <alignment wrapText="1"/>
    </xf>
    <xf numFmtId="165" fontId="21" fillId="2" borderId="21" xfId="0" applyNumberFormat="1" applyFont="1" applyFill="1" applyBorder="1" applyAlignment="1">
      <alignment horizontal="center"/>
    </xf>
    <xf numFmtId="165" fontId="21" fillId="2" borderId="22" xfId="0" applyNumberFormat="1" applyFont="1" applyFill="1" applyBorder="1" applyAlignment="1">
      <alignment horizontal="center" wrapText="1"/>
    </xf>
    <xf numFmtId="165" fontId="21" fillId="2" borderId="23" xfId="0" applyNumberFormat="1" applyFont="1" applyFill="1" applyBorder="1" applyAlignment="1">
      <alignment horizontal="center" wrapText="1"/>
    </xf>
    <xf numFmtId="165" fontId="21" fillId="2" borderId="24" xfId="0" applyNumberFormat="1" applyFont="1" applyFill="1" applyBorder="1" applyAlignment="1">
      <alignment horizontal="center"/>
    </xf>
    <xf numFmtId="3" fontId="21" fillId="2" borderId="25" xfId="0" applyNumberFormat="1" applyFont="1" applyFill="1" applyBorder="1" applyAlignment="1">
      <alignment horizontal="center"/>
    </xf>
    <xf numFmtId="164" fontId="21" fillId="2" borderId="25" xfId="0" applyNumberFormat="1" applyFont="1" applyFill="1" applyBorder="1" applyAlignment="1">
      <alignment horizontal="center"/>
    </xf>
    <xf numFmtId="164" fontId="21" fillId="2" borderId="26" xfId="0" applyNumberFormat="1" applyFont="1" applyFill="1" applyBorder="1" applyAlignment="1">
      <alignment horizontal="center"/>
    </xf>
    <xf numFmtId="165" fontId="21" fillId="2" borderId="27" xfId="0" applyNumberFormat="1" applyFont="1" applyFill="1" applyBorder="1" applyAlignment="1">
      <alignment horizontal="center"/>
    </xf>
    <xf numFmtId="3" fontId="21" fillId="2" borderId="1" xfId="0" applyNumberFormat="1" applyFont="1" applyFill="1" applyBorder="1" applyAlignment="1">
      <alignment horizontal="center"/>
    </xf>
    <xf numFmtId="164" fontId="21" fillId="2" borderId="1" xfId="0" applyNumberFormat="1" applyFont="1" applyFill="1" applyBorder="1" applyAlignment="1">
      <alignment horizontal="center"/>
    </xf>
    <xf numFmtId="164" fontId="21" fillId="2" borderId="15" xfId="0" applyNumberFormat="1" applyFont="1" applyFill="1" applyBorder="1" applyAlignment="1">
      <alignment horizontal="center"/>
    </xf>
    <xf numFmtId="165" fontId="21" fillId="2" borderId="28" xfId="0" applyNumberFormat="1" applyFont="1" applyFill="1" applyBorder="1" applyAlignment="1">
      <alignment horizontal="center"/>
    </xf>
    <xf numFmtId="3" fontId="21" fillId="2" borderId="29" xfId="0" applyNumberFormat="1" applyFont="1" applyFill="1" applyBorder="1" applyAlignment="1">
      <alignment horizontal="center"/>
    </xf>
    <xf numFmtId="164" fontId="21" fillId="2" borderId="29" xfId="0" applyNumberFormat="1" applyFont="1" applyFill="1" applyBorder="1" applyAlignment="1">
      <alignment horizontal="center"/>
    </xf>
    <xf numFmtId="164" fontId="21" fillId="2" borderId="30" xfId="0" applyNumberFormat="1" applyFont="1" applyFill="1" applyBorder="1" applyAlignment="1">
      <alignment horizontal="center"/>
    </xf>
    <xf numFmtId="165" fontId="21" fillId="2" borderId="31" xfId="0" applyNumberFormat="1" applyFont="1" applyFill="1" applyBorder="1" applyAlignment="1">
      <alignment horizontal="center"/>
    </xf>
    <xf numFmtId="3" fontId="21" fillId="2" borderId="32" xfId="0" applyNumberFormat="1" applyFont="1" applyFill="1" applyBorder="1" applyAlignment="1">
      <alignment horizontal="center"/>
    </xf>
    <xf numFmtId="164" fontId="21" fillId="0" borderId="32" xfId="0" applyNumberFormat="1" applyFont="1" applyBorder="1" applyAlignment="1">
      <alignment horizontal="center"/>
    </xf>
    <xf numFmtId="164" fontId="21" fillId="2" borderId="32" xfId="0" applyNumberFormat="1" applyFont="1" applyFill="1" applyBorder="1" applyAlignment="1">
      <alignment horizontal="center"/>
    </xf>
    <xf numFmtId="164" fontId="21" fillId="2" borderId="33" xfId="0" applyNumberFormat="1" applyFont="1" applyFill="1" applyBorder="1" applyAlignment="1">
      <alignment horizontal="center"/>
    </xf>
    <xf numFmtId="0" fontId="22" fillId="3" borderId="34" xfId="0" applyFont="1" applyFill="1" applyBorder="1"/>
    <xf numFmtId="0" fontId="22" fillId="3" borderId="0" xfId="0" applyFont="1" applyFill="1"/>
    <xf numFmtId="0" fontId="22" fillId="3" borderId="13" xfId="0" applyFont="1" applyFill="1" applyBorder="1"/>
    <xf numFmtId="165" fontId="21" fillId="0" borderId="22" xfId="0" applyNumberFormat="1" applyFont="1" applyBorder="1" applyAlignment="1">
      <alignment horizontal="center" wrapText="1"/>
    </xf>
    <xf numFmtId="165" fontId="21" fillId="0" borderId="23" xfId="0" applyNumberFormat="1" applyFont="1" applyBorder="1" applyAlignment="1">
      <alignment horizontal="center" wrapText="1"/>
    </xf>
    <xf numFmtId="3" fontId="21" fillId="0" borderId="25" xfId="0" applyNumberFormat="1" applyFont="1" applyBorder="1" applyAlignment="1">
      <alignment horizontal="center"/>
    </xf>
    <xf numFmtId="3" fontId="21" fillId="0" borderId="26" xfId="0" applyNumberFormat="1" applyFont="1" applyBorder="1" applyAlignment="1">
      <alignment horizontal="center"/>
    </xf>
    <xf numFmtId="3" fontId="21" fillId="0" borderId="1" xfId="0" applyNumberFormat="1" applyFont="1" applyBorder="1" applyAlignment="1">
      <alignment horizontal="center"/>
    </xf>
    <xf numFmtId="3" fontId="21" fillId="0" borderId="29" xfId="0" applyNumberFormat="1" applyFont="1" applyBorder="1" applyAlignment="1">
      <alignment horizontal="center"/>
    </xf>
    <xf numFmtId="3" fontId="21" fillId="0" borderId="30" xfId="0" applyNumberFormat="1" applyFont="1" applyBorder="1" applyAlignment="1">
      <alignment horizontal="center"/>
    </xf>
    <xf numFmtId="3" fontId="21" fillId="0" borderId="32" xfId="0" applyNumberFormat="1" applyFont="1" applyBorder="1" applyAlignment="1">
      <alignment horizontal="center"/>
    </xf>
    <xf numFmtId="3" fontId="21" fillId="0" borderId="33" xfId="0" applyNumberFormat="1" applyFont="1" applyBorder="1" applyAlignment="1">
      <alignment horizontal="center"/>
    </xf>
    <xf numFmtId="165" fontId="21" fillId="2" borderId="0" xfId="0" applyNumberFormat="1" applyFont="1" applyFill="1" applyBorder="1" applyAlignment="1">
      <alignment horizontal="left"/>
    </xf>
    <xf numFmtId="0" fontId="14" fillId="0" borderId="0" xfId="0" applyFont="1" applyFill="1" applyAlignment="1"/>
    <xf numFmtId="164" fontId="21" fillId="0" borderId="25" xfId="0" applyNumberFormat="1" applyFont="1" applyFill="1" applyBorder="1" applyAlignment="1">
      <alignment horizontal="center"/>
    </xf>
    <xf numFmtId="0" fontId="24" fillId="0" borderId="0" xfId="0" applyFont="1" applyAlignment="1"/>
    <xf numFmtId="0" fontId="25" fillId="0" borderId="0" xfId="0" applyFont="1"/>
    <xf numFmtId="0" fontId="26" fillId="0" borderId="0" xfId="0" applyFont="1"/>
    <xf numFmtId="0" fontId="12" fillId="0" borderId="1" xfId="0" applyFont="1" applyFill="1" applyBorder="1" applyAlignment="1">
      <alignment horizontal="left" vertical="center" wrapText="1" indent="7"/>
    </xf>
    <xf numFmtId="0" fontId="17" fillId="0" borderId="1" xfId="0" applyFont="1" applyFill="1" applyBorder="1" applyAlignment="1">
      <alignment horizontal="center" wrapText="1"/>
    </xf>
    <xf numFmtId="0" fontId="12" fillId="0" borderId="1" xfId="0" applyFont="1" applyBorder="1" applyAlignment="1">
      <alignment horizontal="left" vertical="center" wrapText="1" indent="7"/>
    </xf>
    <xf numFmtId="6" fontId="12" fillId="0" borderId="1" xfId="0" applyNumberFormat="1" applyFont="1" applyBorder="1" applyAlignment="1">
      <alignment horizontal="right" wrapText="1"/>
    </xf>
    <xf numFmtId="164" fontId="12" fillId="0" borderId="1" xfId="0" applyNumberFormat="1" applyFont="1" applyFill="1" applyBorder="1" applyAlignment="1">
      <alignment horizontal="right" wrapText="1"/>
    </xf>
    <xf numFmtId="0" fontId="8" fillId="0" borderId="1" xfId="0" applyFont="1" applyBorder="1"/>
    <xf numFmtId="0" fontId="27" fillId="0" borderId="0" xfId="0" applyFont="1"/>
    <xf numFmtId="165" fontId="21" fillId="0" borderId="22" xfId="0" applyNumberFormat="1" applyFont="1" applyFill="1" applyBorder="1" applyAlignment="1">
      <alignment horizontal="center" wrapText="1"/>
    </xf>
    <xf numFmtId="164" fontId="21" fillId="0" borderId="1" xfId="0" applyNumberFormat="1" applyFont="1" applyFill="1" applyBorder="1" applyAlignment="1">
      <alignment horizontal="center"/>
    </xf>
    <xf numFmtId="164" fontId="21" fillId="0" borderId="29" xfId="0" applyNumberFormat="1" applyFont="1" applyFill="1" applyBorder="1" applyAlignment="1">
      <alignment horizontal="center"/>
    </xf>
    <xf numFmtId="164" fontId="21" fillId="0" borderId="32" xfId="0" applyNumberFormat="1" applyFont="1" applyFill="1" applyBorder="1" applyAlignment="1">
      <alignment horizontal="center"/>
    </xf>
    <xf numFmtId="0" fontId="0" fillId="0" borderId="0" xfId="0" applyFill="1"/>
    <xf numFmtId="6" fontId="3" fillId="0" borderId="0" xfId="0" applyNumberFormat="1" applyFont="1" applyAlignment="1"/>
    <xf numFmtId="0" fontId="12" fillId="0" borderId="36" xfId="0" applyFont="1" applyBorder="1" applyAlignment="1">
      <alignment vertical="center" wrapText="1"/>
    </xf>
    <xf numFmtId="0" fontId="11" fillId="0" borderId="37" xfId="0" applyFont="1" applyBorder="1" applyAlignment="1">
      <alignment vertical="center" wrapText="1"/>
    </xf>
    <xf numFmtId="0" fontId="12" fillId="0" borderId="34" xfId="0" applyFont="1" applyBorder="1" applyAlignment="1">
      <alignment horizontal="center" vertical="center" wrapText="1"/>
    </xf>
    <xf numFmtId="0" fontId="12" fillId="0" borderId="34"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horizontal="right" vertical="center" wrapText="1"/>
    </xf>
    <xf numFmtId="0" fontId="12" fillId="0" borderId="41" xfId="0" applyFont="1" applyBorder="1" applyAlignment="1">
      <alignment vertical="center" wrapText="1"/>
    </xf>
    <xf numFmtId="6" fontId="3" fillId="0" borderId="42" xfId="0" applyNumberFormat="1" applyFont="1" applyBorder="1" applyAlignment="1">
      <alignment horizontal="center" vertical="center" wrapText="1"/>
    </xf>
    <xf numFmtId="6" fontId="3" fillId="0" borderId="43"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5" xfId="0" applyFont="1" applyBorder="1" applyAlignment="1">
      <alignment horizontal="center" vertical="center" wrapText="1"/>
    </xf>
    <xf numFmtId="6" fontId="12" fillId="0" borderId="42" xfId="0" applyNumberFormat="1" applyFont="1" applyBorder="1" applyAlignment="1">
      <alignment horizontal="center" vertical="center" wrapText="1"/>
    </xf>
    <xf numFmtId="6" fontId="12" fillId="0" borderId="43" xfId="0" applyNumberFormat="1" applyFont="1" applyBorder="1" applyAlignment="1">
      <alignment horizontal="center" vertical="center" wrapText="1"/>
    </xf>
    <xf numFmtId="6" fontId="12" fillId="0" borderId="35" xfId="0" applyNumberFormat="1" applyFont="1" applyBorder="1" applyAlignment="1">
      <alignment horizontal="center" vertical="center" wrapText="1"/>
    </xf>
    <xf numFmtId="6" fontId="12" fillId="0" borderId="44" xfId="0" applyNumberFormat="1" applyFont="1" applyBorder="1" applyAlignment="1">
      <alignment horizontal="center" vertical="center" wrapText="1"/>
    </xf>
    <xf numFmtId="6" fontId="12" fillId="0" borderId="45" xfId="0" applyNumberFormat="1" applyFont="1" applyBorder="1" applyAlignment="1">
      <alignment horizontal="center" vertical="center" wrapText="1"/>
    </xf>
    <xf numFmtId="6" fontId="12" fillId="0" borderId="46" xfId="0" applyNumberFormat="1" applyFont="1" applyBorder="1" applyAlignment="1">
      <alignment horizontal="center" vertical="center" wrapText="1"/>
    </xf>
    <xf numFmtId="6" fontId="12" fillId="0" borderId="1" xfId="0" applyNumberFormat="1" applyFont="1" applyFill="1" applyBorder="1" applyAlignment="1">
      <alignment horizontal="right" wrapText="1"/>
    </xf>
    <xf numFmtId="0" fontId="1" fillId="0" borderId="0" xfId="0" applyFont="1" applyFill="1" applyAlignment="1"/>
    <xf numFmtId="0" fontId="15" fillId="0" borderId="0" xfId="0" applyFont="1" applyFill="1" applyAlignment="1"/>
    <xf numFmtId="0" fontId="3" fillId="0" borderId="0" xfId="0" applyFont="1" applyFill="1" applyBorder="1" applyAlignment="1">
      <alignment horizont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3" fontId="17" fillId="0" borderId="14" xfId="0" applyNumberFormat="1" applyFont="1" applyFill="1" applyBorder="1" applyAlignment="1">
      <alignment horizontal="center" wrapText="1"/>
    </xf>
    <xf numFmtId="0" fontId="17" fillId="0" borderId="1" xfId="0" applyFont="1" applyFill="1" applyBorder="1" applyAlignment="1">
      <alignment horizontal="center" vertical="center" wrapText="1"/>
    </xf>
    <xf numFmtId="164" fontId="17" fillId="0" borderId="1" xfId="0" applyNumberFormat="1" applyFont="1" applyFill="1" applyBorder="1" applyAlignment="1">
      <alignment horizontal="right" wrapText="1"/>
    </xf>
    <xf numFmtId="164" fontId="17" fillId="0" borderId="1" xfId="0" applyNumberFormat="1" applyFont="1" applyFill="1" applyBorder="1" applyAlignment="1"/>
    <xf numFmtId="0" fontId="17" fillId="0" borderId="1" xfId="0" applyFont="1" applyFill="1" applyBorder="1" applyAlignment="1"/>
    <xf numFmtId="0" fontId="28" fillId="0" borderId="0" xfId="0" applyFont="1"/>
    <xf numFmtId="0" fontId="8" fillId="0" borderId="1" xfId="0" applyFont="1" applyFill="1" applyBorder="1"/>
    <xf numFmtId="0" fontId="17" fillId="0" borderId="0" xfId="0" applyFont="1" applyAlignment="1"/>
    <xf numFmtId="6" fontId="17" fillId="0" borderId="1" xfId="0" applyNumberFormat="1" applyFont="1" applyFill="1" applyBorder="1" applyAlignment="1">
      <alignment horizontal="right" wrapText="1"/>
    </xf>
    <xf numFmtId="0" fontId="12" fillId="0" borderId="1" xfId="0" applyFont="1" applyBorder="1" applyAlignment="1">
      <alignment horizontal="left" wrapText="1" indent="3"/>
    </xf>
    <xf numFmtId="0" fontId="12" fillId="0" borderId="1" xfId="0" applyFont="1" applyBorder="1" applyAlignment="1">
      <alignment horizontal="left" wrapText="1" indent="4"/>
    </xf>
    <xf numFmtId="0" fontId="3" fillId="0" borderId="1" xfId="0" applyFont="1" applyBorder="1" applyAlignment="1">
      <alignment horizontal="left" vertical="center" wrapText="1"/>
    </xf>
    <xf numFmtId="0" fontId="12" fillId="0" borderId="1" xfId="0" applyFont="1" applyFill="1" applyBorder="1" applyAlignment="1">
      <alignment horizontal="left" wrapText="1" indent="3"/>
    </xf>
    <xf numFmtId="0" fontId="17" fillId="0" borderId="0" xfId="0" applyFont="1" applyFill="1" applyAlignment="1"/>
    <xf numFmtId="0" fontId="3" fillId="0" borderId="17" xfId="0" applyFont="1" applyFill="1" applyBorder="1" applyAlignment="1"/>
    <xf numFmtId="3" fontId="21" fillId="0" borderId="25" xfId="0" applyNumberFormat="1" applyFont="1" applyFill="1" applyBorder="1" applyAlignment="1">
      <alignment horizontal="center"/>
    </xf>
    <xf numFmtId="3" fontId="21" fillId="0" borderId="1" xfId="0" applyNumberFormat="1" applyFont="1" applyFill="1" applyBorder="1" applyAlignment="1">
      <alignment horizontal="center"/>
    </xf>
    <xf numFmtId="3" fontId="21" fillId="0" borderId="29" xfId="0" applyNumberFormat="1" applyFont="1" applyFill="1" applyBorder="1" applyAlignment="1">
      <alignment horizontal="center"/>
    </xf>
    <xf numFmtId="0" fontId="17" fillId="0" borderId="1" xfId="0" applyFont="1" applyFill="1" applyBorder="1" applyAlignment="1">
      <alignment horizontal="left" vertical="center" wrapText="1" indent="1"/>
    </xf>
    <xf numFmtId="8" fontId="3" fillId="0" borderId="1" xfId="0" applyNumberFormat="1" applyFont="1" applyFill="1" applyBorder="1" applyAlignment="1">
      <alignment horizontal="right" vertical="center" wrapText="1" indent="1"/>
    </xf>
    <xf numFmtId="0" fontId="23" fillId="0" borderId="0" xfId="0" applyFont="1" applyFill="1"/>
    <xf numFmtId="0" fontId="8" fillId="0" borderId="0" xfId="0" applyFont="1" applyFill="1"/>
    <xf numFmtId="0" fontId="17" fillId="0" borderId="0" xfId="0" applyFont="1"/>
    <xf numFmtId="0" fontId="31" fillId="0" borderId="0" xfId="0" applyFont="1"/>
    <xf numFmtId="6" fontId="3" fillId="0" borderId="1" xfId="0" applyNumberFormat="1" applyFont="1" applyFill="1" applyBorder="1" applyAlignment="1">
      <alignment horizontal="right" vertical="center" wrapText="1" indent="1"/>
    </xf>
    <xf numFmtId="0" fontId="3" fillId="0" borderId="1" xfId="0" applyFont="1" applyFill="1" applyBorder="1" applyAlignment="1">
      <alignment horizontal="left" vertical="center" wrapText="1" indent="4"/>
    </xf>
    <xf numFmtId="0" fontId="3" fillId="0" borderId="2" xfId="0" applyFont="1" applyFill="1" applyBorder="1" applyAlignment="1">
      <alignment horizontal="center" vertical="center" wrapText="1"/>
    </xf>
    <xf numFmtId="164" fontId="17" fillId="0" borderId="1" xfId="0" applyNumberFormat="1" applyFont="1" applyFill="1" applyBorder="1"/>
    <xf numFmtId="0" fontId="17" fillId="0" borderId="1" xfId="0" applyFont="1" applyFill="1" applyBorder="1"/>
    <xf numFmtId="0" fontId="12" fillId="0" borderId="1" xfId="0" applyFont="1" applyFill="1" applyBorder="1" applyAlignment="1">
      <alignment horizontal="left" wrapText="1" indent="4"/>
    </xf>
    <xf numFmtId="0" fontId="17" fillId="0" borderId="1" xfId="0" applyFont="1" applyFill="1" applyBorder="1" applyAlignment="1">
      <alignment horizontal="left" wrapText="1" indent="1"/>
    </xf>
    <xf numFmtId="0" fontId="3" fillId="0" borderId="1" xfId="0" applyFont="1" applyFill="1" applyBorder="1" applyAlignment="1">
      <alignment horizontal="left" wrapText="1"/>
    </xf>
    <xf numFmtId="0" fontId="12" fillId="0" borderId="1" xfId="0" applyFont="1" applyFill="1" applyBorder="1" applyAlignment="1">
      <alignment horizontal="left" vertical="center" wrapText="1" indent="4"/>
    </xf>
    <xf numFmtId="0" fontId="12" fillId="0" borderId="1" xfId="0" applyFont="1" applyFill="1" applyBorder="1" applyAlignment="1">
      <alignment horizontal="left" vertical="center" wrapText="1" indent="3"/>
    </xf>
    <xf numFmtId="0" fontId="17" fillId="0" borderId="1" xfId="0" applyFont="1" applyFill="1" applyBorder="1" applyAlignment="1">
      <alignment horizontal="left" wrapText="1"/>
    </xf>
    <xf numFmtId="0" fontId="3" fillId="0" borderId="1" xfId="0" applyFont="1" applyFill="1" applyBorder="1" applyAlignment="1">
      <alignment horizontal="left" vertical="center" wrapText="1"/>
    </xf>
    <xf numFmtId="165" fontId="20" fillId="0" borderId="0" xfId="0" applyNumberFormat="1" applyFont="1" applyFill="1" applyAlignment="1">
      <alignment horizontal="center" vertical="center"/>
    </xf>
    <xf numFmtId="3" fontId="20" fillId="0" borderId="0" xfId="0" applyNumberFormat="1" applyFont="1" applyFill="1" applyAlignment="1">
      <alignment horizontal="center" vertical="center"/>
    </xf>
    <xf numFmtId="5" fontId="20" fillId="0" borderId="0" xfId="0" applyNumberFormat="1" applyFont="1" applyFill="1" applyAlignment="1">
      <alignment horizontal="center" vertical="center"/>
    </xf>
    <xf numFmtId="165" fontId="20" fillId="0" borderId="0" xfId="0" applyNumberFormat="1" applyFont="1" applyFill="1" applyAlignment="1">
      <alignment horizontal="left" vertical="center"/>
    </xf>
    <xf numFmtId="164" fontId="20" fillId="0" borderId="0" xfId="0" applyNumberFormat="1" applyFont="1" applyFill="1" applyAlignment="1">
      <alignment horizontal="center" vertical="center"/>
    </xf>
    <xf numFmtId="0" fontId="19" fillId="0" borderId="0" xfId="0" applyFont="1" applyFill="1" applyAlignment="1"/>
    <xf numFmtId="6" fontId="3" fillId="0" borderId="0" xfId="0" applyNumberFormat="1" applyFont="1" applyFill="1" applyAlignment="1"/>
    <xf numFmtId="6" fontId="17" fillId="0" borderId="1" xfId="0" applyNumberFormat="1" applyFont="1" applyFill="1" applyBorder="1" applyAlignment="1">
      <alignment horizontal="right" vertical="center" wrapText="1" indent="1"/>
    </xf>
    <xf numFmtId="0" fontId="18" fillId="0" borderId="0" xfId="0" applyFont="1" applyFill="1" applyAlignment="1">
      <alignment horizontal="left" wrapText="1"/>
    </xf>
    <xf numFmtId="0" fontId="17" fillId="0" borderId="0" xfId="0" applyFont="1" applyFill="1" applyAlignment="1">
      <alignment horizontal="left" wrapText="1"/>
    </xf>
    <xf numFmtId="0" fontId="4" fillId="0" borderId="1" xfId="0" applyFont="1" applyFill="1" applyBorder="1" applyAlignment="1">
      <alignment horizontal="left"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16" fillId="0" borderId="1" xfId="0" applyFont="1" applyFill="1" applyBorder="1" applyAlignment="1">
      <alignment horizontal="left" wrapText="1"/>
    </xf>
    <xf numFmtId="0" fontId="16" fillId="0" borderId="3" xfId="0" applyFont="1" applyFill="1" applyBorder="1" applyAlignment="1">
      <alignment horizontal="left"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4" fillId="0" borderId="1" xfId="0" applyFont="1" applyBorder="1" applyAlignment="1">
      <alignment horizontal="center" vertical="center" wrapText="1"/>
    </xf>
    <xf numFmtId="0" fontId="7" fillId="0" borderId="0" xfId="0" applyFont="1" applyAlignment="1">
      <alignment horizontal="left" vertical="center" wrapText="1"/>
    </xf>
    <xf numFmtId="0" fontId="29" fillId="0" borderId="0" xfId="0" applyFont="1" applyAlignment="1">
      <alignment horizontal="lef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68E1-EA0E-4903-B308-744C89CCF020}">
  <dimension ref="A1:O65"/>
  <sheetViews>
    <sheetView tabSelected="1" topLeftCell="A28" workbookViewId="0">
      <selection activeCell="A35" sqref="A35"/>
    </sheetView>
  </sheetViews>
  <sheetFormatPr defaultColWidth="9.140625" defaultRowHeight="12.75" x14ac:dyDescent="0.2"/>
  <cols>
    <col min="1" max="1" width="47.7109375" style="23" customWidth="1"/>
    <col min="2" max="3" width="12.42578125" style="23" customWidth="1"/>
    <col min="4" max="4" width="12.5703125" style="23" customWidth="1"/>
    <col min="5" max="5" width="11.7109375" style="23" customWidth="1"/>
    <col min="6" max="6" width="12.5703125" style="23" customWidth="1"/>
    <col min="7" max="7" width="12.7109375" style="23" customWidth="1"/>
    <col min="8" max="8" width="12.42578125" style="23" customWidth="1"/>
    <col min="9" max="9" width="11.5703125" style="23" customWidth="1"/>
    <col min="10" max="10" width="12.140625" style="23" customWidth="1"/>
    <col min="11" max="11" width="14.42578125" style="23" customWidth="1"/>
    <col min="12" max="12" width="13.5703125" style="23" customWidth="1"/>
    <col min="13" max="16384" width="9.140625" style="23"/>
  </cols>
  <sheetData>
    <row r="1" spans="1:14" ht="15.75" x14ac:dyDescent="0.25">
      <c r="A1" s="22" t="s">
        <v>143</v>
      </c>
    </row>
    <row r="2" spans="1:14" x14ac:dyDescent="0.2">
      <c r="H2" s="23">
        <v>117.92</v>
      </c>
      <c r="I2" s="23">
        <v>147.4</v>
      </c>
      <c r="K2" s="23">
        <v>57.02</v>
      </c>
      <c r="L2" s="149" t="s">
        <v>53</v>
      </c>
    </row>
    <row r="3" spans="1:14" ht="13.5" thickBot="1" x14ac:dyDescent="0.25">
      <c r="G3" s="189" t="s">
        <v>54</v>
      </c>
      <c r="H3" s="190"/>
      <c r="I3" s="191"/>
      <c r="J3" s="25"/>
    </row>
    <row r="4" spans="1:14" ht="76.5" x14ac:dyDescent="0.2">
      <c r="A4" s="26" t="s">
        <v>0</v>
      </c>
      <c r="B4" s="27" t="s">
        <v>55</v>
      </c>
      <c r="C4" s="27" t="s">
        <v>79</v>
      </c>
      <c r="D4" s="27" t="s">
        <v>77</v>
      </c>
      <c r="E4" s="27" t="s">
        <v>78</v>
      </c>
      <c r="F4" s="27" t="s">
        <v>87</v>
      </c>
      <c r="G4" s="27" t="s">
        <v>80</v>
      </c>
      <c r="H4" s="27" t="s">
        <v>81</v>
      </c>
      <c r="I4" s="27" t="s">
        <v>82</v>
      </c>
      <c r="J4" s="27" t="s">
        <v>83</v>
      </c>
      <c r="K4" s="27" t="s">
        <v>84</v>
      </c>
      <c r="L4" s="21" t="s">
        <v>85</v>
      </c>
      <c r="M4" s="21" t="s">
        <v>86</v>
      </c>
    </row>
    <row r="5" spans="1:14" x14ac:dyDescent="0.2">
      <c r="A5" s="28" t="s">
        <v>9</v>
      </c>
      <c r="B5" s="29" t="s">
        <v>10</v>
      </c>
      <c r="C5" s="29"/>
      <c r="D5" s="30"/>
      <c r="E5" s="29"/>
      <c r="F5" s="29"/>
      <c r="G5" s="29"/>
      <c r="H5" s="29"/>
      <c r="I5" s="29"/>
      <c r="J5" s="29"/>
      <c r="K5" s="31"/>
      <c r="L5" s="32"/>
      <c r="M5" s="32"/>
    </row>
    <row r="6" spans="1:14" x14ac:dyDescent="0.2">
      <c r="A6" s="28" t="s">
        <v>11</v>
      </c>
      <c r="B6" s="29" t="s">
        <v>10</v>
      </c>
      <c r="C6" s="29"/>
      <c r="D6" s="30"/>
      <c r="E6" s="29"/>
      <c r="F6" s="29"/>
      <c r="G6" s="29"/>
      <c r="H6" s="29"/>
      <c r="I6" s="29"/>
      <c r="J6" s="29"/>
      <c r="K6" s="31"/>
      <c r="L6" s="32"/>
      <c r="M6" s="32"/>
    </row>
    <row r="7" spans="1:14" x14ac:dyDescent="0.2">
      <c r="A7" s="28" t="s">
        <v>12</v>
      </c>
      <c r="B7" s="29"/>
      <c r="C7" s="29"/>
      <c r="D7" s="29"/>
      <c r="E7" s="29"/>
      <c r="F7" s="29"/>
      <c r="G7" s="29"/>
      <c r="H7" s="29"/>
      <c r="I7" s="29"/>
      <c r="J7" s="29"/>
      <c r="K7" s="31"/>
      <c r="L7" s="32"/>
      <c r="M7" s="32"/>
    </row>
    <row r="8" spans="1:14" ht="15.75" x14ac:dyDescent="0.2">
      <c r="A8" s="28" t="s">
        <v>56</v>
      </c>
      <c r="B8" s="29">
        <v>18</v>
      </c>
      <c r="C8" s="33">
        <v>0</v>
      </c>
      <c r="D8" s="29">
        <v>1</v>
      </c>
      <c r="E8" s="29">
        <f>B8*D8</f>
        <v>18</v>
      </c>
      <c r="F8" s="29">
        <f>111+44</f>
        <v>155</v>
      </c>
      <c r="G8" s="29">
        <f>+F8*E8</f>
        <v>2790</v>
      </c>
      <c r="H8" s="29">
        <f>+G8*0.05</f>
        <v>139.5</v>
      </c>
      <c r="I8" s="29">
        <f>+G8*0.1</f>
        <v>279</v>
      </c>
      <c r="J8" s="29">
        <f>G8+H8+I8</f>
        <v>3208.5</v>
      </c>
      <c r="K8" s="34">
        <f>+G8*$H$2+H8*$I$2+I8*$K$2</f>
        <v>365467.68</v>
      </c>
      <c r="L8" s="35">
        <f>C8*D8*F8</f>
        <v>0</v>
      </c>
      <c r="M8" s="32">
        <f>D8*F8</f>
        <v>155</v>
      </c>
    </row>
    <row r="9" spans="1:14" x14ac:dyDescent="0.2">
      <c r="A9" s="28" t="s">
        <v>13</v>
      </c>
      <c r="B9" s="29"/>
      <c r="C9" s="29"/>
      <c r="D9" s="29"/>
      <c r="E9" s="29"/>
      <c r="F9" s="29"/>
      <c r="G9" s="29"/>
      <c r="H9" s="29"/>
      <c r="I9" s="29"/>
      <c r="J9" s="29"/>
      <c r="K9" s="31"/>
      <c r="L9" s="35"/>
      <c r="M9" s="32"/>
    </row>
    <row r="10" spans="1:14" x14ac:dyDescent="0.2">
      <c r="A10" s="151" t="s">
        <v>57</v>
      </c>
      <c r="B10" s="29"/>
      <c r="C10" s="29"/>
      <c r="D10" s="29"/>
      <c r="E10" s="29"/>
      <c r="F10" s="29"/>
      <c r="G10" s="29"/>
      <c r="H10" s="29"/>
      <c r="I10" s="29"/>
      <c r="J10" s="29"/>
      <c r="K10" s="31"/>
      <c r="L10" s="35"/>
      <c r="M10" s="32"/>
    </row>
    <row r="11" spans="1:14" ht="28.5" x14ac:dyDescent="0.2">
      <c r="A11" s="152" t="s">
        <v>58</v>
      </c>
      <c r="B11" s="51">
        <v>24</v>
      </c>
      <c r="C11" s="52">
        <v>57333.333333333328</v>
      </c>
      <c r="D11" s="51">
        <v>1</v>
      </c>
      <c r="E11" s="51">
        <f t="shared" ref="E11:E14" si="0">B11*D11</f>
        <v>24</v>
      </c>
      <c r="F11" s="51">
        <v>63</v>
      </c>
      <c r="G11" s="51">
        <f>+F11*E11</f>
        <v>1512</v>
      </c>
      <c r="H11" s="51">
        <f>+G11*0.05</f>
        <v>75.600000000000009</v>
      </c>
      <c r="I11" s="51">
        <f>+G11*0.1</f>
        <v>151.20000000000002</v>
      </c>
      <c r="J11" s="51">
        <f t="shared" ref="J11:J14" si="1">G11+H11+I11</f>
        <v>1738.8</v>
      </c>
      <c r="K11" s="54">
        <f>+G11*$H$2+H11*$I$2+I11*$K$2</f>
        <v>198059.90400000001</v>
      </c>
      <c r="L11" s="55">
        <f>C11*D11*78</f>
        <v>4472000</v>
      </c>
      <c r="M11" s="39">
        <f t="shared" ref="M11:M24" si="2">D11*F11</f>
        <v>63</v>
      </c>
      <c r="N11" s="100"/>
    </row>
    <row r="12" spans="1:14" ht="15.75" x14ac:dyDescent="0.2">
      <c r="A12" s="152" t="s">
        <v>59</v>
      </c>
      <c r="B12" s="51">
        <v>24</v>
      </c>
      <c r="C12" s="52">
        <f>ROUND(C11*0.2,0)</f>
        <v>11467</v>
      </c>
      <c r="D12" s="51">
        <v>1</v>
      </c>
      <c r="E12" s="51">
        <f t="shared" si="0"/>
        <v>24</v>
      </c>
      <c r="F12" s="51">
        <v>0</v>
      </c>
      <c r="G12" s="51">
        <f>+F12*E12</f>
        <v>0</v>
      </c>
      <c r="H12" s="51">
        <f>+G12*0.05</f>
        <v>0</v>
      </c>
      <c r="I12" s="51">
        <f>+G12*0.1</f>
        <v>0</v>
      </c>
      <c r="J12" s="51">
        <f t="shared" si="1"/>
        <v>0</v>
      </c>
      <c r="K12" s="136">
        <f>+G12*$H$2+H12*$I$2+I12*$K$2</f>
        <v>0</v>
      </c>
      <c r="L12" s="55">
        <f t="shared" ref="L12:L24" si="3">C12*D12*F12</f>
        <v>0</v>
      </c>
      <c r="M12" s="39">
        <f t="shared" si="2"/>
        <v>0</v>
      </c>
    </row>
    <row r="13" spans="1:14" ht="28.5" x14ac:dyDescent="0.2">
      <c r="A13" s="152" t="s">
        <v>60</v>
      </c>
      <c r="B13" s="29">
        <v>3</v>
      </c>
      <c r="C13" s="33">
        <v>3000</v>
      </c>
      <c r="D13" s="29">
        <v>1</v>
      </c>
      <c r="E13" s="29">
        <f t="shared" si="0"/>
        <v>3</v>
      </c>
      <c r="F13" s="29">
        <v>0</v>
      </c>
      <c r="G13" s="29">
        <f>+F13*E13</f>
        <v>0</v>
      </c>
      <c r="H13" s="29">
        <f>+G13*0.05</f>
        <v>0</v>
      </c>
      <c r="I13" s="29">
        <f>+G13*0.1</f>
        <v>0</v>
      </c>
      <c r="J13" s="29">
        <f t="shared" si="1"/>
        <v>0</v>
      </c>
      <c r="K13" s="106">
        <f>+G13*$H$2+H13*$I$2+I13*$K$2</f>
        <v>0</v>
      </c>
      <c r="L13" s="35">
        <f t="shared" si="3"/>
        <v>0</v>
      </c>
      <c r="M13" s="32">
        <f t="shared" si="2"/>
        <v>0</v>
      </c>
    </row>
    <row r="14" spans="1:14" ht="28.5" x14ac:dyDescent="0.2">
      <c r="A14" s="152" t="s">
        <v>61</v>
      </c>
      <c r="B14" s="51">
        <v>3</v>
      </c>
      <c r="C14" s="36">
        <f>ROUND(C13*0.2,0)</f>
        <v>600</v>
      </c>
      <c r="D14" s="51">
        <v>1</v>
      </c>
      <c r="E14" s="51">
        <f t="shared" si="0"/>
        <v>3</v>
      </c>
      <c r="F14" s="51">
        <v>0</v>
      </c>
      <c r="G14" s="51">
        <f>+F14*E14</f>
        <v>0</v>
      </c>
      <c r="H14" s="51">
        <f>+G14*0.05</f>
        <v>0</v>
      </c>
      <c r="I14" s="51">
        <f>+G14*0.1</f>
        <v>0</v>
      </c>
      <c r="J14" s="51">
        <f t="shared" si="1"/>
        <v>0</v>
      </c>
      <c r="K14" s="136">
        <f>+G14*$H$2+H14*$I$2+I14*$K$2</f>
        <v>0</v>
      </c>
      <c r="L14" s="35">
        <f>C14*D14*F14</f>
        <v>0</v>
      </c>
      <c r="M14" s="32">
        <f t="shared" si="2"/>
        <v>0</v>
      </c>
      <c r="N14" s="100"/>
    </row>
    <row r="15" spans="1:14" x14ac:dyDescent="0.2">
      <c r="A15" s="151" t="s">
        <v>62</v>
      </c>
      <c r="B15" s="51"/>
      <c r="C15" s="51"/>
      <c r="D15" s="51"/>
      <c r="E15" s="51"/>
      <c r="F15" s="51"/>
      <c r="G15" s="51"/>
      <c r="H15" s="51"/>
      <c r="I15" s="51"/>
      <c r="J15" s="51"/>
      <c r="K15" s="56"/>
      <c r="L15" s="35">
        <f t="shared" si="3"/>
        <v>0</v>
      </c>
      <c r="M15" s="32">
        <f t="shared" si="2"/>
        <v>0</v>
      </c>
    </row>
    <row r="16" spans="1:14" ht="15.75" x14ac:dyDescent="0.2">
      <c r="A16" s="152" t="s">
        <v>107</v>
      </c>
      <c r="B16" s="51">
        <v>229</v>
      </c>
      <c r="C16" s="52">
        <v>351000</v>
      </c>
      <c r="D16" s="51">
        <v>1</v>
      </c>
      <c r="E16" s="51">
        <f>B16*D16</f>
        <v>229</v>
      </c>
      <c r="F16" s="51">
        <v>0</v>
      </c>
      <c r="G16" s="51">
        <f>+F16*E16</f>
        <v>0</v>
      </c>
      <c r="H16" s="51">
        <f>+G16*0.05</f>
        <v>0</v>
      </c>
      <c r="I16" s="51">
        <f>+G16*0.1</f>
        <v>0</v>
      </c>
      <c r="J16" s="51">
        <f>G16+H16+I16</f>
        <v>0</v>
      </c>
      <c r="K16" s="136">
        <f>+G16*$H$2+H16*$I$2+I16*$K$2</f>
        <v>0</v>
      </c>
      <c r="L16" s="55">
        <f>C16*D16*F16</f>
        <v>0</v>
      </c>
      <c r="M16" s="39">
        <f t="shared" si="2"/>
        <v>0</v>
      </c>
    </row>
    <row r="17" spans="1:14" x14ac:dyDescent="0.2">
      <c r="A17" s="152" t="s">
        <v>63</v>
      </c>
      <c r="B17" s="51" t="s">
        <v>64</v>
      </c>
      <c r="C17" s="51"/>
      <c r="D17" s="51"/>
      <c r="E17" s="51"/>
      <c r="F17" s="51"/>
      <c r="G17" s="51"/>
      <c r="H17" s="51"/>
      <c r="I17" s="51"/>
      <c r="J17" s="51"/>
      <c r="K17" s="136"/>
      <c r="L17" s="35">
        <f t="shared" si="3"/>
        <v>0</v>
      </c>
      <c r="M17" s="32">
        <f t="shared" si="2"/>
        <v>0</v>
      </c>
    </row>
    <row r="18" spans="1:14" ht="28.5" x14ac:dyDescent="0.2">
      <c r="A18" s="151" t="s">
        <v>65</v>
      </c>
      <c r="B18" s="51">
        <v>24</v>
      </c>
      <c r="C18" s="52">
        <v>0</v>
      </c>
      <c r="D18" s="51">
        <v>1</v>
      </c>
      <c r="E18" s="51">
        <f>B18*D18</f>
        <v>24</v>
      </c>
      <c r="F18" s="51">
        <v>0</v>
      </c>
      <c r="G18" s="51">
        <f>+F18*E18</f>
        <v>0</v>
      </c>
      <c r="H18" s="51">
        <f>+G18*0.05</f>
        <v>0</v>
      </c>
      <c r="I18" s="51">
        <f>+G18*0.1</f>
        <v>0</v>
      </c>
      <c r="J18" s="51">
        <f t="shared" ref="J18:J24" si="4">G18+H18+I18</f>
        <v>0</v>
      </c>
      <c r="K18" s="136">
        <f>+G18*$H$2+H18*$I$2+I18*$K$2</f>
        <v>0</v>
      </c>
      <c r="L18" s="35">
        <f t="shared" si="3"/>
        <v>0</v>
      </c>
      <c r="M18" s="32">
        <f t="shared" si="2"/>
        <v>0</v>
      </c>
      <c r="N18" s="100"/>
    </row>
    <row r="19" spans="1:14" ht="28.5" x14ac:dyDescent="0.2">
      <c r="A19" s="151" t="s">
        <v>66</v>
      </c>
      <c r="B19" s="51">
        <v>3</v>
      </c>
      <c r="C19" s="52">
        <v>0</v>
      </c>
      <c r="D19" s="51">
        <v>1</v>
      </c>
      <c r="E19" s="51">
        <f>B19*D19</f>
        <v>3</v>
      </c>
      <c r="F19" s="51">
        <v>0</v>
      </c>
      <c r="G19" s="51">
        <f>+F19*E19</f>
        <v>0</v>
      </c>
      <c r="H19" s="51">
        <f>+G19*0.05</f>
        <v>0</v>
      </c>
      <c r="I19" s="51">
        <f>+G19*0.1</f>
        <v>0</v>
      </c>
      <c r="J19" s="51">
        <f t="shared" si="4"/>
        <v>0</v>
      </c>
      <c r="K19" s="136">
        <f>+G19*$H$2+H19*$I$2+I19*$K$2</f>
        <v>0</v>
      </c>
      <c r="L19" s="35">
        <f t="shared" si="3"/>
        <v>0</v>
      </c>
      <c r="M19" s="32">
        <f t="shared" si="2"/>
        <v>0</v>
      </c>
      <c r="N19" s="100"/>
    </row>
    <row r="20" spans="1:14" x14ac:dyDescent="0.2">
      <c r="A20" s="153" t="s">
        <v>131</v>
      </c>
      <c r="B20" s="51"/>
      <c r="C20" s="52"/>
      <c r="D20" s="51"/>
      <c r="E20" s="51"/>
      <c r="F20" s="51"/>
      <c r="G20" s="51"/>
      <c r="H20" s="51"/>
      <c r="I20" s="51"/>
      <c r="J20" s="51"/>
      <c r="K20" s="136"/>
      <c r="L20" s="35"/>
      <c r="M20" s="32"/>
      <c r="N20" s="100"/>
    </row>
    <row r="21" spans="1:14" ht="15.75" x14ac:dyDescent="0.2">
      <c r="A21" s="167" t="s">
        <v>151</v>
      </c>
      <c r="B21" s="15">
        <v>4</v>
      </c>
      <c r="C21" s="15">
        <v>1</v>
      </c>
      <c r="D21" s="168">
        <f t="shared" ref="D21:D22" si="5">B21*C21</f>
        <v>4</v>
      </c>
      <c r="E21" s="104">
        <f>B21*D21</f>
        <v>16</v>
      </c>
      <c r="F21" s="104">
        <v>0</v>
      </c>
      <c r="G21" s="104">
        <f t="shared" ref="G21:G22" si="6">+F21*E21</f>
        <v>0</v>
      </c>
      <c r="H21" s="104">
        <f t="shared" ref="H21:H22" si="7">+G21*0.05</f>
        <v>0</v>
      </c>
      <c r="I21" s="104">
        <f t="shared" ref="I21:I22" si="8">+G21*0.1</f>
        <v>0</v>
      </c>
      <c r="J21" s="104">
        <f t="shared" ref="J21:J22" si="9">G21+H21+I21</f>
        <v>0</v>
      </c>
      <c r="K21" s="144">
        <f t="shared" ref="K21:K22" si="10">+G21*$H$2+H21*$I$2+I21*$K$2</f>
        <v>0</v>
      </c>
      <c r="L21" s="169">
        <f t="shared" ref="L21:L22" si="11">C21*D21*F21</f>
        <v>0</v>
      </c>
      <c r="M21" s="170">
        <f t="shared" ref="M21:M22" si="12">D21*F21</f>
        <v>0</v>
      </c>
      <c r="N21" s="100"/>
    </row>
    <row r="22" spans="1:14" ht="15.75" x14ac:dyDescent="0.2">
      <c r="A22" s="167" t="s">
        <v>152</v>
      </c>
      <c r="B22" s="15">
        <v>4</v>
      </c>
      <c r="C22" s="15">
        <v>3</v>
      </c>
      <c r="D22" s="168">
        <f t="shared" si="5"/>
        <v>12</v>
      </c>
      <c r="E22" s="104">
        <f>B22*D22</f>
        <v>48</v>
      </c>
      <c r="F22" s="104">
        <v>0</v>
      </c>
      <c r="G22" s="104">
        <f t="shared" si="6"/>
        <v>0</v>
      </c>
      <c r="H22" s="104">
        <f t="shared" si="7"/>
        <v>0</v>
      </c>
      <c r="I22" s="104">
        <f t="shared" si="8"/>
        <v>0</v>
      </c>
      <c r="J22" s="104">
        <f t="shared" si="9"/>
        <v>0</v>
      </c>
      <c r="K22" s="144">
        <f t="shared" si="10"/>
        <v>0</v>
      </c>
      <c r="L22" s="169">
        <f t="shared" si="11"/>
        <v>0</v>
      </c>
      <c r="M22" s="170">
        <f t="shared" si="12"/>
        <v>0</v>
      </c>
      <c r="N22" s="100"/>
    </row>
    <row r="23" spans="1:14" ht="15.75" x14ac:dyDescent="0.2">
      <c r="A23" s="171" t="s">
        <v>153</v>
      </c>
      <c r="B23" s="51">
        <v>0.25</v>
      </c>
      <c r="C23" s="52">
        <v>64600</v>
      </c>
      <c r="D23" s="51">
        <v>250</v>
      </c>
      <c r="E23" s="51">
        <f>B23*D23</f>
        <v>62.5</v>
      </c>
      <c r="F23" s="51">
        <v>0</v>
      </c>
      <c r="G23" s="51">
        <f>+F23*E23</f>
        <v>0</v>
      </c>
      <c r="H23" s="51">
        <f>+G23*0.05</f>
        <v>0</v>
      </c>
      <c r="I23" s="51">
        <f>+G23*0.1</f>
        <v>0</v>
      </c>
      <c r="J23" s="51">
        <f t="shared" si="4"/>
        <v>0</v>
      </c>
      <c r="K23" s="136">
        <f>+G23*$H$2+H23*$I$2+I23*$K$2</f>
        <v>0</v>
      </c>
      <c r="L23" s="55">
        <f>C23*F23</f>
        <v>0</v>
      </c>
      <c r="M23" s="39">
        <f t="shared" si="2"/>
        <v>0</v>
      </c>
    </row>
    <row r="24" spans="1:14" ht="15.75" x14ac:dyDescent="0.2">
      <c r="A24" s="172" t="s">
        <v>126</v>
      </c>
      <c r="B24" s="104">
        <v>20</v>
      </c>
      <c r="C24" s="36">
        <v>0</v>
      </c>
      <c r="D24" s="104">
        <v>1</v>
      </c>
      <c r="E24" s="104">
        <f>B24*D24</f>
        <v>20</v>
      </c>
      <c r="F24" s="104">
        <v>0</v>
      </c>
      <c r="G24" s="104">
        <f>+F24*E24</f>
        <v>0</v>
      </c>
      <c r="H24" s="104">
        <f>+G24*0.05</f>
        <v>0</v>
      </c>
      <c r="I24" s="104">
        <f>+G24*0.1</f>
        <v>0</v>
      </c>
      <c r="J24" s="104">
        <f t="shared" si="4"/>
        <v>0</v>
      </c>
      <c r="K24" s="150">
        <f>+G24*$H$2+H24*$I$2+I24*$K$2</f>
        <v>0</v>
      </c>
      <c r="L24" s="145">
        <f t="shared" si="3"/>
        <v>0</v>
      </c>
      <c r="M24" s="39">
        <f t="shared" si="2"/>
        <v>0</v>
      </c>
      <c r="N24" s="100"/>
    </row>
    <row r="25" spans="1:14" x14ac:dyDescent="0.2">
      <c r="A25" s="173" t="s">
        <v>14</v>
      </c>
      <c r="B25" s="51" t="s">
        <v>15</v>
      </c>
      <c r="C25" s="51"/>
      <c r="D25" s="51"/>
      <c r="E25" s="51"/>
      <c r="F25" s="51"/>
      <c r="G25" s="51"/>
      <c r="H25" s="51"/>
      <c r="I25" s="51"/>
      <c r="J25" s="51"/>
      <c r="K25" s="56"/>
      <c r="L25" s="55"/>
      <c r="M25" s="39"/>
    </row>
    <row r="26" spans="1:14" x14ac:dyDescent="0.2">
      <c r="A26" s="173" t="s">
        <v>67</v>
      </c>
      <c r="B26" s="51" t="s">
        <v>16</v>
      </c>
      <c r="C26" s="51"/>
      <c r="D26" s="51"/>
      <c r="E26" s="51"/>
      <c r="F26" s="51"/>
      <c r="G26" s="51"/>
      <c r="H26" s="51"/>
      <c r="I26" s="51"/>
      <c r="J26" s="51"/>
      <c r="K26" s="56"/>
      <c r="L26" s="55"/>
      <c r="M26" s="39"/>
    </row>
    <row r="27" spans="1:14" x14ac:dyDescent="0.2">
      <c r="A27" s="173" t="s">
        <v>68</v>
      </c>
      <c r="B27" s="51"/>
      <c r="C27" s="51"/>
      <c r="D27" s="51"/>
      <c r="E27" s="51"/>
      <c r="F27" s="51"/>
      <c r="G27" s="51"/>
      <c r="H27" s="51"/>
      <c r="I27" s="51"/>
      <c r="J27" s="51"/>
      <c r="K27" s="56"/>
      <c r="L27" s="55"/>
      <c r="M27" s="39"/>
    </row>
    <row r="28" spans="1:14" ht="15.75" x14ac:dyDescent="0.2">
      <c r="A28" s="154" t="s">
        <v>69</v>
      </c>
      <c r="B28" s="51">
        <v>8</v>
      </c>
      <c r="C28" s="52">
        <v>0</v>
      </c>
      <c r="D28" s="51">
        <v>1</v>
      </c>
      <c r="E28" s="51">
        <f>B28*D28</f>
        <v>8</v>
      </c>
      <c r="F28" s="51">
        <v>0</v>
      </c>
      <c r="G28" s="51">
        <f>+F28*E28</f>
        <v>0</v>
      </c>
      <c r="H28" s="51">
        <f>+G28*0.05</f>
        <v>0</v>
      </c>
      <c r="I28" s="51">
        <f>+G28*0.1</f>
        <v>0</v>
      </c>
      <c r="J28" s="51">
        <f t="shared" ref="J28:J36" si="13">G28+H28+I28</f>
        <v>0</v>
      </c>
      <c r="K28" s="136">
        <f>+G28*$H$2+H28*$I$2+I28*$K$2</f>
        <v>0</v>
      </c>
      <c r="L28" s="55">
        <f t="shared" ref="L28:L36" si="14">C28*D28*F28</f>
        <v>0</v>
      </c>
      <c r="M28" s="39">
        <f t="shared" ref="M28:M36" si="15">D28*F28</f>
        <v>0</v>
      </c>
    </row>
    <row r="29" spans="1:14" ht="15.75" x14ac:dyDescent="0.2">
      <c r="A29" s="154" t="s">
        <v>70</v>
      </c>
      <c r="B29" s="51">
        <v>2</v>
      </c>
      <c r="C29" s="52">
        <v>0</v>
      </c>
      <c r="D29" s="51">
        <v>1</v>
      </c>
      <c r="E29" s="51">
        <f>B29*D29</f>
        <v>2</v>
      </c>
      <c r="F29" s="51">
        <v>0</v>
      </c>
      <c r="G29" s="51">
        <f>+F29*E29</f>
        <v>0</v>
      </c>
      <c r="H29" s="51">
        <f>+G29*0.05</f>
        <v>0</v>
      </c>
      <c r="I29" s="51">
        <f>+G29*0.1</f>
        <v>0</v>
      </c>
      <c r="J29" s="51">
        <f t="shared" si="13"/>
        <v>0</v>
      </c>
      <c r="K29" s="136">
        <f>+G29*$H$2+H29*$I$2+I29*$K$2</f>
        <v>0</v>
      </c>
      <c r="L29" s="55">
        <f t="shared" si="14"/>
        <v>0</v>
      </c>
      <c r="M29" s="39">
        <f t="shared" si="15"/>
        <v>0</v>
      </c>
    </row>
    <row r="30" spans="1:14" ht="15.75" x14ac:dyDescent="0.2">
      <c r="A30" s="154" t="s">
        <v>71</v>
      </c>
      <c r="B30" s="51"/>
      <c r="C30" s="52"/>
      <c r="D30" s="51"/>
      <c r="E30" s="51"/>
      <c r="F30" s="51"/>
      <c r="G30" s="51"/>
      <c r="H30" s="51"/>
      <c r="I30" s="51"/>
      <c r="J30" s="51"/>
      <c r="K30" s="54"/>
      <c r="L30" s="55"/>
      <c r="M30" s="39"/>
    </row>
    <row r="31" spans="1:14" ht="15.75" x14ac:dyDescent="0.2">
      <c r="A31" s="174" t="s">
        <v>116</v>
      </c>
      <c r="B31" s="51">
        <v>40</v>
      </c>
      <c r="C31" s="52">
        <v>0</v>
      </c>
      <c r="D31" s="51">
        <v>1</v>
      </c>
      <c r="E31" s="51">
        <f>B31*D31</f>
        <v>40</v>
      </c>
      <c r="F31" s="104">
        <f>F11</f>
        <v>63</v>
      </c>
      <c r="G31" s="51">
        <f>+F31*E31</f>
        <v>2520</v>
      </c>
      <c r="H31" s="51">
        <f>+G31*0.05</f>
        <v>126</v>
      </c>
      <c r="I31" s="51">
        <f>+G31*0.1</f>
        <v>252</v>
      </c>
      <c r="J31" s="51">
        <f t="shared" si="13"/>
        <v>2898</v>
      </c>
      <c r="K31" s="54">
        <f>+G31*$H$2+H31*$I$2+I31*$K$2</f>
        <v>330099.84000000003</v>
      </c>
      <c r="L31" s="55">
        <f t="shared" si="14"/>
        <v>0</v>
      </c>
      <c r="M31" s="39">
        <f t="shared" si="15"/>
        <v>63</v>
      </c>
      <c r="N31" s="100"/>
    </row>
    <row r="32" spans="1:14" ht="15.75" x14ac:dyDescent="0.2">
      <c r="A32" s="174" t="s">
        <v>117</v>
      </c>
      <c r="B32" s="51">
        <v>10</v>
      </c>
      <c r="C32" s="52">
        <v>0</v>
      </c>
      <c r="D32" s="51">
        <v>1</v>
      </c>
      <c r="E32" s="51">
        <f>B32*D32</f>
        <v>10</v>
      </c>
      <c r="F32" s="104">
        <f>F13</f>
        <v>0</v>
      </c>
      <c r="G32" s="51">
        <f>+F32*E32</f>
        <v>0</v>
      </c>
      <c r="H32" s="51">
        <f>+G32*0.05</f>
        <v>0</v>
      </c>
      <c r="I32" s="51">
        <f>+G32*0.1</f>
        <v>0</v>
      </c>
      <c r="J32" s="51">
        <f t="shared" ref="J32" si="16">G32+H32+I32</f>
        <v>0</v>
      </c>
      <c r="K32" s="136">
        <f>+G32*$H$2+H32*$I$2+I32*$K$2</f>
        <v>0</v>
      </c>
      <c r="L32" s="55">
        <f t="shared" ref="L32" si="17">C32*D32*F32</f>
        <v>0</v>
      </c>
      <c r="M32" s="39">
        <f t="shared" ref="M32" si="18">D32*F32</f>
        <v>0</v>
      </c>
      <c r="N32" s="100"/>
    </row>
    <row r="33" spans="1:15" x14ac:dyDescent="0.2">
      <c r="A33" s="175" t="s">
        <v>118</v>
      </c>
      <c r="B33" s="51"/>
      <c r="C33" s="52"/>
      <c r="D33" s="51"/>
      <c r="E33" s="51"/>
      <c r="F33" s="104"/>
      <c r="G33" s="51"/>
      <c r="H33" s="51"/>
      <c r="I33" s="51"/>
      <c r="J33" s="51"/>
      <c r="K33" s="136"/>
      <c r="L33" s="55"/>
      <c r="M33" s="39"/>
      <c r="N33" s="100"/>
    </row>
    <row r="34" spans="1:15" ht="15.75" x14ac:dyDescent="0.2">
      <c r="A34" s="174" t="s">
        <v>127</v>
      </c>
      <c r="B34" s="51">
        <v>28</v>
      </c>
      <c r="C34" s="52">
        <v>0</v>
      </c>
      <c r="D34" s="51">
        <v>1</v>
      </c>
      <c r="E34" s="51">
        <f>B34*D34</f>
        <v>28</v>
      </c>
      <c r="F34" s="51">
        <v>0</v>
      </c>
      <c r="G34" s="51">
        <f>+F34*E34</f>
        <v>0</v>
      </c>
      <c r="H34" s="51">
        <f>+G34*0.05</f>
        <v>0</v>
      </c>
      <c r="I34" s="51">
        <f>+G34*0.1</f>
        <v>0</v>
      </c>
      <c r="J34" s="51">
        <f t="shared" si="13"/>
        <v>0</v>
      </c>
      <c r="K34" s="136">
        <f>+G34*$H$2+H34*$I$2+I34*$K$2</f>
        <v>0</v>
      </c>
      <c r="L34" s="55">
        <f>C34*D34*F34</f>
        <v>0</v>
      </c>
      <c r="M34" s="39">
        <f t="shared" si="15"/>
        <v>0</v>
      </c>
      <c r="N34" s="100"/>
    </row>
    <row r="35" spans="1:15" ht="15.75" x14ac:dyDescent="0.2">
      <c r="A35" s="174" t="s">
        <v>128</v>
      </c>
      <c r="B35" s="51">
        <v>10</v>
      </c>
      <c r="C35" s="52">
        <v>0</v>
      </c>
      <c r="D35" s="51">
        <v>1</v>
      </c>
      <c r="E35" s="51">
        <f>B35*D35</f>
        <v>10</v>
      </c>
      <c r="F35" s="51">
        <v>0</v>
      </c>
      <c r="G35" s="51">
        <f>+F35*E35</f>
        <v>0</v>
      </c>
      <c r="H35" s="51">
        <f>+G35*0.05</f>
        <v>0</v>
      </c>
      <c r="I35" s="51">
        <f>+G35*0.1</f>
        <v>0</v>
      </c>
      <c r="J35" s="51">
        <f t="shared" ref="J35" si="19">G35+H35+I35</f>
        <v>0</v>
      </c>
      <c r="K35" s="136">
        <f>+G35*$H$2+H35*$I$2+I35*$K$2</f>
        <v>0</v>
      </c>
      <c r="L35" s="55">
        <f>C35*D35*F35</f>
        <v>0</v>
      </c>
      <c r="M35" s="39">
        <f t="shared" ref="M35" si="20">D35*F35</f>
        <v>0</v>
      </c>
      <c r="N35" s="100"/>
    </row>
    <row r="36" spans="1:15" ht="15.75" x14ac:dyDescent="0.2">
      <c r="A36" s="154" t="s">
        <v>112</v>
      </c>
      <c r="B36" s="51">
        <v>24</v>
      </c>
      <c r="C36" s="52">
        <v>0</v>
      </c>
      <c r="D36" s="51">
        <v>2</v>
      </c>
      <c r="E36" s="51">
        <f>B36*D36</f>
        <v>48</v>
      </c>
      <c r="F36" s="51">
        <v>0</v>
      </c>
      <c r="G36" s="51">
        <f>+F36*E36</f>
        <v>0</v>
      </c>
      <c r="H36" s="51">
        <f>+G36*0.05</f>
        <v>0</v>
      </c>
      <c r="I36" s="51">
        <f>+G36*0.1</f>
        <v>0</v>
      </c>
      <c r="J36" s="51">
        <f t="shared" si="13"/>
        <v>0</v>
      </c>
      <c r="K36" s="136">
        <f>+G36*$H$2+H36*$I$2+I36*$K$2</f>
        <v>0</v>
      </c>
      <c r="L36" s="55">
        <f t="shared" si="14"/>
        <v>0</v>
      </c>
      <c r="M36" s="39">
        <f t="shared" si="15"/>
        <v>0</v>
      </c>
    </row>
    <row r="37" spans="1:15" x14ac:dyDescent="0.2">
      <c r="A37" s="154" t="s">
        <v>132</v>
      </c>
      <c r="B37" s="51">
        <v>1</v>
      </c>
      <c r="C37" s="52">
        <v>0</v>
      </c>
      <c r="D37" s="51">
        <v>1</v>
      </c>
      <c r="E37" s="51">
        <f>B37*D37</f>
        <v>1</v>
      </c>
      <c r="F37" s="51">
        <v>126</v>
      </c>
      <c r="G37" s="51">
        <f>+F37*E37</f>
        <v>126</v>
      </c>
      <c r="H37" s="51">
        <f>+G37*0.05</f>
        <v>6.3000000000000007</v>
      </c>
      <c r="I37" s="51">
        <f>+G37*0.1</f>
        <v>12.600000000000001</v>
      </c>
      <c r="J37" s="51">
        <f t="shared" ref="J37" si="21">G37+H37+I37</f>
        <v>144.9</v>
      </c>
      <c r="K37" s="54">
        <f>+G37*$H$2+H37*$I$2+I37*$K$2</f>
        <v>16504.992000000002</v>
      </c>
      <c r="L37" s="55">
        <f t="shared" ref="L37" si="22">C37*D37*F37</f>
        <v>0</v>
      </c>
      <c r="M37" s="39">
        <f t="shared" ref="M37" si="23">D37*F37</f>
        <v>126</v>
      </c>
    </row>
    <row r="38" spans="1:15" ht="13.5" x14ac:dyDescent="0.25">
      <c r="A38" s="192" t="s">
        <v>17</v>
      </c>
      <c r="B38" s="192"/>
      <c r="C38" s="192"/>
      <c r="D38" s="192"/>
      <c r="E38" s="192"/>
      <c r="F38" s="192"/>
      <c r="G38" s="57">
        <f t="shared" ref="G38:M38" si="24">SUM(G8:G37)</f>
        <v>6948</v>
      </c>
      <c r="H38" s="57">
        <f t="shared" si="24"/>
        <v>347.40000000000003</v>
      </c>
      <c r="I38" s="57">
        <f t="shared" si="24"/>
        <v>694.80000000000007</v>
      </c>
      <c r="J38" s="57">
        <f t="shared" si="24"/>
        <v>7990.2</v>
      </c>
      <c r="K38" s="38">
        <f t="shared" si="24"/>
        <v>910132.41600000008</v>
      </c>
      <c r="L38" s="58">
        <f t="shared" si="24"/>
        <v>4472000</v>
      </c>
      <c r="M38" s="60">
        <f t="shared" si="24"/>
        <v>407</v>
      </c>
    </row>
    <row r="39" spans="1:15" ht="15.75" customHeight="1" x14ac:dyDescent="0.2">
      <c r="A39" s="173" t="s">
        <v>18</v>
      </c>
      <c r="B39" s="51"/>
      <c r="C39" s="51"/>
      <c r="D39" s="51"/>
      <c r="E39" s="51"/>
      <c r="F39" s="51"/>
      <c r="G39" s="51"/>
      <c r="H39" s="51"/>
      <c r="I39" s="51"/>
      <c r="J39" s="51"/>
      <c r="K39" s="56"/>
      <c r="L39" s="55"/>
      <c r="M39" s="39"/>
    </row>
    <row r="40" spans="1:15" ht="15.75" customHeight="1" x14ac:dyDescent="0.2">
      <c r="A40" s="176" t="s">
        <v>72</v>
      </c>
      <c r="B40" s="51" t="s">
        <v>19</v>
      </c>
      <c r="C40" s="51"/>
      <c r="D40" s="51"/>
      <c r="E40" s="51"/>
      <c r="F40" s="51"/>
      <c r="G40" s="51"/>
      <c r="H40" s="51"/>
      <c r="I40" s="51"/>
      <c r="J40" s="51"/>
      <c r="K40" s="51"/>
      <c r="L40" s="55"/>
      <c r="M40" s="39"/>
    </row>
    <row r="41" spans="1:15" x14ac:dyDescent="0.2">
      <c r="A41" s="173" t="s">
        <v>20</v>
      </c>
      <c r="B41" s="51" t="s">
        <v>15</v>
      </c>
      <c r="C41" s="51"/>
      <c r="D41" s="51"/>
      <c r="E41" s="51"/>
      <c r="F41" s="51"/>
      <c r="G41" s="51"/>
      <c r="H41" s="51"/>
      <c r="I41" s="51"/>
      <c r="J41" s="51"/>
      <c r="K41" s="56"/>
      <c r="L41" s="55"/>
      <c r="M41" s="39"/>
    </row>
    <row r="42" spans="1:15" x14ac:dyDescent="0.2">
      <c r="A42" s="173" t="s">
        <v>73</v>
      </c>
      <c r="B42" s="51" t="s">
        <v>15</v>
      </c>
      <c r="C42" s="51"/>
      <c r="D42" s="51"/>
      <c r="E42" s="51"/>
      <c r="F42" s="51"/>
      <c r="G42" s="51"/>
      <c r="H42" s="51"/>
      <c r="I42" s="51"/>
      <c r="J42" s="51"/>
      <c r="K42" s="56"/>
      <c r="L42" s="55"/>
      <c r="M42" s="39"/>
    </row>
    <row r="43" spans="1:15" x14ac:dyDescent="0.2">
      <c r="A43" s="173" t="s">
        <v>21</v>
      </c>
      <c r="B43" s="51" t="s">
        <v>10</v>
      </c>
      <c r="C43" s="51"/>
      <c r="D43" s="51"/>
      <c r="E43" s="51"/>
      <c r="F43" s="51"/>
      <c r="G43" s="51"/>
      <c r="H43" s="51"/>
      <c r="I43" s="51"/>
      <c r="J43" s="51"/>
      <c r="K43" s="56"/>
      <c r="L43" s="55"/>
      <c r="M43" s="39"/>
    </row>
    <row r="44" spans="1:15" x14ac:dyDescent="0.2">
      <c r="A44" s="173" t="s">
        <v>22</v>
      </c>
      <c r="B44" s="51"/>
      <c r="C44" s="51"/>
      <c r="D44" s="51"/>
      <c r="E44" s="51"/>
      <c r="F44" s="51"/>
      <c r="G44" s="51"/>
      <c r="H44" s="51"/>
      <c r="I44" s="51"/>
      <c r="J44" s="51"/>
      <c r="K44" s="56"/>
      <c r="L44" s="55"/>
      <c r="M44" s="39"/>
    </row>
    <row r="45" spans="1:15" ht="15.75" customHeight="1" x14ac:dyDescent="0.2">
      <c r="A45" s="154" t="s">
        <v>108</v>
      </c>
      <c r="B45" s="51">
        <v>1.5</v>
      </c>
      <c r="C45" s="52">
        <v>0</v>
      </c>
      <c r="D45" s="51">
        <v>52</v>
      </c>
      <c r="E45" s="51">
        <f>B45*D45</f>
        <v>78</v>
      </c>
      <c r="F45" s="51">
        <v>0</v>
      </c>
      <c r="G45" s="51">
        <f>+F45*E45</f>
        <v>0</v>
      </c>
      <c r="H45" s="51">
        <f>+G45*0.05</f>
        <v>0</v>
      </c>
      <c r="I45" s="51">
        <f>+G45*0.1</f>
        <v>0</v>
      </c>
      <c r="J45" s="51">
        <f t="shared" ref="J45:J48" si="25">G45+H45+I45</f>
        <v>0</v>
      </c>
      <c r="K45" s="136">
        <f>+G45*$H$2+H45*$I$2+I45*$K$2</f>
        <v>0</v>
      </c>
      <c r="L45" s="55">
        <f t="shared" ref="L45:L48" si="26">C45*D45*F45</f>
        <v>0</v>
      </c>
      <c r="M45" s="39">
        <f t="shared" ref="M45:M48" si="27">D45*F45</f>
        <v>0</v>
      </c>
    </row>
    <row r="46" spans="1:15" ht="28.5" x14ac:dyDescent="0.2">
      <c r="A46" s="154" t="s">
        <v>113</v>
      </c>
      <c r="B46" s="51">
        <v>1.5</v>
      </c>
      <c r="C46" s="52">
        <v>0</v>
      </c>
      <c r="D46" s="51">
        <v>52</v>
      </c>
      <c r="E46" s="51">
        <f>B46*D46</f>
        <v>78</v>
      </c>
      <c r="F46" s="51">
        <v>0</v>
      </c>
      <c r="G46" s="51">
        <f t="shared" ref="G46:G48" si="28">+F46*E46</f>
        <v>0</v>
      </c>
      <c r="H46" s="51">
        <f t="shared" ref="H46:H48" si="29">+G46*0.05</f>
        <v>0</v>
      </c>
      <c r="I46" s="51">
        <f t="shared" ref="I46:I48" si="30">+G46*0.1</f>
        <v>0</v>
      </c>
      <c r="J46" s="51">
        <f t="shared" si="25"/>
        <v>0</v>
      </c>
      <c r="K46" s="136">
        <f t="shared" ref="K46:K48" si="31">+G46*$H$2+H46*$I$2+I46*$K$2</f>
        <v>0</v>
      </c>
      <c r="L46" s="55">
        <f t="shared" si="26"/>
        <v>0</v>
      </c>
      <c r="M46" s="39">
        <f t="shared" si="27"/>
        <v>0</v>
      </c>
    </row>
    <row r="47" spans="1:15" x14ac:dyDescent="0.2">
      <c r="A47" s="154" t="s">
        <v>74</v>
      </c>
      <c r="B47" s="51">
        <v>4</v>
      </c>
      <c r="C47" s="52">
        <v>0</v>
      </c>
      <c r="D47" s="51">
        <v>1</v>
      </c>
      <c r="E47" s="51">
        <f>B47*D47</f>
        <v>4</v>
      </c>
      <c r="F47" s="51">
        <v>0</v>
      </c>
      <c r="G47" s="51">
        <f t="shared" si="28"/>
        <v>0</v>
      </c>
      <c r="H47" s="51">
        <f t="shared" si="29"/>
        <v>0</v>
      </c>
      <c r="I47" s="51">
        <f t="shared" si="30"/>
        <v>0</v>
      </c>
      <c r="J47" s="51">
        <f t="shared" si="25"/>
        <v>0</v>
      </c>
      <c r="K47" s="136">
        <f t="shared" si="31"/>
        <v>0</v>
      </c>
      <c r="L47" s="55">
        <f t="shared" si="26"/>
        <v>0</v>
      </c>
      <c r="M47" s="39">
        <f t="shared" si="27"/>
        <v>0</v>
      </c>
    </row>
    <row r="48" spans="1:15" ht="15.75" x14ac:dyDescent="0.2">
      <c r="A48" s="154" t="s">
        <v>114</v>
      </c>
      <c r="B48" s="51">
        <v>1.5</v>
      </c>
      <c r="C48" s="52">
        <v>25900</v>
      </c>
      <c r="D48" s="51">
        <v>52</v>
      </c>
      <c r="E48" s="51">
        <f>B48*D48</f>
        <v>78</v>
      </c>
      <c r="F48" s="51">
        <v>0</v>
      </c>
      <c r="G48" s="51">
        <f t="shared" si="28"/>
        <v>0</v>
      </c>
      <c r="H48" s="51">
        <f t="shared" si="29"/>
        <v>0</v>
      </c>
      <c r="I48" s="51">
        <f t="shared" si="30"/>
        <v>0</v>
      </c>
      <c r="J48" s="51">
        <f t="shared" si="25"/>
        <v>0</v>
      </c>
      <c r="K48" s="136">
        <f t="shared" si="31"/>
        <v>0</v>
      </c>
      <c r="L48" s="55">
        <f t="shared" si="26"/>
        <v>0</v>
      </c>
      <c r="M48" s="39">
        <f t="shared" si="27"/>
        <v>0</v>
      </c>
      <c r="O48" s="115"/>
    </row>
    <row r="49" spans="1:15" ht="15.75" x14ac:dyDescent="0.2">
      <c r="A49" s="154" t="s">
        <v>129</v>
      </c>
      <c r="B49" s="104">
        <v>0.5</v>
      </c>
      <c r="C49" s="36">
        <v>0</v>
      </c>
      <c r="D49" s="104">
        <v>52</v>
      </c>
      <c r="E49" s="51">
        <f>B49*D49</f>
        <v>26</v>
      </c>
      <c r="F49" s="51">
        <v>63</v>
      </c>
      <c r="G49" s="51">
        <f t="shared" ref="G49" si="32">+F49*E49</f>
        <v>1638</v>
      </c>
      <c r="H49" s="51">
        <f t="shared" ref="H49" si="33">+G49*0.05</f>
        <v>81.900000000000006</v>
      </c>
      <c r="I49" s="51">
        <f t="shared" ref="I49" si="34">+G49*0.1</f>
        <v>163.80000000000001</v>
      </c>
      <c r="J49" s="51">
        <f t="shared" ref="J49" si="35">G49+H49+I49</f>
        <v>1883.7</v>
      </c>
      <c r="K49" s="136">
        <f t="shared" ref="K49" si="36">+G49*$H$2+H49*$I$2+I49*$K$2</f>
        <v>214564.89599999998</v>
      </c>
      <c r="L49" s="55">
        <f t="shared" ref="L49" si="37">C49*D49*F49</f>
        <v>0</v>
      </c>
      <c r="M49" s="39">
        <f>D49*F49</f>
        <v>3276</v>
      </c>
      <c r="O49" s="115"/>
    </row>
    <row r="50" spans="1:15" x14ac:dyDescent="0.2">
      <c r="A50" s="173" t="s">
        <v>75</v>
      </c>
      <c r="B50" s="51" t="s">
        <v>10</v>
      </c>
      <c r="C50" s="51"/>
      <c r="D50" s="51"/>
      <c r="E50" s="51"/>
      <c r="F50" s="51"/>
      <c r="G50" s="59"/>
      <c r="H50" s="59"/>
      <c r="I50" s="59"/>
      <c r="J50" s="59"/>
      <c r="K50" s="56"/>
      <c r="L50" s="55"/>
      <c r="M50" s="39"/>
    </row>
    <row r="51" spans="1:15" ht="13.5" x14ac:dyDescent="0.25">
      <c r="A51" s="192" t="s">
        <v>76</v>
      </c>
      <c r="B51" s="192"/>
      <c r="C51" s="192"/>
      <c r="D51" s="192"/>
      <c r="E51" s="192"/>
      <c r="F51" s="193"/>
      <c r="G51" s="60">
        <f t="shared" ref="G51:M51" si="38">SUM(G45:G50)</f>
        <v>1638</v>
      </c>
      <c r="H51" s="61">
        <f t="shared" si="38"/>
        <v>81.900000000000006</v>
      </c>
      <c r="I51" s="61">
        <f t="shared" si="38"/>
        <v>163.80000000000001</v>
      </c>
      <c r="J51" s="61">
        <f t="shared" si="38"/>
        <v>1883.7</v>
      </c>
      <c r="K51" s="62">
        <f t="shared" si="38"/>
        <v>214564.89599999998</v>
      </c>
      <c r="L51" s="63">
        <f t="shared" si="38"/>
        <v>0</v>
      </c>
      <c r="M51" s="61">
        <f t="shared" si="38"/>
        <v>3276</v>
      </c>
    </row>
    <row r="52" spans="1:15" ht="13.5" x14ac:dyDescent="0.25">
      <c r="A52" s="188" t="s">
        <v>109</v>
      </c>
      <c r="B52" s="188"/>
      <c r="C52" s="188"/>
      <c r="D52" s="188"/>
      <c r="E52" s="188"/>
      <c r="F52" s="188"/>
      <c r="G52" s="64">
        <f>G38+G51</f>
        <v>8586</v>
      </c>
      <c r="H52" s="64">
        <f>H38+H51</f>
        <v>429.30000000000007</v>
      </c>
      <c r="I52" s="64">
        <f>I38+I51</f>
        <v>858.60000000000014</v>
      </c>
      <c r="J52" s="64">
        <f>J38+J51</f>
        <v>9873.9</v>
      </c>
      <c r="K52" s="38">
        <f>ROUND(K38+K51,-4)</f>
        <v>1120000</v>
      </c>
      <c r="L52" s="38">
        <f>ROUND(L38+L51,-4)</f>
        <v>4470000</v>
      </c>
      <c r="M52" s="38">
        <f>ROUND(M38+M51,-1)</f>
        <v>3680</v>
      </c>
      <c r="O52" s="115"/>
    </row>
    <row r="53" spans="1:15" s="40" customFormat="1" x14ac:dyDescent="0.2">
      <c r="A53" s="45"/>
      <c r="B53" s="46"/>
      <c r="C53" s="46"/>
      <c r="D53" s="46"/>
      <c r="E53" s="46"/>
      <c r="F53" s="47"/>
      <c r="G53" s="47"/>
      <c r="H53" s="48"/>
      <c r="I53" s="48"/>
      <c r="J53" s="48"/>
      <c r="K53" s="49"/>
      <c r="L53" s="49"/>
      <c r="M53" s="156"/>
    </row>
    <row r="54" spans="1:15" x14ac:dyDescent="0.2">
      <c r="A54" s="37" t="s">
        <v>23</v>
      </c>
    </row>
    <row r="55" spans="1:15" ht="57.95" customHeight="1" x14ac:dyDescent="0.2">
      <c r="A55" s="186" t="s">
        <v>134</v>
      </c>
      <c r="B55" s="186"/>
      <c r="C55" s="186"/>
      <c r="D55" s="186"/>
      <c r="E55" s="186"/>
      <c r="F55" s="186"/>
      <c r="G55" s="186"/>
      <c r="H55" s="186"/>
      <c r="I55" s="186"/>
      <c r="J55" s="186"/>
      <c r="K55" s="186"/>
    </row>
    <row r="56" spans="1:15" ht="43.5" customHeight="1" x14ac:dyDescent="0.2">
      <c r="A56" s="186" t="s">
        <v>106</v>
      </c>
      <c r="B56" s="186"/>
      <c r="C56" s="186"/>
      <c r="D56" s="186"/>
      <c r="E56" s="186"/>
      <c r="F56" s="186"/>
      <c r="G56" s="186"/>
      <c r="H56" s="186"/>
      <c r="I56" s="186"/>
      <c r="J56" s="186"/>
      <c r="K56" s="186"/>
    </row>
    <row r="57" spans="1:15" ht="44.25" customHeight="1" x14ac:dyDescent="0.2">
      <c r="A57" s="186" t="s">
        <v>156</v>
      </c>
      <c r="B57" s="186"/>
      <c r="C57" s="186"/>
      <c r="D57" s="186"/>
      <c r="E57" s="186"/>
      <c r="F57" s="186"/>
      <c r="G57" s="186"/>
      <c r="H57" s="186"/>
      <c r="I57" s="186"/>
      <c r="J57" s="186"/>
      <c r="K57" s="186"/>
    </row>
    <row r="58" spans="1:15" ht="15.75" x14ac:dyDescent="0.2">
      <c r="A58" s="98" t="s">
        <v>125</v>
      </c>
      <c r="B58" s="40"/>
      <c r="C58" s="40"/>
      <c r="D58" s="40"/>
      <c r="E58" s="40"/>
      <c r="F58" s="40"/>
      <c r="G58" s="40"/>
      <c r="H58" s="40"/>
      <c r="I58" s="40"/>
      <c r="J58" s="40"/>
      <c r="K58" s="40"/>
    </row>
    <row r="59" spans="1:15" ht="15.75" x14ac:dyDescent="0.2">
      <c r="A59" s="98" t="s">
        <v>133</v>
      </c>
      <c r="B59" s="40"/>
      <c r="C59" s="40"/>
      <c r="D59" s="40"/>
      <c r="E59" s="40"/>
      <c r="F59" s="40"/>
      <c r="G59" s="40"/>
      <c r="H59" s="40"/>
      <c r="I59" s="40"/>
      <c r="J59" s="40"/>
      <c r="K59" s="40"/>
      <c r="L59" s="40"/>
    </row>
    <row r="60" spans="1:15" s="40" customFormat="1" ht="28.5" customHeight="1" x14ac:dyDescent="0.2">
      <c r="A60" s="186" t="s">
        <v>135</v>
      </c>
      <c r="B60" s="186"/>
      <c r="C60" s="186"/>
      <c r="D60" s="186"/>
      <c r="E60" s="186"/>
      <c r="F60" s="186"/>
      <c r="G60" s="186"/>
      <c r="H60" s="186"/>
      <c r="I60" s="186"/>
      <c r="J60" s="186"/>
      <c r="K60" s="186"/>
    </row>
    <row r="61" spans="1:15" ht="27" customHeight="1" x14ac:dyDescent="0.2">
      <c r="A61" s="187" t="s">
        <v>136</v>
      </c>
      <c r="B61" s="186"/>
      <c r="C61" s="186"/>
      <c r="D61" s="186"/>
      <c r="E61" s="186"/>
      <c r="F61" s="186"/>
      <c r="G61" s="186"/>
      <c r="H61" s="186"/>
      <c r="I61" s="186"/>
      <c r="J61" s="186"/>
      <c r="K61" s="186"/>
    </row>
    <row r="62" spans="1:15" ht="15.75" x14ac:dyDescent="0.2">
      <c r="A62" s="98" t="s">
        <v>110</v>
      </c>
      <c r="B62" s="40"/>
      <c r="C62" s="40"/>
      <c r="D62" s="40"/>
      <c r="E62" s="40"/>
      <c r="F62" s="40"/>
      <c r="G62" s="40"/>
      <c r="H62" s="40"/>
      <c r="I62" s="40"/>
      <c r="J62" s="40"/>
      <c r="K62" s="40"/>
    </row>
    <row r="63" spans="1:15" ht="15.75" x14ac:dyDescent="0.2">
      <c r="A63" s="98" t="s">
        <v>137</v>
      </c>
      <c r="B63" s="40"/>
      <c r="C63" s="40"/>
      <c r="D63" s="138"/>
      <c r="E63" s="40"/>
      <c r="F63" s="40"/>
      <c r="G63" s="40"/>
      <c r="H63" s="40"/>
      <c r="I63" s="40"/>
      <c r="J63" s="40"/>
      <c r="K63" s="40"/>
    </row>
    <row r="64" spans="1:15" ht="15.75" x14ac:dyDescent="0.2">
      <c r="A64" s="98" t="s">
        <v>111</v>
      </c>
      <c r="B64" s="40"/>
      <c r="C64" s="40"/>
      <c r="D64" s="40"/>
      <c r="E64" s="40"/>
      <c r="F64" s="40"/>
      <c r="G64" s="40"/>
      <c r="H64" s="40"/>
      <c r="I64" s="40"/>
      <c r="J64" s="40"/>
      <c r="K64" s="40"/>
    </row>
    <row r="65" spans="1:11" ht="15.75" x14ac:dyDescent="0.2">
      <c r="A65" s="155" t="s">
        <v>138</v>
      </c>
      <c r="B65" s="40"/>
      <c r="C65" s="40"/>
      <c r="D65" s="40"/>
      <c r="E65" s="40"/>
      <c r="F65" s="40"/>
      <c r="G65" s="40"/>
      <c r="H65" s="40"/>
      <c r="I65" s="40"/>
      <c r="J65" s="40"/>
      <c r="K65" s="40"/>
    </row>
  </sheetData>
  <mergeCells count="9">
    <mergeCell ref="A55:K55"/>
    <mergeCell ref="A56:K56"/>
    <mergeCell ref="A61:K61"/>
    <mergeCell ref="A52:F52"/>
    <mergeCell ref="G3:I3"/>
    <mergeCell ref="A38:F38"/>
    <mergeCell ref="A51:F51"/>
    <mergeCell ref="A57:K57"/>
    <mergeCell ref="A60:K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72D7-1B67-47CD-9CF9-F03F13D249A2}">
  <dimension ref="A1:O68"/>
  <sheetViews>
    <sheetView topLeftCell="A40" zoomScaleNormal="100" workbookViewId="0">
      <selection activeCell="A2" sqref="A2"/>
    </sheetView>
  </sheetViews>
  <sheetFormatPr defaultRowHeight="15" x14ac:dyDescent="0.25"/>
  <cols>
    <col min="1" max="1" width="47.85546875" style="23" customWidth="1"/>
    <col min="2" max="3" width="12.42578125" style="23" customWidth="1"/>
    <col min="4" max="4" width="12.5703125" style="23" customWidth="1"/>
    <col min="5" max="5" width="11.7109375" style="23" customWidth="1"/>
    <col min="6" max="6" width="12.5703125" style="23" customWidth="1"/>
    <col min="7" max="7" width="12.7109375" style="23" customWidth="1"/>
    <col min="8" max="8" width="12.42578125" style="23" customWidth="1"/>
    <col min="9" max="9" width="11.5703125" style="23" customWidth="1"/>
    <col min="10" max="10" width="12.140625" style="23" customWidth="1"/>
    <col min="11" max="11" width="14.42578125" style="23" customWidth="1"/>
    <col min="12" max="12" width="13.5703125" style="23" customWidth="1"/>
    <col min="13" max="13" width="9.140625" style="23"/>
  </cols>
  <sheetData>
    <row r="1" spans="1:14" ht="15.75" x14ac:dyDescent="0.25">
      <c r="A1" s="137" t="s">
        <v>144</v>
      </c>
      <c r="B1" s="40"/>
      <c r="C1" s="40"/>
      <c r="D1" s="40"/>
      <c r="E1" s="40"/>
      <c r="F1" s="40"/>
      <c r="G1" s="40"/>
      <c r="H1" s="40"/>
      <c r="I1" s="40"/>
      <c r="J1" s="40"/>
      <c r="K1" s="40"/>
      <c r="L1" s="40"/>
      <c r="M1" s="40"/>
    </row>
    <row r="2" spans="1:14" x14ac:dyDescent="0.25">
      <c r="A2" s="40"/>
      <c r="B2" s="40"/>
      <c r="C2" s="40"/>
      <c r="D2" s="40"/>
      <c r="E2" s="40"/>
      <c r="F2" s="40"/>
      <c r="G2" s="40"/>
      <c r="H2" s="40">
        <v>117.92</v>
      </c>
      <c r="I2" s="40">
        <v>147.4</v>
      </c>
      <c r="J2" s="40"/>
      <c r="K2" s="40">
        <v>57.02</v>
      </c>
      <c r="L2" s="155" t="s">
        <v>53</v>
      </c>
      <c r="M2" s="40"/>
    </row>
    <row r="3" spans="1:14" ht="15" customHeight="1" thickBot="1" x14ac:dyDescent="0.3">
      <c r="A3" s="40"/>
      <c r="B3" s="40"/>
      <c r="C3" s="40"/>
      <c r="D3" s="40"/>
      <c r="E3" s="40"/>
      <c r="F3" s="40"/>
      <c r="G3" s="194" t="s">
        <v>54</v>
      </c>
      <c r="H3" s="195"/>
      <c r="I3" s="196"/>
      <c r="J3" s="139"/>
      <c r="K3" s="40"/>
      <c r="L3" s="40"/>
      <c r="M3" s="40"/>
    </row>
    <row r="4" spans="1:14" ht="77.25" x14ac:dyDescent="0.25">
      <c r="A4" s="140" t="s">
        <v>0</v>
      </c>
      <c r="B4" s="141" t="s">
        <v>55</v>
      </c>
      <c r="C4" s="141" t="s">
        <v>79</v>
      </c>
      <c r="D4" s="141" t="s">
        <v>77</v>
      </c>
      <c r="E4" s="141" t="s">
        <v>78</v>
      </c>
      <c r="F4" s="141" t="s">
        <v>87</v>
      </c>
      <c r="G4" s="141" t="s">
        <v>80</v>
      </c>
      <c r="H4" s="141" t="s">
        <v>81</v>
      </c>
      <c r="I4" s="141" t="s">
        <v>82</v>
      </c>
      <c r="J4" s="141" t="s">
        <v>83</v>
      </c>
      <c r="K4" s="141" t="s">
        <v>84</v>
      </c>
      <c r="L4" s="142" t="s">
        <v>85</v>
      </c>
      <c r="M4" s="142" t="s">
        <v>86</v>
      </c>
    </row>
    <row r="5" spans="1:14" x14ac:dyDescent="0.25">
      <c r="A5" s="173" t="s">
        <v>9</v>
      </c>
      <c r="B5" s="51" t="s">
        <v>10</v>
      </c>
      <c r="C5" s="51"/>
      <c r="D5" s="50"/>
      <c r="E5" s="51"/>
      <c r="F5" s="53"/>
      <c r="G5" s="51"/>
      <c r="H5" s="51"/>
      <c r="I5" s="51"/>
      <c r="J5" s="51"/>
      <c r="K5" s="56"/>
      <c r="L5" s="39"/>
      <c r="M5" s="39"/>
    </row>
    <row r="6" spans="1:14" x14ac:dyDescent="0.25">
      <c r="A6" s="173" t="s">
        <v>11</v>
      </c>
      <c r="B6" s="51" t="s">
        <v>10</v>
      </c>
      <c r="C6" s="51"/>
      <c r="D6" s="50"/>
      <c r="E6" s="51"/>
      <c r="F6" s="53"/>
      <c r="G6" s="51"/>
      <c r="H6" s="51"/>
      <c r="I6" s="51"/>
      <c r="J6" s="51"/>
      <c r="K6" s="56"/>
      <c r="L6" s="39"/>
      <c r="M6" s="39"/>
    </row>
    <row r="7" spans="1:14" x14ac:dyDescent="0.25">
      <c r="A7" s="173" t="s">
        <v>12</v>
      </c>
      <c r="B7" s="51"/>
      <c r="C7" s="51"/>
      <c r="D7" s="51"/>
      <c r="E7" s="51"/>
      <c r="F7" s="53"/>
      <c r="G7" s="51"/>
      <c r="H7" s="51"/>
      <c r="I7" s="51"/>
      <c r="J7" s="51"/>
      <c r="K7" s="56"/>
      <c r="L7" s="39"/>
      <c r="M7" s="39"/>
    </row>
    <row r="8" spans="1:14" ht="16.5" x14ac:dyDescent="0.25">
      <c r="A8" s="173" t="s">
        <v>56</v>
      </c>
      <c r="B8" s="51">
        <v>18</v>
      </c>
      <c r="C8" s="52">
        <v>0</v>
      </c>
      <c r="D8" s="51">
        <v>1</v>
      </c>
      <c r="E8" s="51">
        <f>B8*D8</f>
        <v>18</v>
      </c>
      <c r="F8" s="53">
        <v>0</v>
      </c>
      <c r="G8" s="51">
        <f>+F8*E8</f>
        <v>0</v>
      </c>
      <c r="H8" s="51">
        <f>+G8*0.05</f>
        <v>0</v>
      </c>
      <c r="I8" s="51">
        <f>+G8*0.1</f>
        <v>0</v>
      </c>
      <c r="J8" s="51">
        <f>G8+H8+I8</f>
        <v>0</v>
      </c>
      <c r="K8" s="107">
        <f>+G8*$H$2+H8*$I$2+I8*$K$2</f>
        <v>0</v>
      </c>
      <c r="L8" s="55">
        <f>C8*D8*F8</f>
        <v>0</v>
      </c>
      <c r="M8" s="39">
        <f>D8*F8</f>
        <v>0</v>
      </c>
      <c r="N8" s="101"/>
    </row>
    <row r="9" spans="1:14" x14ac:dyDescent="0.25">
      <c r="A9" s="173" t="s">
        <v>13</v>
      </c>
      <c r="B9" s="51"/>
      <c r="C9" s="51"/>
      <c r="D9" s="51"/>
      <c r="E9" s="51"/>
      <c r="F9" s="53"/>
      <c r="G9" s="51"/>
      <c r="H9" s="51"/>
      <c r="I9" s="51"/>
      <c r="J9" s="51"/>
      <c r="K9" s="107"/>
      <c r="L9" s="55"/>
      <c r="M9" s="39"/>
    </row>
    <row r="10" spans="1:14" x14ac:dyDescent="0.25">
      <c r="A10" s="154" t="s">
        <v>57</v>
      </c>
      <c r="B10" s="51"/>
      <c r="C10" s="51"/>
      <c r="D10" s="51"/>
      <c r="E10" s="51"/>
      <c r="F10" s="53"/>
      <c r="G10" s="51"/>
      <c r="H10" s="51"/>
      <c r="I10" s="51"/>
      <c r="J10" s="51"/>
      <c r="K10" s="107"/>
      <c r="L10" s="55"/>
      <c r="M10" s="39"/>
    </row>
    <row r="11" spans="1:14" ht="29.25" x14ac:dyDescent="0.25">
      <c r="A11" s="171" t="s">
        <v>58</v>
      </c>
      <c r="B11" s="51">
        <v>24</v>
      </c>
      <c r="C11" s="52">
        <v>57333.333333333328</v>
      </c>
      <c r="D11" s="51">
        <v>1</v>
      </c>
      <c r="E11" s="51">
        <f t="shared" ref="E11:E14" si="0">B11*D11</f>
        <v>24</v>
      </c>
      <c r="F11" s="51">
        <v>0</v>
      </c>
      <c r="G11" s="51">
        <f>+F11*E11</f>
        <v>0</v>
      </c>
      <c r="H11" s="51">
        <f>+G11*0.05</f>
        <v>0</v>
      </c>
      <c r="I11" s="51">
        <f>+G11*0.1</f>
        <v>0</v>
      </c>
      <c r="J11" s="51">
        <f t="shared" ref="J11:J14" si="1">G11+H11+I11</f>
        <v>0</v>
      </c>
      <c r="K11" s="107">
        <f>+G11*$H$2+H11*$I$2+I11*$K$2</f>
        <v>0</v>
      </c>
      <c r="L11" s="55">
        <f t="shared" ref="L11:L24" si="2">C11*D11*F11</f>
        <v>0</v>
      </c>
      <c r="M11" s="39">
        <f t="shared" ref="M11:M24" si="3">D11*F11</f>
        <v>0</v>
      </c>
    </row>
    <row r="12" spans="1:14" ht="16.5" x14ac:dyDescent="0.25">
      <c r="A12" s="171" t="s">
        <v>59</v>
      </c>
      <c r="B12" s="51">
        <v>24</v>
      </c>
      <c r="C12" s="52">
        <f>ROUND(C11*0.2,0)</f>
        <v>11467</v>
      </c>
      <c r="D12" s="51">
        <v>1</v>
      </c>
      <c r="E12" s="51">
        <f t="shared" si="0"/>
        <v>24</v>
      </c>
      <c r="F12" s="53">
        <f>ROUND(F11*0.2,0)</f>
        <v>0</v>
      </c>
      <c r="G12" s="51">
        <f>+F12*E12</f>
        <v>0</v>
      </c>
      <c r="H12" s="51">
        <f>+G12*0.05</f>
        <v>0</v>
      </c>
      <c r="I12" s="51">
        <f>+G12*0.1</f>
        <v>0</v>
      </c>
      <c r="J12" s="51">
        <f t="shared" si="1"/>
        <v>0</v>
      </c>
      <c r="K12" s="107">
        <f>+G12*$H$2+H12*$I$2+I12*$K$2</f>
        <v>0</v>
      </c>
      <c r="L12" s="55">
        <f t="shared" si="2"/>
        <v>0</v>
      </c>
      <c r="M12" s="39">
        <f t="shared" si="3"/>
        <v>0</v>
      </c>
    </row>
    <row r="13" spans="1:14" ht="29.25" x14ac:dyDescent="0.25">
      <c r="A13" s="171" t="s">
        <v>60</v>
      </c>
      <c r="B13" s="51">
        <v>3</v>
      </c>
      <c r="C13" s="52">
        <v>3000</v>
      </c>
      <c r="D13" s="51">
        <v>1</v>
      </c>
      <c r="E13" s="51">
        <f t="shared" si="0"/>
        <v>3</v>
      </c>
      <c r="F13" s="53">
        <v>0</v>
      </c>
      <c r="G13" s="51">
        <f>+F13*E13</f>
        <v>0</v>
      </c>
      <c r="H13" s="51">
        <f>+G13*0.05</f>
        <v>0</v>
      </c>
      <c r="I13" s="51">
        <f>+G13*0.1</f>
        <v>0</v>
      </c>
      <c r="J13" s="51">
        <f t="shared" si="1"/>
        <v>0</v>
      </c>
      <c r="K13" s="107">
        <f>+G13*$H$2+H13*$I$2+I13*$K$2</f>
        <v>0</v>
      </c>
      <c r="L13" s="55">
        <f t="shared" si="2"/>
        <v>0</v>
      </c>
      <c r="M13" s="39">
        <f t="shared" si="3"/>
        <v>0</v>
      </c>
    </row>
    <row r="14" spans="1:14" ht="29.25" x14ac:dyDescent="0.25">
      <c r="A14" s="171" t="s">
        <v>61</v>
      </c>
      <c r="B14" s="51">
        <v>3</v>
      </c>
      <c r="C14" s="36">
        <f>ROUND(C13*0.2,0)</f>
        <v>600</v>
      </c>
      <c r="D14" s="51">
        <v>1</v>
      </c>
      <c r="E14" s="51">
        <f t="shared" si="0"/>
        <v>3</v>
      </c>
      <c r="F14" s="53">
        <f>ROUND(F13*0.2,0)</f>
        <v>0</v>
      </c>
      <c r="G14" s="51">
        <f>+F14*E14</f>
        <v>0</v>
      </c>
      <c r="H14" s="51">
        <f>+G14*0.05</f>
        <v>0</v>
      </c>
      <c r="I14" s="51">
        <f>+G14*0.1</f>
        <v>0</v>
      </c>
      <c r="J14" s="51">
        <f t="shared" si="1"/>
        <v>0</v>
      </c>
      <c r="K14" s="107">
        <f>+G14*$H$2+H14*$I$2+I14*$K$2</f>
        <v>0</v>
      </c>
      <c r="L14" s="55">
        <f t="shared" si="2"/>
        <v>0</v>
      </c>
      <c r="M14" s="39">
        <f t="shared" si="3"/>
        <v>0</v>
      </c>
    </row>
    <row r="15" spans="1:14" x14ac:dyDescent="0.25">
      <c r="A15" s="154" t="s">
        <v>62</v>
      </c>
      <c r="B15" s="51"/>
      <c r="C15" s="51"/>
      <c r="D15" s="51"/>
      <c r="E15" s="51"/>
      <c r="F15" s="53"/>
      <c r="G15" s="51"/>
      <c r="H15" s="51"/>
      <c r="I15" s="51"/>
      <c r="J15" s="51"/>
      <c r="K15" s="107"/>
      <c r="L15" s="55">
        <f t="shared" si="2"/>
        <v>0</v>
      </c>
      <c r="M15" s="39">
        <f t="shared" si="3"/>
        <v>0</v>
      </c>
    </row>
    <row r="16" spans="1:14" ht="16.5" x14ac:dyDescent="0.25">
      <c r="A16" s="171" t="s">
        <v>107</v>
      </c>
      <c r="B16" s="51">
        <v>229</v>
      </c>
      <c r="C16" s="52">
        <v>351000</v>
      </c>
      <c r="D16" s="51">
        <v>1</v>
      </c>
      <c r="E16" s="51">
        <f>B16*D16</f>
        <v>229</v>
      </c>
      <c r="F16" s="53">
        <v>0</v>
      </c>
      <c r="G16" s="51">
        <f>+F16*E16</f>
        <v>0</v>
      </c>
      <c r="H16" s="51">
        <f>+G16*0.05</f>
        <v>0</v>
      </c>
      <c r="I16" s="51">
        <f>+G16*0.1</f>
        <v>0</v>
      </c>
      <c r="J16" s="51">
        <f>G16+H16+I16</f>
        <v>0</v>
      </c>
      <c r="K16" s="107">
        <f>+G16*$H$2+H16*$I$2+I16*$K$2</f>
        <v>0</v>
      </c>
      <c r="L16" s="55">
        <f t="shared" si="2"/>
        <v>0</v>
      </c>
      <c r="M16" s="39">
        <f t="shared" si="3"/>
        <v>0</v>
      </c>
    </row>
    <row r="17" spans="1:14" x14ac:dyDescent="0.25">
      <c r="A17" s="171" t="s">
        <v>63</v>
      </c>
      <c r="B17" s="51" t="s">
        <v>64</v>
      </c>
      <c r="C17" s="51"/>
      <c r="D17" s="51"/>
      <c r="E17" s="51"/>
      <c r="F17" s="53"/>
      <c r="G17" s="51"/>
      <c r="H17" s="51"/>
      <c r="I17" s="51"/>
      <c r="J17" s="51"/>
      <c r="K17" s="107"/>
      <c r="L17" s="55">
        <f t="shared" si="2"/>
        <v>0</v>
      </c>
      <c r="M17" s="39">
        <f t="shared" si="3"/>
        <v>0</v>
      </c>
    </row>
    <row r="18" spans="1:14" ht="29.25" x14ac:dyDescent="0.25">
      <c r="A18" s="154" t="s">
        <v>65</v>
      </c>
      <c r="B18" s="51">
        <v>24</v>
      </c>
      <c r="C18" s="52">
        <v>57333.333333333328</v>
      </c>
      <c r="D18" s="51">
        <v>1</v>
      </c>
      <c r="E18" s="51">
        <f>B18*D18</f>
        <v>24</v>
      </c>
      <c r="F18" s="104">
        <v>0</v>
      </c>
      <c r="G18" s="51">
        <f>+F18*E18</f>
        <v>0</v>
      </c>
      <c r="H18" s="51">
        <f>+G18*0.05</f>
        <v>0</v>
      </c>
      <c r="I18" s="51">
        <f>+G18*0.1</f>
        <v>0</v>
      </c>
      <c r="J18" s="51">
        <f t="shared" ref="J18:J24" si="4">G18+H18+I18</f>
        <v>0</v>
      </c>
      <c r="K18" s="107">
        <f>+G18*$H$2+H18*$I$2+I18*$K$2</f>
        <v>0</v>
      </c>
      <c r="L18" s="55">
        <f t="shared" si="2"/>
        <v>0</v>
      </c>
      <c r="M18" s="39">
        <f t="shared" si="3"/>
        <v>0</v>
      </c>
    </row>
    <row r="19" spans="1:14" ht="29.25" x14ac:dyDescent="0.25">
      <c r="A19" s="154" t="s">
        <v>66</v>
      </c>
      <c r="B19" s="51">
        <v>3</v>
      </c>
      <c r="C19" s="52">
        <v>3000</v>
      </c>
      <c r="D19" s="51">
        <v>1</v>
      </c>
      <c r="E19" s="51">
        <f>B19*D19</f>
        <v>3</v>
      </c>
      <c r="F19" s="51">
        <v>0</v>
      </c>
      <c r="G19" s="51">
        <f>+F19*E19</f>
        <v>0</v>
      </c>
      <c r="H19" s="51">
        <f>+G19*0.05</f>
        <v>0</v>
      </c>
      <c r="I19" s="51">
        <f>+G19*0.1</f>
        <v>0</v>
      </c>
      <c r="J19" s="51">
        <f t="shared" si="4"/>
        <v>0</v>
      </c>
      <c r="K19" s="54">
        <f>+G19*$H$2+H19*$I$2+I19*$K$2</f>
        <v>0</v>
      </c>
      <c r="L19" s="55">
        <f t="shared" si="2"/>
        <v>0</v>
      </c>
      <c r="M19" s="39">
        <f t="shared" si="3"/>
        <v>0</v>
      </c>
      <c r="N19" s="101"/>
    </row>
    <row r="20" spans="1:14" x14ac:dyDescent="0.25">
      <c r="A20" s="177" t="s">
        <v>131</v>
      </c>
      <c r="B20" s="51"/>
      <c r="C20" s="52"/>
      <c r="D20" s="51"/>
      <c r="E20" s="51"/>
      <c r="F20" s="51"/>
      <c r="G20" s="51"/>
      <c r="H20" s="51"/>
      <c r="I20" s="51"/>
      <c r="J20" s="51"/>
      <c r="K20" s="54"/>
      <c r="L20" s="55"/>
      <c r="M20" s="39"/>
      <c r="N20" s="101"/>
    </row>
    <row r="21" spans="1:14" ht="15.75" x14ac:dyDescent="0.25">
      <c r="A21" s="167" t="s">
        <v>151</v>
      </c>
      <c r="B21" s="15">
        <v>4</v>
      </c>
      <c r="C21" s="15">
        <v>1</v>
      </c>
      <c r="D21" s="168">
        <f t="shared" ref="D21:D22" si="5">B21*C21</f>
        <v>4</v>
      </c>
      <c r="E21" s="104">
        <f>B21*D21</f>
        <v>16</v>
      </c>
      <c r="F21" s="104">
        <v>0</v>
      </c>
      <c r="G21" s="104">
        <f t="shared" ref="G21:G22" si="6">+F21*E21</f>
        <v>0</v>
      </c>
      <c r="H21" s="104">
        <f t="shared" ref="H21:H22" si="7">+G21*0.05</f>
        <v>0</v>
      </c>
      <c r="I21" s="104">
        <f t="shared" ref="I21:I22" si="8">+G21*0.1</f>
        <v>0</v>
      </c>
      <c r="J21" s="104">
        <f t="shared" ref="J21:J22" si="9">G21+H21+I21</f>
        <v>0</v>
      </c>
      <c r="K21" s="144">
        <f t="shared" ref="K21:K22" si="10">+G21*$H$2+H21*$I$2+I21*$K$2</f>
        <v>0</v>
      </c>
      <c r="L21" s="169">
        <f t="shared" ref="L21:L22" si="11">C21*D21*F21</f>
        <v>0</v>
      </c>
      <c r="M21" s="170">
        <f t="shared" ref="M21:M22" si="12">D21*F21</f>
        <v>0</v>
      </c>
      <c r="N21" s="101"/>
    </row>
    <row r="22" spans="1:14" ht="15.75" x14ac:dyDescent="0.25">
      <c r="A22" s="167" t="s">
        <v>152</v>
      </c>
      <c r="B22" s="15">
        <v>4</v>
      </c>
      <c r="C22" s="15">
        <v>3</v>
      </c>
      <c r="D22" s="168">
        <f t="shared" si="5"/>
        <v>12</v>
      </c>
      <c r="E22" s="104">
        <f>B22*D22</f>
        <v>48</v>
      </c>
      <c r="F22" s="104">
        <v>0</v>
      </c>
      <c r="G22" s="104">
        <f t="shared" si="6"/>
        <v>0</v>
      </c>
      <c r="H22" s="104">
        <f t="shared" si="7"/>
        <v>0</v>
      </c>
      <c r="I22" s="104">
        <f t="shared" si="8"/>
        <v>0</v>
      </c>
      <c r="J22" s="104">
        <f t="shared" si="9"/>
        <v>0</v>
      </c>
      <c r="K22" s="144">
        <f t="shared" si="10"/>
        <v>0</v>
      </c>
      <c r="L22" s="169">
        <f t="shared" si="11"/>
        <v>0</v>
      </c>
      <c r="M22" s="170">
        <f t="shared" si="12"/>
        <v>0</v>
      </c>
      <c r="N22" s="101"/>
    </row>
    <row r="23" spans="1:14" ht="16.5" x14ac:dyDescent="0.25">
      <c r="A23" s="171" t="s">
        <v>153</v>
      </c>
      <c r="B23" s="51">
        <v>0.25</v>
      </c>
      <c r="C23" s="52">
        <v>64600</v>
      </c>
      <c r="D23" s="51">
        <v>250</v>
      </c>
      <c r="E23" s="51">
        <f>B23*D23</f>
        <v>62.5</v>
      </c>
      <c r="F23" s="143">
        <v>0</v>
      </c>
      <c r="G23" s="51">
        <f>+F23*E23</f>
        <v>0</v>
      </c>
      <c r="H23" s="51">
        <f>+G23*0.05</f>
        <v>0</v>
      </c>
      <c r="I23" s="51">
        <f>+G23*0.1</f>
        <v>0</v>
      </c>
      <c r="J23" s="51">
        <f t="shared" si="4"/>
        <v>0</v>
      </c>
      <c r="K23" s="107">
        <f>+G23*$H$2+H23*$I$2+I23*$K$2</f>
        <v>0</v>
      </c>
      <c r="L23" s="55">
        <f>C23*F23</f>
        <v>0</v>
      </c>
      <c r="M23" s="39">
        <f t="shared" si="3"/>
        <v>0</v>
      </c>
    </row>
    <row r="24" spans="1:14" s="147" customFormat="1" ht="16.5" x14ac:dyDescent="0.25">
      <c r="A24" s="172" t="s">
        <v>126</v>
      </c>
      <c r="B24" s="104">
        <v>20</v>
      </c>
      <c r="C24" s="36">
        <v>0</v>
      </c>
      <c r="D24" s="104">
        <v>1</v>
      </c>
      <c r="E24" s="104">
        <f>B24*D24</f>
        <v>20</v>
      </c>
      <c r="F24" s="143">
        <v>0</v>
      </c>
      <c r="G24" s="104">
        <f>+F24*E24</f>
        <v>0</v>
      </c>
      <c r="H24" s="104">
        <f>+G24*0.05</f>
        <v>0</v>
      </c>
      <c r="I24" s="104">
        <f>+G24*0.1</f>
        <v>0</v>
      </c>
      <c r="J24" s="104">
        <f t="shared" si="4"/>
        <v>0</v>
      </c>
      <c r="K24" s="144">
        <f>+G24*$H$2+H24*$I$2+I24*$K$2</f>
        <v>0</v>
      </c>
      <c r="L24" s="145">
        <f t="shared" si="2"/>
        <v>0</v>
      </c>
      <c r="M24" s="146">
        <f t="shared" si="3"/>
        <v>0</v>
      </c>
    </row>
    <row r="25" spans="1:14" x14ac:dyDescent="0.25">
      <c r="A25" s="173" t="s">
        <v>14</v>
      </c>
      <c r="B25" s="51" t="s">
        <v>15</v>
      </c>
      <c r="C25" s="51"/>
      <c r="D25" s="51"/>
      <c r="E25" s="51"/>
      <c r="F25" s="53"/>
      <c r="G25" s="51"/>
      <c r="H25" s="51"/>
      <c r="I25" s="51"/>
      <c r="J25" s="51"/>
      <c r="K25" s="56"/>
      <c r="L25" s="55"/>
      <c r="M25" s="39"/>
    </row>
    <row r="26" spans="1:14" x14ac:dyDescent="0.25">
      <c r="A26" s="173" t="s">
        <v>67</v>
      </c>
      <c r="B26" s="51" t="s">
        <v>16</v>
      </c>
      <c r="C26" s="51"/>
      <c r="D26" s="51"/>
      <c r="E26" s="51"/>
      <c r="F26" s="53"/>
      <c r="G26" s="51"/>
      <c r="H26" s="51"/>
      <c r="I26" s="51"/>
      <c r="J26" s="51"/>
      <c r="K26" s="56"/>
      <c r="L26" s="55"/>
      <c r="M26" s="39"/>
    </row>
    <row r="27" spans="1:14" x14ac:dyDescent="0.25">
      <c r="A27" s="173" t="s">
        <v>68</v>
      </c>
      <c r="B27" s="51"/>
      <c r="C27" s="51"/>
      <c r="D27" s="51"/>
      <c r="E27" s="51"/>
      <c r="F27" s="53"/>
      <c r="G27" s="51"/>
      <c r="H27" s="51"/>
      <c r="I27" s="51"/>
      <c r="J27" s="51"/>
      <c r="K27" s="56"/>
      <c r="L27" s="55"/>
      <c r="M27" s="39"/>
    </row>
    <row r="28" spans="1:14" ht="16.5" x14ac:dyDescent="0.25">
      <c r="A28" s="154" t="s">
        <v>69</v>
      </c>
      <c r="B28" s="51">
        <v>8</v>
      </c>
      <c r="C28" s="52">
        <v>0</v>
      </c>
      <c r="D28" s="51">
        <v>1</v>
      </c>
      <c r="E28" s="51">
        <f>B28*D28</f>
        <v>8</v>
      </c>
      <c r="F28" s="53">
        <v>0</v>
      </c>
      <c r="G28" s="51">
        <f>+F28*E28</f>
        <v>0</v>
      </c>
      <c r="H28" s="51">
        <f>+G28*0.05</f>
        <v>0</v>
      </c>
      <c r="I28" s="51">
        <f>+G28*0.1</f>
        <v>0</v>
      </c>
      <c r="J28" s="51">
        <f t="shared" ref="J28:J36" si="13">G28+H28+I28</f>
        <v>0</v>
      </c>
      <c r="K28" s="107">
        <f>+G28*$H$2+H28*$I$2+I28*$K$2</f>
        <v>0</v>
      </c>
      <c r="L28" s="55">
        <f t="shared" ref="L28:L36" si="14">C28*D28*F28</f>
        <v>0</v>
      </c>
      <c r="M28" s="39">
        <f t="shared" ref="M28:M36" si="15">D28*F28</f>
        <v>0</v>
      </c>
    </row>
    <row r="29" spans="1:14" ht="16.5" x14ac:dyDescent="0.25">
      <c r="A29" s="154" t="s">
        <v>70</v>
      </c>
      <c r="B29" s="51">
        <v>2</v>
      </c>
      <c r="C29" s="52">
        <v>0</v>
      </c>
      <c r="D29" s="51">
        <v>1</v>
      </c>
      <c r="E29" s="51">
        <f>B29*D29</f>
        <v>2</v>
      </c>
      <c r="F29" s="53">
        <v>0</v>
      </c>
      <c r="G29" s="51">
        <f>+F29*E29</f>
        <v>0</v>
      </c>
      <c r="H29" s="51">
        <f>+G29*0.05</f>
        <v>0</v>
      </c>
      <c r="I29" s="51">
        <f>+G29*0.1</f>
        <v>0</v>
      </c>
      <c r="J29" s="51">
        <f t="shared" si="13"/>
        <v>0</v>
      </c>
      <c r="K29" s="107">
        <f>+G29*$H$2+H29*$I$2+I29*$K$2</f>
        <v>0</v>
      </c>
      <c r="L29" s="55">
        <f t="shared" si="14"/>
        <v>0</v>
      </c>
      <c r="M29" s="39">
        <f t="shared" si="15"/>
        <v>0</v>
      </c>
    </row>
    <row r="30" spans="1:14" ht="16.5" x14ac:dyDescent="0.25">
      <c r="A30" s="154" t="s">
        <v>71</v>
      </c>
      <c r="B30" s="51"/>
      <c r="C30" s="52"/>
      <c r="D30" s="51"/>
      <c r="E30" s="51"/>
      <c r="F30" s="53"/>
      <c r="G30" s="51"/>
      <c r="H30" s="51"/>
      <c r="I30" s="51"/>
      <c r="J30" s="51"/>
      <c r="K30" s="107"/>
      <c r="L30" s="55"/>
      <c r="M30" s="39"/>
    </row>
    <row r="31" spans="1:14" ht="15.75" x14ac:dyDescent="0.25">
      <c r="A31" s="174" t="s">
        <v>116</v>
      </c>
      <c r="B31" s="51">
        <v>40</v>
      </c>
      <c r="C31" s="52">
        <v>0</v>
      </c>
      <c r="D31" s="51">
        <v>1</v>
      </c>
      <c r="E31" s="51">
        <f>B31*D31</f>
        <v>40</v>
      </c>
      <c r="F31" s="53">
        <v>0</v>
      </c>
      <c r="G31" s="51">
        <f>+F31*E31</f>
        <v>0</v>
      </c>
      <c r="H31" s="51">
        <f>+G31*0.05</f>
        <v>0</v>
      </c>
      <c r="I31" s="51">
        <f>+G31*0.1</f>
        <v>0</v>
      </c>
      <c r="J31" s="51">
        <f t="shared" si="13"/>
        <v>0</v>
      </c>
      <c r="K31" s="107">
        <f>+G31*$H$2+H31*$I$2+I31*$K$2</f>
        <v>0</v>
      </c>
      <c r="L31" s="55">
        <f t="shared" si="14"/>
        <v>0</v>
      </c>
      <c r="M31" s="39">
        <f t="shared" si="15"/>
        <v>0</v>
      </c>
    </row>
    <row r="32" spans="1:14" ht="15.75" x14ac:dyDescent="0.25">
      <c r="A32" s="174" t="s">
        <v>117</v>
      </c>
      <c r="B32" s="51">
        <v>10</v>
      </c>
      <c r="C32" s="52">
        <v>0</v>
      </c>
      <c r="D32" s="51">
        <v>1</v>
      </c>
      <c r="E32" s="51">
        <f>B32*D32</f>
        <v>10</v>
      </c>
      <c r="F32" s="53">
        <v>0</v>
      </c>
      <c r="G32" s="51">
        <f>+F32*E32</f>
        <v>0</v>
      </c>
      <c r="H32" s="51">
        <f>+G32*0.05</f>
        <v>0</v>
      </c>
      <c r="I32" s="51">
        <f>+G32*0.1</f>
        <v>0</v>
      </c>
      <c r="J32" s="51">
        <f t="shared" ref="J32" si="16">G32+H32+I32</f>
        <v>0</v>
      </c>
      <c r="K32" s="107">
        <f>+G32*$H$2+H32*$I$2+I32*$K$2</f>
        <v>0</v>
      </c>
      <c r="L32" s="55">
        <f t="shared" ref="L32" si="17">C32*D32*F32</f>
        <v>0</v>
      </c>
      <c r="M32" s="39">
        <f t="shared" ref="M32" si="18">D32*F32</f>
        <v>0</v>
      </c>
    </row>
    <row r="33" spans="1:15" x14ac:dyDescent="0.25">
      <c r="A33" s="175" t="s">
        <v>118</v>
      </c>
      <c r="B33" s="51"/>
      <c r="C33" s="52"/>
      <c r="D33" s="51"/>
      <c r="E33" s="51"/>
      <c r="F33" s="53"/>
      <c r="G33" s="51"/>
      <c r="H33" s="51"/>
      <c r="I33" s="51"/>
      <c r="J33" s="51"/>
      <c r="K33" s="54"/>
      <c r="L33" s="55"/>
      <c r="M33" s="39"/>
    </row>
    <row r="34" spans="1:15" ht="31.5" customHeight="1" x14ac:dyDescent="0.25">
      <c r="A34" s="174" t="s">
        <v>127</v>
      </c>
      <c r="B34" s="51">
        <v>28</v>
      </c>
      <c r="C34" s="52">
        <v>0</v>
      </c>
      <c r="D34" s="51">
        <v>1</v>
      </c>
      <c r="E34" s="51">
        <f>B34*D34</f>
        <v>28</v>
      </c>
      <c r="F34" s="104">
        <v>0</v>
      </c>
      <c r="G34" s="51">
        <f>+F34*E34</f>
        <v>0</v>
      </c>
      <c r="H34" s="51">
        <f>+G34*0.05</f>
        <v>0</v>
      </c>
      <c r="I34" s="51">
        <f>+G34*0.1</f>
        <v>0</v>
      </c>
      <c r="J34" s="51">
        <f t="shared" si="13"/>
        <v>0</v>
      </c>
      <c r="K34" s="54">
        <f>+G34*$H$2+H34*$I$2+I34*$K$2</f>
        <v>0</v>
      </c>
      <c r="L34" s="55">
        <f t="shared" si="14"/>
        <v>0</v>
      </c>
      <c r="M34" s="39">
        <f t="shared" si="15"/>
        <v>0</v>
      </c>
    </row>
    <row r="35" spans="1:15" ht="15.75" x14ac:dyDescent="0.25">
      <c r="A35" s="174" t="s">
        <v>128</v>
      </c>
      <c r="B35" s="51">
        <v>10</v>
      </c>
      <c r="C35" s="52">
        <v>0</v>
      </c>
      <c r="D35" s="51">
        <v>1</v>
      </c>
      <c r="E35" s="51">
        <f>B35*D35</f>
        <v>10</v>
      </c>
      <c r="F35" s="143">
        <v>0</v>
      </c>
      <c r="G35" s="51">
        <f>+F35*E35</f>
        <v>0</v>
      </c>
      <c r="H35" s="51">
        <f>+G35*0.05</f>
        <v>0</v>
      </c>
      <c r="I35" s="51">
        <f>+G35*0.1</f>
        <v>0</v>
      </c>
      <c r="J35" s="51">
        <f t="shared" ref="J35" si="19">G35+H35+I35</f>
        <v>0</v>
      </c>
      <c r="K35" s="54">
        <f>+G35*$H$2+H35*$I$2+I35*$K$2</f>
        <v>0</v>
      </c>
      <c r="L35" s="55">
        <f t="shared" ref="L35" si="20">C35*D35*F35</f>
        <v>0</v>
      </c>
      <c r="M35" s="39">
        <f t="shared" ref="M35" si="21">D35*F35</f>
        <v>0</v>
      </c>
    </row>
    <row r="36" spans="1:15" ht="16.5" x14ac:dyDescent="0.25">
      <c r="A36" s="154" t="s">
        <v>112</v>
      </c>
      <c r="B36" s="51">
        <v>24</v>
      </c>
      <c r="C36" s="52">
        <v>0</v>
      </c>
      <c r="D36" s="51">
        <v>2</v>
      </c>
      <c r="E36" s="51">
        <f>B36*D36</f>
        <v>48</v>
      </c>
      <c r="F36" s="143">
        <f>ROUND(F34*0.1,0)</f>
        <v>0</v>
      </c>
      <c r="G36" s="51">
        <f>+F36*E36</f>
        <v>0</v>
      </c>
      <c r="H36" s="51">
        <f>+G36*0.05</f>
        <v>0</v>
      </c>
      <c r="I36" s="51">
        <f>+G36*0.1</f>
        <v>0</v>
      </c>
      <c r="J36" s="51">
        <f t="shared" si="13"/>
        <v>0</v>
      </c>
      <c r="K36" s="54">
        <f>+G36*$H$2+H36*$I$2+I36*$K$2</f>
        <v>0</v>
      </c>
      <c r="L36" s="55">
        <f t="shared" si="14"/>
        <v>0</v>
      </c>
      <c r="M36" s="39">
        <f t="shared" si="15"/>
        <v>0</v>
      </c>
    </row>
    <row r="37" spans="1:15" x14ac:dyDescent="0.25">
      <c r="A37" s="154" t="s">
        <v>132</v>
      </c>
      <c r="B37" s="51">
        <v>1</v>
      </c>
      <c r="C37" s="52">
        <v>0</v>
      </c>
      <c r="D37" s="51">
        <v>1</v>
      </c>
      <c r="E37" s="51">
        <f>B37*D37</f>
        <v>1</v>
      </c>
      <c r="F37" s="143">
        <v>0</v>
      </c>
      <c r="G37" s="51">
        <f>+F37*E37</f>
        <v>0</v>
      </c>
      <c r="H37" s="51">
        <f>+G37*0.05</f>
        <v>0</v>
      </c>
      <c r="I37" s="51">
        <f>+G37*0.1</f>
        <v>0</v>
      </c>
      <c r="J37" s="51">
        <f t="shared" ref="J37" si="22">G37+H37+I37</f>
        <v>0</v>
      </c>
      <c r="K37" s="54">
        <f>+G37*$H$2+H37*$I$2+I37*$K$2</f>
        <v>0</v>
      </c>
      <c r="L37" s="55">
        <f t="shared" ref="L37" si="23">C37*D37*F37</f>
        <v>0</v>
      </c>
      <c r="M37" s="39">
        <f t="shared" ref="M37" si="24">D37*F37</f>
        <v>0</v>
      </c>
    </row>
    <row r="38" spans="1:15" x14ac:dyDescent="0.25">
      <c r="A38" s="192" t="s">
        <v>17</v>
      </c>
      <c r="B38" s="192"/>
      <c r="C38" s="192"/>
      <c r="D38" s="192"/>
      <c r="E38" s="192"/>
      <c r="F38" s="192"/>
      <c r="G38" s="57">
        <f t="shared" ref="G38:M38" si="25">SUM(G8:G37)</f>
        <v>0</v>
      </c>
      <c r="H38" s="57">
        <f t="shared" si="25"/>
        <v>0</v>
      </c>
      <c r="I38" s="57">
        <f t="shared" si="25"/>
        <v>0</v>
      </c>
      <c r="J38" s="57">
        <f t="shared" si="25"/>
        <v>0</v>
      </c>
      <c r="K38" s="38">
        <f t="shared" si="25"/>
        <v>0</v>
      </c>
      <c r="L38" s="58">
        <f t="shared" si="25"/>
        <v>0</v>
      </c>
      <c r="M38" s="57">
        <f t="shared" si="25"/>
        <v>0</v>
      </c>
    </row>
    <row r="39" spans="1:15" x14ac:dyDescent="0.25">
      <c r="A39" s="173" t="s">
        <v>18</v>
      </c>
      <c r="B39" s="51"/>
      <c r="C39" s="51"/>
      <c r="D39" s="51"/>
      <c r="E39" s="51"/>
      <c r="F39" s="51"/>
      <c r="G39" s="51"/>
      <c r="H39" s="51"/>
      <c r="I39" s="51"/>
      <c r="J39" s="51"/>
      <c r="K39" s="56"/>
      <c r="L39" s="55"/>
      <c r="M39" s="39"/>
    </row>
    <row r="40" spans="1:15" ht="16.5" x14ac:dyDescent="0.25">
      <c r="A40" s="176" t="s">
        <v>72</v>
      </c>
      <c r="B40" s="51" t="s">
        <v>19</v>
      </c>
      <c r="C40" s="51"/>
      <c r="D40" s="51"/>
      <c r="E40" s="51"/>
      <c r="F40" s="51"/>
      <c r="G40" s="51"/>
      <c r="H40" s="51"/>
      <c r="I40" s="51"/>
      <c r="J40" s="51"/>
      <c r="K40" s="51"/>
      <c r="L40" s="55"/>
      <c r="M40" s="39"/>
    </row>
    <row r="41" spans="1:15" x14ac:dyDescent="0.25">
      <c r="A41" s="173" t="s">
        <v>20</v>
      </c>
      <c r="B41" s="51" t="s">
        <v>15</v>
      </c>
      <c r="C41" s="51"/>
      <c r="D41" s="51"/>
      <c r="E41" s="51"/>
      <c r="F41" s="51"/>
      <c r="G41" s="51"/>
      <c r="H41" s="51"/>
      <c r="I41" s="51"/>
      <c r="J41" s="51"/>
      <c r="K41" s="56"/>
      <c r="L41" s="55"/>
      <c r="M41" s="39"/>
    </row>
    <row r="42" spans="1:15" x14ac:dyDescent="0.25">
      <c r="A42" s="173" t="s">
        <v>73</v>
      </c>
      <c r="B42" s="51" t="s">
        <v>15</v>
      </c>
      <c r="C42" s="51"/>
      <c r="D42" s="51"/>
      <c r="E42" s="51"/>
      <c r="F42" s="51"/>
      <c r="G42" s="51"/>
      <c r="H42" s="51"/>
      <c r="I42" s="51"/>
      <c r="J42" s="51"/>
      <c r="K42" s="56"/>
      <c r="L42" s="55"/>
      <c r="M42" s="39"/>
    </row>
    <row r="43" spans="1:15" x14ac:dyDescent="0.25">
      <c r="A43" s="173" t="s">
        <v>21</v>
      </c>
      <c r="B43" s="51" t="s">
        <v>10</v>
      </c>
      <c r="C43" s="51"/>
      <c r="D43" s="51"/>
      <c r="E43" s="51"/>
      <c r="F43" s="51"/>
      <c r="G43" s="51"/>
      <c r="H43" s="51"/>
      <c r="I43" s="51"/>
      <c r="J43" s="51"/>
      <c r="K43" s="56"/>
      <c r="L43" s="55"/>
      <c r="M43" s="39"/>
    </row>
    <row r="44" spans="1:15" x14ac:dyDescent="0.25">
      <c r="A44" s="173" t="s">
        <v>22</v>
      </c>
      <c r="B44" s="51"/>
      <c r="C44" s="51"/>
      <c r="D44" s="51"/>
      <c r="E44" s="51"/>
      <c r="F44" s="51"/>
      <c r="G44" s="51"/>
      <c r="H44" s="51"/>
      <c r="I44" s="51"/>
      <c r="J44" s="51"/>
      <c r="K44" s="56"/>
      <c r="L44" s="55"/>
      <c r="M44" s="39"/>
    </row>
    <row r="45" spans="1:15" ht="16.5" x14ac:dyDescent="0.25">
      <c r="A45" s="154" t="s">
        <v>108</v>
      </c>
      <c r="B45" s="51">
        <v>1.5</v>
      </c>
      <c r="C45" s="52">
        <v>0</v>
      </c>
      <c r="D45" s="51">
        <v>52</v>
      </c>
      <c r="E45" s="51">
        <f>B45*D45</f>
        <v>78</v>
      </c>
      <c r="F45" s="53">
        <v>0</v>
      </c>
      <c r="G45" s="51">
        <f>+F45*E45</f>
        <v>0</v>
      </c>
      <c r="H45" s="51">
        <f>+G45*0.05</f>
        <v>0</v>
      </c>
      <c r="I45" s="51">
        <f>+G45*0.1</f>
        <v>0</v>
      </c>
      <c r="J45" s="51">
        <f t="shared" ref="J45:J48" si="26">G45+H45+I45</f>
        <v>0</v>
      </c>
      <c r="K45" s="107">
        <f>+G45*$H$2+H45*$I$2+I45*$K$2</f>
        <v>0</v>
      </c>
      <c r="L45" s="55">
        <f t="shared" ref="L45:L48" si="27">C45*D45*F45</f>
        <v>0</v>
      </c>
      <c r="M45" s="39">
        <f t="shared" ref="M45:M48" si="28">D45*F45</f>
        <v>0</v>
      </c>
    </row>
    <row r="46" spans="1:15" ht="29.25" x14ac:dyDescent="0.25">
      <c r="A46" s="154" t="s">
        <v>113</v>
      </c>
      <c r="B46" s="51">
        <v>1.5</v>
      </c>
      <c r="C46" s="52">
        <v>0</v>
      </c>
      <c r="D46" s="51">
        <v>52</v>
      </c>
      <c r="E46" s="51">
        <f>B46*D46</f>
        <v>78</v>
      </c>
      <c r="F46" s="104">
        <v>0</v>
      </c>
      <c r="G46" s="51">
        <f t="shared" ref="G46:G48" si="29">+F46*E46</f>
        <v>0</v>
      </c>
      <c r="H46" s="51">
        <f t="shared" ref="H46:H48" si="30">+G46*0.05</f>
        <v>0</v>
      </c>
      <c r="I46" s="51">
        <f t="shared" ref="I46:I48" si="31">+G46*0.1</f>
        <v>0</v>
      </c>
      <c r="J46" s="51">
        <f t="shared" si="26"/>
        <v>0</v>
      </c>
      <c r="K46" s="54">
        <f t="shared" ref="K46:K48" si="32">+G46*$H$2+H46*$I$2+I46*$K$2</f>
        <v>0</v>
      </c>
      <c r="L46" s="55">
        <f t="shared" si="27"/>
        <v>0</v>
      </c>
      <c r="M46" s="39">
        <f t="shared" si="28"/>
        <v>0</v>
      </c>
    </row>
    <row r="47" spans="1:15" x14ac:dyDescent="0.25">
      <c r="A47" s="154" t="s">
        <v>74</v>
      </c>
      <c r="B47" s="51">
        <v>4</v>
      </c>
      <c r="C47" s="52">
        <v>0</v>
      </c>
      <c r="D47" s="51">
        <v>1</v>
      </c>
      <c r="E47" s="51">
        <f>B47*D47</f>
        <v>4</v>
      </c>
      <c r="F47" s="53">
        <v>0</v>
      </c>
      <c r="G47" s="51">
        <f t="shared" si="29"/>
        <v>0</v>
      </c>
      <c r="H47" s="51">
        <f t="shared" si="30"/>
        <v>0</v>
      </c>
      <c r="I47" s="51">
        <f t="shared" si="31"/>
        <v>0</v>
      </c>
      <c r="J47" s="51">
        <f t="shared" si="26"/>
        <v>0</v>
      </c>
      <c r="K47" s="54">
        <f t="shared" si="32"/>
        <v>0</v>
      </c>
      <c r="L47" s="55">
        <f t="shared" si="27"/>
        <v>0</v>
      </c>
      <c r="M47" s="39">
        <f t="shared" si="28"/>
        <v>0</v>
      </c>
    </row>
    <row r="48" spans="1:15" ht="16.5" x14ac:dyDescent="0.25">
      <c r="A48" s="154" t="s">
        <v>114</v>
      </c>
      <c r="B48" s="51">
        <v>1.5</v>
      </c>
      <c r="C48" s="52">
        <v>1800</v>
      </c>
      <c r="D48" s="51">
        <v>52</v>
      </c>
      <c r="E48" s="51">
        <f>B48*D48</f>
        <v>78</v>
      </c>
      <c r="F48" s="53">
        <v>0</v>
      </c>
      <c r="G48" s="51">
        <f t="shared" si="29"/>
        <v>0</v>
      </c>
      <c r="H48" s="51">
        <f t="shared" si="30"/>
        <v>0</v>
      </c>
      <c r="I48" s="51">
        <f t="shared" si="31"/>
        <v>0</v>
      </c>
      <c r="J48" s="51">
        <f t="shared" si="26"/>
        <v>0</v>
      </c>
      <c r="K48" s="107">
        <f t="shared" si="32"/>
        <v>0</v>
      </c>
      <c r="L48" s="55">
        <f t="shared" si="27"/>
        <v>0</v>
      </c>
      <c r="M48" s="39">
        <f t="shared" si="28"/>
        <v>0</v>
      </c>
      <c r="O48" s="115"/>
    </row>
    <row r="49" spans="1:15" ht="16.5" x14ac:dyDescent="0.25">
      <c r="A49" s="154" t="s">
        <v>129</v>
      </c>
      <c r="B49" s="104">
        <v>0.5</v>
      </c>
      <c r="C49" s="36">
        <v>0</v>
      </c>
      <c r="D49" s="104">
        <v>52</v>
      </c>
      <c r="E49" s="51">
        <f>B49*D49</f>
        <v>26</v>
      </c>
      <c r="F49" s="53">
        <v>126</v>
      </c>
      <c r="G49" s="51">
        <f t="shared" ref="G49" si="33">+F49*E49</f>
        <v>3276</v>
      </c>
      <c r="H49" s="51">
        <f t="shared" ref="H49" si="34">+G49*0.05</f>
        <v>163.80000000000001</v>
      </c>
      <c r="I49" s="51">
        <f t="shared" ref="I49" si="35">+G49*0.1</f>
        <v>327.60000000000002</v>
      </c>
      <c r="J49" s="51">
        <f t="shared" ref="J49" si="36">G49+H49+I49</f>
        <v>3767.4</v>
      </c>
      <c r="K49" s="107">
        <f t="shared" ref="K49" si="37">+G49*$H$2+H49*$I$2+I49*$K$2</f>
        <v>429129.79199999996</v>
      </c>
      <c r="L49" s="55">
        <f t="shared" ref="L49" si="38">C49*D49*F49</f>
        <v>0</v>
      </c>
      <c r="M49" s="39">
        <f t="shared" ref="M49" si="39">D49*F49</f>
        <v>6552</v>
      </c>
      <c r="O49" s="115"/>
    </row>
    <row r="50" spans="1:15" x14ac:dyDescent="0.25">
      <c r="A50" s="173" t="s">
        <v>75</v>
      </c>
      <c r="B50" s="51" t="s">
        <v>10</v>
      </c>
      <c r="C50" s="51"/>
      <c r="D50" s="51"/>
      <c r="E50" s="51"/>
      <c r="F50" s="53"/>
      <c r="G50" s="59"/>
      <c r="H50" s="59"/>
      <c r="I50" s="59"/>
      <c r="J50" s="59"/>
      <c r="K50" s="56"/>
      <c r="L50" s="55"/>
      <c r="M50" s="39"/>
    </row>
    <row r="51" spans="1:15" x14ac:dyDescent="0.25">
      <c r="A51" s="192" t="s">
        <v>76</v>
      </c>
      <c r="B51" s="192"/>
      <c r="C51" s="192"/>
      <c r="D51" s="192"/>
      <c r="E51" s="192"/>
      <c r="F51" s="193"/>
      <c r="G51" s="60">
        <f>SUM(G45:G50)</f>
        <v>3276</v>
      </c>
      <c r="H51" s="61">
        <f t="shared" ref="H51:J51" si="40">SUM(H45:H50)</f>
        <v>163.80000000000001</v>
      </c>
      <c r="I51" s="61">
        <f t="shared" si="40"/>
        <v>327.60000000000002</v>
      </c>
      <c r="J51" s="61">
        <f t="shared" si="40"/>
        <v>3767.4</v>
      </c>
      <c r="K51" s="62">
        <f>SUM(K45:K50)</f>
        <v>429129.79199999996</v>
      </c>
      <c r="L51" s="63">
        <f>SUM(L45:L50)</f>
        <v>0</v>
      </c>
      <c r="M51" s="61">
        <f>SUM(M45:M50)</f>
        <v>6552</v>
      </c>
    </row>
    <row r="52" spans="1:15" ht="15" customHeight="1" x14ac:dyDescent="0.25">
      <c r="A52" s="188" t="s">
        <v>88</v>
      </c>
      <c r="B52" s="188"/>
      <c r="C52" s="188"/>
      <c r="D52" s="188"/>
      <c r="E52" s="188"/>
      <c r="F52" s="188"/>
      <c r="G52" s="64">
        <f>G38+G51</f>
        <v>3276</v>
      </c>
      <c r="H52" s="64">
        <f t="shared" ref="H52:J52" si="41">H38+H51</f>
        <v>163.80000000000001</v>
      </c>
      <c r="I52" s="64">
        <f t="shared" si="41"/>
        <v>327.60000000000002</v>
      </c>
      <c r="J52" s="64">
        <f t="shared" si="41"/>
        <v>3767.4</v>
      </c>
      <c r="K52" s="38">
        <f>ROUND(K38+K51,-4)</f>
        <v>430000</v>
      </c>
      <c r="L52" s="58">
        <f>SUM(L24:L51)</f>
        <v>0</v>
      </c>
      <c r="M52" s="60">
        <f t="shared" ref="M52" si="42">SUM(M24:M51)</f>
        <v>13104</v>
      </c>
    </row>
    <row r="53" spans="1:15" ht="15" customHeight="1" x14ac:dyDescent="0.25">
      <c r="A53" s="45"/>
      <c r="B53" s="46"/>
      <c r="C53" s="46"/>
      <c r="D53" s="46"/>
      <c r="E53" s="46"/>
      <c r="F53" s="178"/>
      <c r="G53" s="178"/>
      <c r="H53" s="179"/>
      <c r="I53" s="179"/>
      <c r="J53" s="179"/>
      <c r="K53" s="180"/>
      <c r="L53" s="180"/>
      <c r="M53" s="41"/>
    </row>
    <row r="54" spans="1:15" ht="15" customHeight="1" x14ac:dyDescent="0.25">
      <c r="A54" s="42"/>
      <c r="B54" s="43"/>
      <c r="C54" s="43"/>
      <c r="D54" s="43"/>
      <c r="E54" s="43"/>
      <c r="F54" s="181"/>
      <c r="G54" s="178"/>
      <c r="H54" s="179"/>
      <c r="I54" s="179"/>
      <c r="J54" s="182"/>
      <c r="K54" s="182"/>
      <c r="L54" s="182"/>
      <c r="M54" s="44"/>
    </row>
    <row r="55" spans="1:15" ht="15.75" customHeight="1" x14ac:dyDescent="0.25">
      <c r="A55" s="183" t="s">
        <v>23</v>
      </c>
      <c r="B55" s="40"/>
      <c r="C55" s="40"/>
      <c r="D55" s="40"/>
      <c r="E55" s="40"/>
      <c r="F55" s="40"/>
      <c r="G55" s="40"/>
      <c r="H55" s="40"/>
      <c r="I55" s="40"/>
      <c r="J55" s="40"/>
      <c r="K55" s="40"/>
      <c r="L55" s="40"/>
      <c r="M55" s="40"/>
    </row>
    <row r="56" spans="1:15" ht="51" customHeight="1" x14ac:dyDescent="0.25">
      <c r="A56" s="186" t="s">
        <v>134</v>
      </c>
      <c r="B56" s="186"/>
      <c r="C56" s="186"/>
      <c r="D56" s="186"/>
      <c r="E56" s="186"/>
      <c r="F56" s="186"/>
      <c r="G56" s="186"/>
      <c r="H56" s="186"/>
      <c r="I56" s="186"/>
      <c r="J56" s="186"/>
      <c r="K56" s="186"/>
      <c r="L56" s="138"/>
      <c r="M56" s="184"/>
    </row>
    <row r="57" spans="1:15" ht="41.25" customHeight="1" x14ac:dyDescent="0.25">
      <c r="A57" s="186" t="s">
        <v>106</v>
      </c>
      <c r="B57" s="186"/>
      <c r="C57" s="186"/>
      <c r="D57" s="186"/>
      <c r="E57" s="186"/>
      <c r="F57" s="186"/>
      <c r="G57" s="186"/>
      <c r="H57" s="186"/>
      <c r="I57" s="186"/>
      <c r="J57" s="186"/>
      <c r="K57" s="186"/>
      <c r="L57" s="40"/>
      <c r="M57" s="40"/>
    </row>
    <row r="58" spans="1:15" ht="45" customHeight="1" x14ac:dyDescent="0.25">
      <c r="A58" s="186" t="s">
        <v>139</v>
      </c>
      <c r="B58" s="186"/>
      <c r="C58" s="186"/>
      <c r="D58" s="186"/>
      <c r="E58" s="186"/>
      <c r="F58" s="186"/>
      <c r="G58" s="186"/>
      <c r="H58" s="186"/>
      <c r="I58" s="186"/>
      <c r="J58" s="186"/>
      <c r="K58" s="186"/>
      <c r="L58" s="40"/>
      <c r="M58" s="40"/>
    </row>
    <row r="59" spans="1:15" ht="18.75" customHeight="1" x14ac:dyDescent="0.25">
      <c r="A59" s="98" t="s">
        <v>125</v>
      </c>
      <c r="B59" s="40"/>
      <c r="C59" s="40"/>
      <c r="D59" s="40"/>
      <c r="E59" s="40"/>
      <c r="F59" s="40"/>
      <c r="G59" s="40"/>
      <c r="H59" s="40"/>
      <c r="I59" s="40"/>
      <c r="J59" s="40"/>
      <c r="K59" s="40"/>
      <c r="L59" s="40"/>
      <c r="M59" s="40"/>
    </row>
    <row r="60" spans="1:15" ht="16.5" x14ac:dyDescent="0.25">
      <c r="A60" s="98" t="s">
        <v>133</v>
      </c>
      <c r="B60" s="40"/>
      <c r="C60" s="40"/>
      <c r="D60" s="40"/>
      <c r="E60" s="40"/>
      <c r="F60" s="40"/>
      <c r="G60" s="40"/>
      <c r="H60" s="40"/>
      <c r="I60" s="40"/>
      <c r="J60" s="40"/>
      <c r="K60" s="40"/>
      <c r="L60" s="40"/>
      <c r="M60" s="40"/>
    </row>
    <row r="61" spans="1:15" ht="32.25" customHeight="1" x14ac:dyDescent="0.25">
      <c r="A61" s="186" t="s">
        <v>135</v>
      </c>
      <c r="B61" s="186"/>
      <c r="C61" s="186"/>
      <c r="D61" s="186"/>
      <c r="E61" s="186"/>
      <c r="F61" s="186"/>
      <c r="G61" s="186"/>
      <c r="H61" s="186"/>
      <c r="I61" s="186"/>
      <c r="J61" s="186"/>
      <c r="K61" s="186"/>
      <c r="L61" s="40"/>
      <c r="M61" s="40"/>
    </row>
    <row r="62" spans="1:15" ht="16.5" customHeight="1" x14ac:dyDescent="0.25">
      <c r="A62" s="187" t="s">
        <v>130</v>
      </c>
      <c r="B62" s="186"/>
      <c r="C62" s="186"/>
      <c r="D62" s="186"/>
      <c r="E62" s="186"/>
      <c r="F62" s="186"/>
      <c r="G62" s="186"/>
      <c r="H62" s="186"/>
      <c r="I62" s="186"/>
      <c r="J62" s="186"/>
      <c r="K62" s="186"/>
      <c r="L62" s="40"/>
      <c r="M62" s="40"/>
    </row>
    <row r="63" spans="1:15" ht="16.5" x14ac:dyDescent="0.25">
      <c r="A63" s="98" t="s">
        <v>110</v>
      </c>
      <c r="B63" s="40"/>
      <c r="C63" s="40"/>
      <c r="D63" s="40"/>
      <c r="E63" s="40"/>
      <c r="F63" s="40"/>
      <c r="G63" s="40"/>
      <c r="H63" s="40"/>
      <c r="I63" s="40"/>
      <c r="J63" s="40"/>
      <c r="K63" s="40"/>
      <c r="L63" s="40"/>
      <c r="M63" s="40"/>
    </row>
    <row r="64" spans="1:15" ht="16.5" x14ac:dyDescent="0.25">
      <c r="A64" s="98" t="s">
        <v>137</v>
      </c>
      <c r="B64" s="40"/>
      <c r="C64" s="40"/>
      <c r="D64" s="40"/>
      <c r="E64" s="40"/>
      <c r="F64" s="40"/>
      <c r="G64" s="40"/>
      <c r="H64" s="40"/>
      <c r="I64" s="40"/>
      <c r="J64" s="40"/>
      <c r="K64" s="40"/>
      <c r="L64" s="40"/>
      <c r="M64" s="40"/>
    </row>
    <row r="65" spans="1:13" ht="16.5" x14ac:dyDescent="0.25">
      <c r="A65" s="98" t="s">
        <v>111</v>
      </c>
      <c r="B65" s="40"/>
      <c r="C65" s="40"/>
      <c r="D65" s="40"/>
      <c r="E65" s="40"/>
      <c r="F65" s="40"/>
      <c r="G65" s="40"/>
      <c r="H65" s="40"/>
      <c r="I65" s="40"/>
      <c r="J65" s="40"/>
      <c r="K65" s="40"/>
      <c r="L65" s="40"/>
      <c r="M65" s="40"/>
    </row>
    <row r="66" spans="1:13" ht="16.5" x14ac:dyDescent="0.25">
      <c r="A66" s="155" t="s">
        <v>138</v>
      </c>
      <c r="B66" s="40"/>
      <c r="C66" s="40"/>
      <c r="D66" s="40"/>
      <c r="E66" s="40"/>
      <c r="F66" s="40"/>
      <c r="G66" s="40"/>
      <c r="H66" s="40"/>
      <c r="I66" s="40"/>
      <c r="J66" s="40"/>
      <c r="K66" s="40"/>
      <c r="L66" s="40"/>
      <c r="M66" s="40"/>
    </row>
    <row r="67" spans="1:13" x14ac:dyDescent="0.25">
      <c r="A67" s="40"/>
      <c r="B67" s="40"/>
      <c r="C67" s="40"/>
      <c r="D67" s="40"/>
      <c r="E67" s="40"/>
      <c r="F67" s="40"/>
      <c r="G67" s="40"/>
      <c r="H67" s="40"/>
      <c r="I67" s="40"/>
      <c r="J67" s="40"/>
      <c r="K67" s="40"/>
      <c r="L67" s="40"/>
      <c r="M67" s="40"/>
    </row>
    <row r="68" spans="1:13" x14ac:dyDescent="0.25">
      <c r="A68" s="40"/>
      <c r="B68" s="40"/>
      <c r="C68" s="40"/>
      <c r="D68" s="40"/>
      <c r="E68" s="40"/>
      <c r="F68" s="40"/>
      <c r="G68" s="40"/>
      <c r="H68" s="40"/>
      <c r="I68" s="40"/>
      <c r="J68" s="40"/>
      <c r="K68" s="40"/>
      <c r="L68" s="40"/>
      <c r="M68" s="40"/>
    </row>
  </sheetData>
  <mergeCells count="9">
    <mergeCell ref="A62:K62"/>
    <mergeCell ref="A56:K56"/>
    <mergeCell ref="A57:K57"/>
    <mergeCell ref="G3:I3"/>
    <mergeCell ref="A38:F38"/>
    <mergeCell ref="A51:F51"/>
    <mergeCell ref="A52:F52"/>
    <mergeCell ref="A58:K58"/>
    <mergeCell ref="A61:K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B389-D2B3-439C-AD07-D5E7713E8F2E}">
  <dimension ref="A1:M65"/>
  <sheetViews>
    <sheetView workbookViewId="0">
      <selection activeCell="A2" sqref="A2"/>
    </sheetView>
  </sheetViews>
  <sheetFormatPr defaultRowHeight="15" x14ac:dyDescent="0.25"/>
  <cols>
    <col min="1" max="1" width="48.42578125" style="23" customWidth="1"/>
    <col min="2" max="3" width="12.42578125" style="23" customWidth="1"/>
    <col min="4" max="4" width="12.5703125" style="23" customWidth="1"/>
    <col min="5" max="5" width="11.7109375" style="23" customWidth="1"/>
    <col min="6" max="6" width="12.5703125" style="23" customWidth="1"/>
    <col min="7" max="7" width="12.7109375" style="23" customWidth="1"/>
    <col min="8" max="8" width="12.42578125" style="23" customWidth="1"/>
    <col min="9" max="9" width="11.5703125" style="23" customWidth="1"/>
    <col min="10" max="10" width="12.140625" style="23" customWidth="1"/>
    <col min="11" max="11" width="14.42578125" style="23" customWidth="1"/>
    <col min="12" max="12" width="13.5703125" style="23" customWidth="1"/>
    <col min="13" max="13" width="9.140625" style="23"/>
  </cols>
  <sheetData>
    <row r="1" spans="1:13" ht="15.75" x14ac:dyDescent="0.25">
      <c r="A1" s="137" t="s">
        <v>145</v>
      </c>
      <c r="B1" s="40"/>
      <c r="C1" s="40"/>
      <c r="D1" s="40"/>
      <c r="E1" s="40"/>
      <c r="F1" s="40"/>
      <c r="G1" s="40"/>
      <c r="H1" s="40"/>
      <c r="I1" s="40"/>
      <c r="J1" s="40"/>
      <c r="K1" s="40"/>
      <c r="L1" s="40"/>
      <c r="M1" s="40"/>
    </row>
    <row r="2" spans="1:13" x14ac:dyDescent="0.25">
      <c r="A2" s="40"/>
      <c r="B2" s="40"/>
      <c r="C2" s="40"/>
      <c r="D2" s="40"/>
      <c r="E2" s="40"/>
      <c r="F2" s="40"/>
      <c r="G2" s="40"/>
      <c r="H2" s="40">
        <v>117.92</v>
      </c>
      <c r="I2" s="40">
        <v>147.4</v>
      </c>
      <c r="J2" s="40"/>
      <c r="K2" s="40">
        <v>57.02</v>
      </c>
      <c r="L2" s="155" t="s">
        <v>53</v>
      </c>
      <c r="M2" s="40"/>
    </row>
    <row r="3" spans="1:13" ht="15" customHeight="1" thickBot="1" x14ac:dyDescent="0.3">
      <c r="A3" s="40"/>
      <c r="B3" s="40"/>
      <c r="C3" s="40"/>
      <c r="D3" s="40"/>
      <c r="E3" s="40"/>
      <c r="F3" s="40"/>
      <c r="G3" s="194" t="s">
        <v>54</v>
      </c>
      <c r="H3" s="195"/>
      <c r="I3" s="196"/>
      <c r="J3" s="139"/>
      <c r="K3" s="40"/>
      <c r="L3" s="40"/>
      <c r="M3" s="40"/>
    </row>
    <row r="4" spans="1:13" ht="77.25" x14ac:dyDescent="0.25">
      <c r="A4" s="140" t="s">
        <v>0</v>
      </c>
      <c r="B4" s="141" t="s">
        <v>55</v>
      </c>
      <c r="C4" s="141" t="s">
        <v>79</v>
      </c>
      <c r="D4" s="141" t="s">
        <v>77</v>
      </c>
      <c r="E4" s="141" t="s">
        <v>78</v>
      </c>
      <c r="F4" s="141" t="s">
        <v>87</v>
      </c>
      <c r="G4" s="141" t="s">
        <v>80</v>
      </c>
      <c r="H4" s="141" t="s">
        <v>81</v>
      </c>
      <c r="I4" s="141" t="s">
        <v>82</v>
      </c>
      <c r="J4" s="141" t="s">
        <v>83</v>
      </c>
      <c r="K4" s="141" t="s">
        <v>84</v>
      </c>
      <c r="L4" s="142" t="s">
        <v>85</v>
      </c>
      <c r="M4" s="142" t="s">
        <v>86</v>
      </c>
    </row>
    <row r="5" spans="1:13" x14ac:dyDescent="0.25">
      <c r="A5" s="173" t="s">
        <v>9</v>
      </c>
      <c r="B5" s="51" t="s">
        <v>10</v>
      </c>
      <c r="C5" s="51"/>
      <c r="D5" s="50"/>
      <c r="E5" s="51"/>
      <c r="F5" s="53"/>
      <c r="G5" s="51"/>
      <c r="H5" s="51"/>
      <c r="I5" s="51"/>
      <c r="J5" s="51"/>
      <c r="K5" s="56"/>
      <c r="L5" s="39"/>
      <c r="M5" s="39"/>
    </row>
    <row r="6" spans="1:13" x14ac:dyDescent="0.25">
      <c r="A6" s="173" t="s">
        <v>11</v>
      </c>
      <c r="B6" s="51" t="s">
        <v>10</v>
      </c>
      <c r="C6" s="51"/>
      <c r="D6" s="50"/>
      <c r="E6" s="51"/>
      <c r="F6" s="53"/>
      <c r="G6" s="51"/>
      <c r="H6" s="51"/>
      <c r="I6" s="51"/>
      <c r="J6" s="51"/>
      <c r="K6" s="56"/>
      <c r="L6" s="39"/>
      <c r="M6" s="39"/>
    </row>
    <row r="7" spans="1:13" x14ac:dyDescent="0.25">
      <c r="A7" s="173" t="s">
        <v>12</v>
      </c>
      <c r="B7" s="51"/>
      <c r="C7" s="51"/>
      <c r="D7" s="51"/>
      <c r="E7" s="51"/>
      <c r="F7" s="53"/>
      <c r="G7" s="51"/>
      <c r="H7" s="51"/>
      <c r="I7" s="51"/>
      <c r="J7" s="51"/>
      <c r="K7" s="56"/>
      <c r="L7" s="39"/>
      <c r="M7" s="39"/>
    </row>
    <row r="8" spans="1:13" ht="16.5" x14ac:dyDescent="0.25">
      <c r="A8" s="173" t="s">
        <v>56</v>
      </c>
      <c r="B8" s="51">
        <v>18</v>
      </c>
      <c r="C8" s="52">
        <v>0</v>
      </c>
      <c r="D8" s="51">
        <v>1</v>
      </c>
      <c r="E8" s="51">
        <f>B8*D8</f>
        <v>18</v>
      </c>
      <c r="F8" s="53">
        <v>0</v>
      </c>
      <c r="G8" s="51">
        <f>+F8*E8</f>
        <v>0</v>
      </c>
      <c r="H8" s="51">
        <f>+G8*0.05</f>
        <v>0</v>
      </c>
      <c r="I8" s="51">
        <f>+G8*0.1</f>
        <v>0</v>
      </c>
      <c r="J8" s="51">
        <f>G8+H8+I8</f>
        <v>0</v>
      </c>
      <c r="K8" s="107">
        <f>+G8*$H$2+H8*$I$2+I8*$K$2</f>
        <v>0</v>
      </c>
      <c r="L8" s="55">
        <f>C8*D8*F8</f>
        <v>0</v>
      </c>
      <c r="M8" s="39">
        <f>D8*F8</f>
        <v>0</v>
      </c>
    </row>
    <row r="9" spans="1:13" x14ac:dyDescent="0.25">
      <c r="A9" s="173" t="s">
        <v>13</v>
      </c>
      <c r="B9" s="51"/>
      <c r="C9" s="51"/>
      <c r="D9" s="51"/>
      <c r="E9" s="51"/>
      <c r="F9" s="53"/>
      <c r="G9" s="51"/>
      <c r="H9" s="51"/>
      <c r="I9" s="51"/>
      <c r="J9" s="51"/>
      <c r="K9" s="107"/>
      <c r="L9" s="55"/>
      <c r="M9" s="39"/>
    </row>
    <row r="10" spans="1:13" x14ac:dyDescent="0.25">
      <c r="A10" s="154" t="s">
        <v>57</v>
      </c>
      <c r="B10" s="51"/>
      <c r="C10" s="51"/>
      <c r="D10" s="51"/>
      <c r="E10" s="51"/>
      <c r="F10" s="53"/>
      <c r="G10" s="51"/>
      <c r="H10" s="51"/>
      <c r="I10" s="51"/>
      <c r="J10" s="51"/>
      <c r="K10" s="107"/>
      <c r="L10" s="55"/>
      <c r="M10" s="39"/>
    </row>
    <row r="11" spans="1:13" ht="29.25" x14ac:dyDescent="0.25">
      <c r="A11" s="171" t="s">
        <v>58</v>
      </c>
      <c r="B11" s="51">
        <v>24</v>
      </c>
      <c r="C11" s="52">
        <v>57333.333333333328</v>
      </c>
      <c r="D11" s="51">
        <v>1</v>
      </c>
      <c r="E11" s="51">
        <f t="shared" ref="E11:E14" si="0">B11*D11</f>
        <v>24</v>
      </c>
      <c r="F11" s="51">
        <v>0</v>
      </c>
      <c r="G11" s="51">
        <f>+F11*E11</f>
        <v>0</v>
      </c>
      <c r="H11" s="51">
        <f>+G11*0.05</f>
        <v>0</v>
      </c>
      <c r="I11" s="51">
        <f>+G11*0.1</f>
        <v>0</v>
      </c>
      <c r="J11" s="51">
        <f t="shared" ref="J11:J14" si="1">G11+H11+I11</f>
        <v>0</v>
      </c>
      <c r="K11" s="107">
        <f>+G11*$H$2+H11*$I$2+I11*$K$2</f>
        <v>0</v>
      </c>
      <c r="L11" s="55">
        <f t="shared" ref="L11:L24" si="2">C11*D11*F11</f>
        <v>0</v>
      </c>
      <c r="M11" s="39">
        <f t="shared" ref="M11:M24" si="3">D11*F11</f>
        <v>0</v>
      </c>
    </row>
    <row r="12" spans="1:13" ht="16.5" x14ac:dyDescent="0.25">
      <c r="A12" s="171" t="s">
        <v>59</v>
      </c>
      <c r="B12" s="51">
        <v>24</v>
      </c>
      <c r="C12" s="52">
        <f>ROUND(C11*0.2,0)</f>
        <v>11467</v>
      </c>
      <c r="D12" s="51">
        <v>1</v>
      </c>
      <c r="E12" s="51">
        <f t="shared" si="0"/>
        <v>24</v>
      </c>
      <c r="F12" s="53">
        <f>ROUND(F11*0.2,0)</f>
        <v>0</v>
      </c>
      <c r="G12" s="51">
        <f>+F12*E12</f>
        <v>0</v>
      </c>
      <c r="H12" s="51">
        <f>+G12*0.05</f>
        <v>0</v>
      </c>
      <c r="I12" s="51">
        <f>+G12*0.1</f>
        <v>0</v>
      </c>
      <c r="J12" s="51">
        <f t="shared" si="1"/>
        <v>0</v>
      </c>
      <c r="K12" s="107">
        <f>+G12*$H$2+H12*$I$2+I12*$K$2</f>
        <v>0</v>
      </c>
      <c r="L12" s="55">
        <f t="shared" si="2"/>
        <v>0</v>
      </c>
      <c r="M12" s="39">
        <f t="shared" si="3"/>
        <v>0</v>
      </c>
    </row>
    <row r="13" spans="1:13" ht="29.25" x14ac:dyDescent="0.25">
      <c r="A13" s="171" t="s">
        <v>60</v>
      </c>
      <c r="B13" s="51">
        <v>3</v>
      </c>
      <c r="C13" s="52">
        <v>3000</v>
      </c>
      <c r="D13" s="51">
        <v>1</v>
      </c>
      <c r="E13" s="51">
        <f t="shared" si="0"/>
        <v>3</v>
      </c>
      <c r="F13" s="53">
        <v>0</v>
      </c>
      <c r="G13" s="51">
        <f>+F13*E13</f>
        <v>0</v>
      </c>
      <c r="H13" s="51">
        <f>+G13*0.05</f>
        <v>0</v>
      </c>
      <c r="I13" s="51">
        <f>+G13*0.1</f>
        <v>0</v>
      </c>
      <c r="J13" s="51">
        <f t="shared" si="1"/>
        <v>0</v>
      </c>
      <c r="K13" s="107">
        <f>+G13*$H$2+H13*$I$2+I13*$K$2</f>
        <v>0</v>
      </c>
      <c r="L13" s="55">
        <f t="shared" si="2"/>
        <v>0</v>
      </c>
      <c r="M13" s="39">
        <f t="shared" si="3"/>
        <v>0</v>
      </c>
    </row>
    <row r="14" spans="1:13" ht="29.25" x14ac:dyDescent="0.25">
      <c r="A14" s="171" t="s">
        <v>61</v>
      </c>
      <c r="B14" s="51">
        <v>3</v>
      </c>
      <c r="C14" s="36">
        <f>ROUND(C13*0.2,0)</f>
        <v>600</v>
      </c>
      <c r="D14" s="51">
        <v>1</v>
      </c>
      <c r="E14" s="51">
        <f t="shared" si="0"/>
        <v>3</v>
      </c>
      <c r="F14" s="53">
        <f>ROUND(F13*0.2,0)</f>
        <v>0</v>
      </c>
      <c r="G14" s="51">
        <f>+F14*E14</f>
        <v>0</v>
      </c>
      <c r="H14" s="51">
        <f>+G14*0.05</f>
        <v>0</v>
      </c>
      <c r="I14" s="51">
        <f>+G14*0.1</f>
        <v>0</v>
      </c>
      <c r="J14" s="51">
        <f t="shared" si="1"/>
        <v>0</v>
      </c>
      <c r="K14" s="107">
        <f>+G14*$H$2+H14*$I$2+I14*$K$2</f>
        <v>0</v>
      </c>
      <c r="L14" s="55">
        <f t="shared" si="2"/>
        <v>0</v>
      </c>
      <c r="M14" s="39">
        <f t="shared" si="3"/>
        <v>0</v>
      </c>
    </row>
    <row r="15" spans="1:13" x14ac:dyDescent="0.25">
      <c r="A15" s="154" t="s">
        <v>62</v>
      </c>
      <c r="B15" s="51"/>
      <c r="C15" s="51"/>
      <c r="D15" s="51"/>
      <c r="E15" s="51"/>
      <c r="F15" s="53"/>
      <c r="G15" s="51"/>
      <c r="H15" s="51"/>
      <c r="I15" s="51"/>
      <c r="J15" s="51"/>
      <c r="K15" s="107"/>
      <c r="L15" s="55">
        <f t="shared" si="2"/>
        <v>0</v>
      </c>
      <c r="M15" s="39">
        <f t="shared" si="3"/>
        <v>0</v>
      </c>
    </row>
    <row r="16" spans="1:13" ht="16.5" x14ac:dyDescent="0.25">
      <c r="A16" s="171" t="s">
        <v>107</v>
      </c>
      <c r="B16" s="51">
        <v>229</v>
      </c>
      <c r="C16" s="52">
        <v>351000</v>
      </c>
      <c r="D16" s="51">
        <v>1</v>
      </c>
      <c r="E16" s="51">
        <f>B16*D16</f>
        <v>229</v>
      </c>
      <c r="F16" s="53">
        <v>0</v>
      </c>
      <c r="G16" s="51">
        <f>+F16*E16</f>
        <v>0</v>
      </c>
      <c r="H16" s="51">
        <f>+G16*0.05</f>
        <v>0</v>
      </c>
      <c r="I16" s="51">
        <f>+G16*0.1</f>
        <v>0</v>
      </c>
      <c r="J16" s="51">
        <f>G16+H16+I16</f>
        <v>0</v>
      </c>
      <c r="K16" s="107">
        <f>+G16*$H$2+H16*$I$2+I16*$K$2</f>
        <v>0</v>
      </c>
      <c r="L16" s="55">
        <f t="shared" si="2"/>
        <v>0</v>
      </c>
      <c r="M16" s="39">
        <f t="shared" si="3"/>
        <v>0</v>
      </c>
    </row>
    <row r="17" spans="1:13" x14ac:dyDescent="0.25">
      <c r="A17" s="171" t="s">
        <v>63</v>
      </c>
      <c r="B17" s="51" t="s">
        <v>64</v>
      </c>
      <c r="C17" s="51"/>
      <c r="D17" s="51"/>
      <c r="E17" s="51"/>
      <c r="F17" s="53"/>
      <c r="G17" s="51"/>
      <c r="H17" s="51"/>
      <c r="I17" s="51"/>
      <c r="J17" s="51"/>
      <c r="K17" s="107"/>
      <c r="L17" s="55">
        <f t="shared" si="2"/>
        <v>0</v>
      </c>
      <c r="M17" s="39">
        <f t="shared" si="3"/>
        <v>0</v>
      </c>
    </row>
    <row r="18" spans="1:13" ht="29.25" x14ac:dyDescent="0.25">
      <c r="A18" s="154" t="s">
        <v>65</v>
      </c>
      <c r="B18" s="51">
        <v>24</v>
      </c>
      <c r="C18" s="52">
        <v>57333.333333333328</v>
      </c>
      <c r="D18" s="51">
        <v>1</v>
      </c>
      <c r="E18" s="51">
        <f>B18*D18</f>
        <v>24</v>
      </c>
      <c r="F18" s="104">
        <v>0</v>
      </c>
      <c r="G18" s="51">
        <f>+F18*E18</f>
        <v>0</v>
      </c>
      <c r="H18" s="51">
        <f>+G18*0.05</f>
        <v>0</v>
      </c>
      <c r="I18" s="51">
        <f>+G18*0.1</f>
        <v>0</v>
      </c>
      <c r="J18" s="51">
        <f t="shared" ref="J18:J24" si="4">G18+H18+I18</f>
        <v>0</v>
      </c>
      <c r="K18" s="107">
        <f>+G18*$H$2+H18*$I$2+I18*$K$2</f>
        <v>0</v>
      </c>
      <c r="L18" s="55">
        <f t="shared" si="2"/>
        <v>0</v>
      </c>
      <c r="M18" s="39">
        <f t="shared" si="3"/>
        <v>0</v>
      </c>
    </row>
    <row r="19" spans="1:13" ht="29.25" x14ac:dyDescent="0.25">
      <c r="A19" s="154" t="s">
        <v>66</v>
      </c>
      <c r="B19" s="51">
        <v>3</v>
      </c>
      <c r="C19" s="52">
        <v>3000</v>
      </c>
      <c r="D19" s="51">
        <v>1</v>
      </c>
      <c r="E19" s="51">
        <f>B19*D19</f>
        <v>3</v>
      </c>
      <c r="F19" s="51">
        <v>0</v>
      </c>
      <c r="G19" s="51">
        <f>+F19*E19</f>
        <v>0</v>
      </c>
      <c r="H19" s="51">
        <f>+G19*0.05</f>
        <v>0</v>
      </c>
      <c r="I19" s="51">
        <f>+G19*0.1</f>
        <v>0</v>
      </c>
      <c r="J19" s="51">
        <f t="shared" si="4"/>
        <v>0</v>
      </c>
      <c r="K19" s="54">
        <f>+G19*$H$2+H19*$I$2+I19*$K$2</f>
        <v>0</v>
      </c>
      <c r="L19" s="55">
        <f t="shared" si="2"/>
        <v>0</v>
      </c>
      <c r="M19" s="39">
        <f t="shared" si="3"/>
        <v>0</v>
      </c>
    </row>
    <row r="20" spans="1:13" x14ac:dyDescent="0.25">
      <c r="A20" s="177" t="s">
        <v>131</v>
      </c>
      <c r="B20" s="51"/>
      <c r="C20" s="52"/>
      <c r="D20" s="51"/>
      <c r="E20" s="51"/>
      <c r="F20" s="51"/>
      <c r="G20" s="51"/>
      <c r="H20" s="51"/>
      <c r="I20" s="51"/>
      <c r="J20" s="51"/>
      <c r="K20" s="54"/>
      <c r="L20" s="55"/>
      <c r="M20" s="39"/>
    </row>
    <row r="21" spans="1:13" ht="15.75" x14ac:dyDescent="0.25">
      <c r="A21" s="167" t="s">
        <v>151</v>
      </c>
      <c r="B21" s="15">
        <v>4</v>
      </c>
      <c r="C21" s="15">
        <v>1</v>
      </c>
      <c r="D21" s="168">
        <f t="shared" ref="D21:D22" si="5">B21*C21</f>
        <v>4</v>
      </c>
      <c r="E21" s="104">
        <f>B21*D21</f>
        <v>16</v>
      </c>
      <c r="F21" s="104">
        <v>0</v>
      </c>
      <c r="G21" s="104">
        <f t="shared" ref="G21:G22" si="6">+F21*E21</f>
        <v>0</v>
      </c>
      <c r="H21" s="104">
        <f t="shared" ref="H21:H22" si="7">+G21*0.05</f>
        <v>0</v>
      </c>
      <c r="I21" s="104">
        <f t="shared" ref="I21:I22" si="8">+G21*0.1</f>
        <v>0</v>
      </c>
      <c r="J21" s="104">
        <f t="shared" ref="J21:J22" si="9">G21+H21+I21</f>
        <v>0</v>
      </c>
      <c r="K21" s="144">
        <f t="shared" ref="K21:K22" si="10">+G21*$H$2+H21*$I$2+I21*$K$2</f>
        <v>0</v>
      </c>
      <c r="L21" s="169">
        <f t="shared" ref="L21:L22" si="11">C21*D21*F21</f>
        <v>0</v>
      </c>
      <c r="M21" s="170">
        <f t="shared" ref="M21:M22" si="12">D21*F21</f>
        <v>0</v>
      </c>
    </row>
    <row r="22" spans="1:13" ht="15.75" x14ac:dyDescent="0.25">
      <c r="A22" s="167" t="s">
        <v>152</v>
      </c>
      <c r="B22" s="15">
        <v>4</v>
      </c>
      <c r="C22" s="15">
        <v>3</v>
      </c>
      <c r="D22" s="168">
        <f t="shared" si="5"/>
        <v>12</v>
      </c>
      <c r="E22" s="104">
        <f>B22*D22</f>
        <v>48</v>
      </c>
      <c r="F22" s="104">
        <v>0</v>
      </c>
      <c r="G22" s="104">
        <f t="shared" si="6"/>
        <v>0</v>
      </c>
      <c r="H22" s="104">
        <f t="shared" si="7"/>
        <v>0</v>
      </c>
      <c r="I22" s="104">
        <f t="shared" si="8"/>
        <v>0</v>
      </c>
      <c r="J22" s="104">
        <f t="shared" si="9"/>
        <v>0</v>
      </c>
      <c r="K22" s="144">
        <f t="shared" si="10"/>
        <v>0</v>
      </c>
      <c r="L22" s="169">
        <f t="shared" si="11"/>
        <v>0</v>
      </c>
      <c r="M22" s="170">
        <f t="shared" si="12"/>
        <v>0</v>
      </c>
    </row>
    <row r="23" spans="1:13" ht="16.5" x14ac:dyDescent="0.25">
      <c r="A23" s="171" t="s">
        <v>153</v>
      </c>
      <c r="B23" s="51">
        <v>0.25</v>
      </c>
      <c r="C23" s="52">
        <v>64600</v>
      </c>
      <c r="D23" s="51">
        <v>250</v>
      </c>
      <c r="E23" s="51">
        <f>B23*D23</f>
        <v>62.5</v>
      </c>
      <c r="F23" s="143">
        <v>0</v>
      </c>
      <c r="G23" s="51">
        <f>+F23*E23</f>
        <v>0</v>
      </c>
      <c r="H23" s="51">
        <f>+G23*0.05</f>
        <v>0</v>
      </c>
      <c r="I23" s="51">
        <f>+G23*0.1</f>
        <v>0</v>
      </c>
      <c r="J23" s="51">
        <f t="shared" si="4"/>
        <v>0</v>
      </c>
      <c r="K23" s="107">
        <f>+G23*$H$2+H23*$I$2+I23*$K$2</f>
        <v>0</v>
      </c>
      <c r="L23" s="55">
        <f>C23*F23</f>
        <v>0</v>
      </c>
      <c r="M23" s="39">
        <f t="shared" si="3"/>
        <v>0</v>
      </c>
    </row>
    <row r="24" spans="1:13" s="147" customFormat="1" ht="16.5" x14ac:dyDescent="0.25">
      <c r="A24" s="172" t="s">
        <v>126</v>
      </c>
      <c r="B24" s="104">
        <v>20</v>
      </c>
      <c r="C24" s="36">
        <v>0</v>
      </c>
      <c r="D24" s="104">
        <v>1</v>
      </c>
      <c r="E24" s="104">
        <f>B24*D24</f>
        <v>20</v>
      </c>
      <c r="F24" s="143">
        <v>0</v>
      </c>
      <c r="G24" s="104">
        <f>+F24*E24</f>
        <v>0</v>
      </c>
      <c r="H24" s="104">
        <f>+G24*0.05</f>
        <v>0</v>
      </c>
      <c r="I24" s="104">
        <f>+G24*0.1</f>
        <v>0</v>
      </c>
      <c r="J24" s="104">
        <f t="shared" si="4"/>
        <v>0</v>
      </c>
      <c r="K24" s="144">
        <f>+G24*$H$2+H24*$I$2+I24*$K$2</f>
        <v>0</v>
      </c>
      <c r="L24" s="145">
        <f t="shared" si="2"/>
        <v>0</v>
      </c>
      <c r="M24" s="146">
        <f t="shared" si="3"/>
        <v>0</v>
      </c>
    </row>
    <row r="25" spans="1:13" x14ac:dyDescent="0.25">
      <c r="A25" s="173" t="s">
        <v>14</v>
      </c>
      <c r="B25" s="51" t="s">
        <v>15</v>
      </c>
      <c r="C25" s="51"/>
      <c r="D25" s="51"/>
      <c r="E25" s="51"/>
      <c r="F25" s="53"/>
      <c r="G25" s="51"/>
      <c r="H25" s="51"/>
      <c r="I25" s="51"/>
      <c r="J25" s="51"/>
      <c r="K25" s="56"/>
      <c r="L25" s="55"/>
      <c r="M25" s="39"/>
    </row>
    <row r="26" spans="1:13" x14ac:dyDescent="0.25">
      <c r="A26" s="173" t="s">
        <v>67</v>
      </c>
      <c r="B26" s="51" t="s">
        <v>16</v>
      </c>
      <c r="C26" s="51"/>
      <c r="D26" s="51"/>
      <c r="E26" s="51"/>
      <c r="F26" s="53"/>
      <c r="G26" s="51"/>
      <c r="H26" s="51"/>
      <c r="I26" s="51"/>
      <c r="J26" s="51"/>
      <c r="K26" s="56"/>
      <c r="L26" s="55"/>
      <c r="M26" s="39"/>
    </row>
    <row r="27" spans="1:13" x14ac:dyDescent="0.25">
      <c r="A27" s="173" t="s">
        <v>68</v>
      </c>
      <c r="B27" s="51"/>
      <c r="C27" s="51"/>
      <c r="D27" s="51"/>
      <c r="E27" s="51"/>
      <c r="F27" s="53"/>
      <c r="G27" s="51"/>
      <c r="H27" s="51"/>
      <c r="I27" s="51"/>
      <c r="J27" s="51"/>
      <c r="K27" s="56"/>
      <c r="L27" s="55"/>
      <c r="M27" s="39"/>
    </row>
    <row r="28" spans="1:13" ht="16.5" x14ac:dyDescent="0.25">
      <c r="A28" s="154" t="s">
        <v>69</v>
      </c>
      <c r="B28" s="51">
        <v>8</v>
      </c>
      <c r="C28" s="52">
        <v>0</v>
      </c>
      <c r="D28" s="51">
        <v>1</v>
      </c>
      <c r="E28" s="51">
        <f>B28*D28</f>
        <v>8</v>
      </c>
      <c r="F28" s="53">
        <v>0</v>
      </c>
      <c r="G28" s="51">
        <f>+F28*E28</f>
        <v>0</v>
      </c>
      <c r="H28" s="51">
        <f>+G28*0.05</f>
        <v>0</v>
      </c>
      <c r="I28" s="51">
        <f>+G28*0.1</f>
        <v>0</v>
      </c>
      <c r="J28" s="51">
        <f t="shared" ref="J28:J37" si="13">G28+H28+I28</f>
        <v>0</v>
      </c>
      <c r="K28" s="107">
        <f>+G28*$H$2+H28*$I$2+I28*$K$2</f>
        <v>0</v>
      </c>
      <c r="L28" s="55">
        <f t="shared" ref="L28:L37" si="14">C28*D28*F28</f>
        <v>0</v>
      </c>
      <c r="M28" s="39">
        <f t="shared" ref="M28:M37" si="15">D28*F28</f>
        <v>0</v>
      </c>
    </row>
    <row r="29" spans="1:13" ht="16.5" x14ac:dyDescent="0.25">
      <c r="A29" s="154" t="s">
        <v>70</v>
      </c>
      <c r="B29" s="51">
        <v>2</v>
      </c>
      <c r="C29" s="52">
        <v>0</v>
      </c>
      <c r="D29" s="51">
        <v>1</v>
      </c>
      <c r="E29" s="51">
        <f>B29*D29</f>
        <v>2</v>
      </c>
      <c r="F29" s="53">
        <v>0</v>
      </c>
      <c r="G29" s="51">
        <f>+F29*E29</f>
        <v>0</v>
      </c>
      <c r="H29" s="51">
        <f>+G29*0.05</f>
        <v>0</v>
      </c>
      <c r="I29" s="51">
        <f>+G29*0.1</f>
        <v>0</v>
      </c>
      <c r="J29" s="51">
        <f t="shared" si="13"/>
        <v>0</v>
      </c>
      <c r="K29" s="107">
        <f>+G29*$H$2+H29*$I$2+I29*$K$2</f>
        <v>0</v>
      </c>
      <c r="L29" s="55">
        <f t="shared" si="14"/>
        <v>0</v>
      </c>
      <c r="M29" s="39">
        <f t="shared" si="15"/>
        <v>0</v>
      </c>
    </row>
    <row r="30" spans="1:13" ht="16.5" x14ac:dyDescent="0.25">
      <c r="A30" s="154" t="s">
        <v>71</v>
      </c>
      <c r="B30" s="51"/>
      <c r="C30" s="52"/>
      <c r="D30" s="51"/>
      <c r="E30" s="51"/>
      <c r="F30" s="53"/>
      <c r="G30" s="51"/>
      <c r="H30" s="51"/>
      <c r="I30" s="51"/>
      <c r="J30" s="51"/>
      <c r="K30" s="107"/>
      <c r="L30" s="55"/>
      <c r="M30" s="39"/>
    </row>
    <row r="31" spans="1:13" ht="15.75" x14ac:dyDescent="0.25">
      <c r="A31" s="174" t="s">
        <v>116</v>
      </c>
      <c r="B31" s="51">
        <v>40</v>
      </c>
      <c r="C31" s="52">
        <v>0</v>
      </c>
      <c r="D31" s="51">
        <v>1</v>
      </c>
      <c r="E31" s="51">
        <f>B31*D31</f>
        <v>40</v>
      </c>
      <c r="F31" s="53">
        <v>0</v>
      </c>
      <c r="G31" s="51">
        <f>+F31*E31</f>
        <v>0</v>
      </c>
      <c r="H31" s="51">
        <f>+G31*0.05</f>
        <v>0</v>
      </c>
      <c r="I31" s="51">
        <f>+G31*0.1</f>
        <v>0</v>
      </c>
      <c r="J31" s="51">
        <f t="shared" si="13"/>
        <v>0</v>
      </c>
      <c r="K31" s="107">
        <f>+G31*$H$2+H31*$I$2+I31*$K$2</f>
        <v>0</v>
      </c>
      <c r="L31" s="55">
        <f t="shared" si="14"/>
        <v>0</v>
      </c>
      <c r="M31" s="39">
        <f t="shared" si="15"/>
        <v>0</v>
      </c>
    </row>
    <row r="32" spans="1:13" ht="15.75" x14ac:dyDescent="0.25">
      <c r="A32" s="174" t="s">
        <v>117</v>
      </c>
      <c r="B32" s="51">
        <v>10</v>
      </c>
      <c r="C32" s="52">
        <v>0</v>
      </c>
      <c r="D32" s="51">
        <v>1</v>
      </c>
      <c r="E32" s="51">
        <f>B32*D32</f>
        <v>10</v>
      </c>
      <c r="F32" s="53">
        <v>0</v>
      </c>
      <c r="G32" s="51">
        <f>+F32*E32</f>
        <v>0</v>
      </c>
      <c r="H32" s="51">
        <f>+G32*0.05</f>
        <v>0</v>
      </c>
      <c r="I32" s="51">
        <f>+G32*0.1</f>
        <v>0</v>
      </c>
      <c r="J32" s="51">
        <f t="shared" si="13"/>
        <v>0</v>
      </c>
      <c r="K32" s="107">
        <f>+G32*$H$2+H32*$I$2+I32*$K$2</f>
        <v>0</v>
      </c>
      <c r="L32" s="55">
        <f t="shared" si="14"/>
        <v>0</v>
      </c>
      <c r="M32" s="39">
        <f t="shared" si="15"/>
        <v>0</v>
      </c>
    </row>
    <row r="33" spans="1:13" x14ac:dyDescent="0.25">
      <c r="A33" s="175" t="s">
        <v>118</v>
      </c>
      <c r="B33" s="51"/>
      <c r="C33" s="52"/>
      <c r="D33" s="51"/>
      <c r="E33" s="51"/>
      <c r="F33" s="53"/>
      <c r="G33" s="51"/>
      <c r="H33" s="51"/>
      <c r="I33" s="51"/>
      <c r="J33" s="51"/>
      <c r="K33" s="54"/>
      <c r="L33" s="55"/>
      <c r="M33" s="39"/>
    </row>
    <row r="34" spans="1:13" ht="15.75" x14ac:dyDescent="0.25">
      <c r="A34" s="174" t="s">
        <v>127</v>
      </c>
      <c r="B34" s="51">
        <v>28</v>
      </c>
      <c r="C34" s="52">
        <v>0</v>
      </c>
      <c r="D34" s="51">
        <v>1</v>
      </c>
      <c r="E34" s="51">
        <f>B34*D34</f>
        <v>28</v>
      </c>
      <c r="F34" s="104">
        <v>0</v>
      </c>
      <c r="G34" s="51">
        <f>+F34*E34</f>
        <v>0</v>
      </c>
      <c r="H34" s="51">
        <f>+G34*0.05</f>
        <v>0</v>
      </c>
      <c r="I34" s="51">
        <f>+G34*0.1</f>
        <v>0</v>
      </c>
      <c r="J34" s="51">
        <f t="shared" si="13"/>
        <v>0</v>
      </c>
      <c r="K34" s="54">
        <f>+G34*$H$2+H34*$I$2+I34*$K$2</f>
        <v>0</v>
      </c>
      <c r="L34" s="55">
        <f t="shared" si="14"/>
        <v>0</v>
      </c>
      <c r="M34" s="39">
        <f t="shared" si="15"/>
        <v>0</v>
      </c>
    </row>
    <row r="35" spans="1:13" ht="15.75" x14ac:dyDescent="0.25">
      <c r="A35" s="174" t="s">
        <v>128</v>
      </c>
      <c r="B35" s="51">
        <v>10</v>
      </c>
      <c r="C35" s="52">
        <v>0</v>
      </c>
      <c r="D35" s="51">
        <v>1</v>
      </c>
      <c r="E35" s="51">
        <f>B35*D35</f>
        <v>10</v>
      </c>
      <c r="F35" s="143">
        <v>0</v>
      </c>
      <c r="G35" s="51">
        <f>+F35*E35</f>
        <v>0</v>
      </c>
      <c r="H35" s="51">
        <f>+G35*0.05</f>
        <v>0</v>
      </c>
      <c r="I35" s="51">
        <f>+G35*0.1</f>
        <v>0</v>
      </c>
      <c r="J35" s="51">
        <f t="shared" si="13"/>
        <v>0</v>
      </c>
      <c r="K35" s="54">
        <f>+G35*$H$2+H35*$I$2+I35*$K$2</f>
        <v>0</v>
      </c>
      <c r="L35" s="55">
        <f t="shared" si="14"/>
        <v>0</v>
      </c>
      <c r="M35" s="39">
        <f t="shared" si="15"/>
        <v>0</v>
      </c>
    </row>
    <row r="36" spans="1:13" ht="16.5" x14ac:dyDescent="0.25">
      <c r="A36" s="154" t="s">
        <v>112</v>
      </c>
      <c r="B36" s="51">
        <v>24</v>
      </c>
      <c r="C36" s="52">
        <v>0</v>
      </c>
      <c r="D36" s="51">
        <v>2</v>
      </c>
      <c r="E36" s="51">
        <f>B36*D36</f>
        <v>48</v>
      </c>
      <c r="F36" s="143">
        <f>ROUND(F34*0.1,0)</f>
        <v>0</v>
      </c>
      <c r="G36" s="51">
        <f>+F36*E36</f>
        <v>0</v>
      </c>
      <c r="H36" s="51">
        <f>+G36*0.05</f>
        <v>0</v>
      </c>
      <c r="I36" s="51">
        <f>+G36*0.1</f>
        <v>0</v>
      </c>
      <c r="J36" s="51">
        <f t="shared" si="13"/>
        <v>0</v>
      </c>
      <c r="K36" s="54">
        <f>+G36*$H$2+H36*$I$2+I36*$K$2</f>
        <v>0</v>
      </c>
      <c r="L36" s="55">
        <f t="shared" si="14"/>
        <v>0</v>
      </c>
      <c r="M36" s="39">
        <f t="shared" si="15"/>
        <v>0</v>
      </c>
    </row>
    <row r="37" spans="1:13" x14ac:dyDescent="0.25">
      <c r="A37" s="154" t="s">
        <v>132</v>
      </c>
      <c r="B37" s="51">
        <v>1</v>
      </c>
      <c r="C37" s="52">
        <v>0</v>
      </c>
      <c r="D37" s="51">
        <v>1</v>
      </c>
      <c r="E37" s="51">
        <f>B37*D37</f>
        <v>1</v>
      </c>
      <c r="F37" s="143">
        <v>0</v>
      </c>
      <c r="G37" s="51">
        <f>+F37*E37</f>
        <v>0</v>
      </c>
      <c r="H37" s="51">
        <f>+G37*0.05</f>
        <v>0</v>
      </c>
      <c r="I37" s="51">
        <f>+G37*0.1</f>
        <v>0</v>
      </c>
      <c r="J37" s="51">
        <f t="shared" si="13"/>
        <v>0</v>
      </c>
      <c r="K37" s="54">
        <f>+G37*$H$2+H37*$I$2+I37*$K$2</f>
        <v>0</v>
      </c>
      <c r="L37" s="55">
        <f t="shared" si="14"/>
        <v>0</v>
      </c>
      <c r="M37" s="39">
        <f t="shared" si="15"/>
        <v>0</v>
      </c>
    </row>
    <row r="38" spans="1:13" x14ac:dyDescent="0.25">
      <c r="A38" s="192" t="s">
        <v>17</v>
      </c>
      <c r="B38" s="192"/>
      <c r="C38" s="192"/>
      <c r="D38" s="192"/>
      <c r="E38" s="192"/>
      <c r="F38" s="192"/>
      <c r="G38" s="57">
        <f t="shared" ref="G38:M38" si="16">SUM(G8:G37)</f>
        <v>0</v>
      </c>
      <c r="H38" s="57">
        <f t="shared" si="16"/>
        <v>0</v>
      </c>
      <c r="I38" s="57">
        <f t="shared" si="16"/>
        <v>0</v>
      </c>
      <c r="J38" s="57">
        <f t="shared" si="16"/>
        <v>0</v>
      </c>
      <c r="K38" s="38">
        <f t="shared" si="16"/>
        <v>0</v>
      </c>
      <c r="L38" s="58">
        <f t="shared" si="16"/>
        <v>0</v>
      </c>
      <c r="M38" s="57">
        <f t="shared" si="16"/>
        <v>0</v>
      </c>
    </row>
    <row r="39" spans="1:13" x14ac:dyDescent="0.25">
      <c r="A39" s="173" t="s">
        <v>18</v>
      </c>
      <c r="B39" s="51"/>
      <c r="C39" s="51"/>
      <c r="D39" s="51"/>
      <c r="E39" s="51"/>
      <c r="F39" s="51"/>
      <c r="G39" s="51"/>
      <c r="H39" s="51"/>
      <c r="I39" s="51"/>
      <c r="J39" s="51"/>
      <c r="K39" s="56"/>
      <c r="L39" s="55"/>
      <c r="M39" s="39"/>
    </row>
    <row r="40" spans="1:13" ht="16.5" x14ac:dyDescent="0.25">
      <c r="A40" s="176" t="s">
        <v>72</v>
      </c>
      <c r="B40" s="51" t="s">
        <v>19</v>
      </c>
      <c r="C40" s="51"/>
      <c r="D40" s="51"/>
      <c r="E40" s="51"/>
      <c r="F40" s="51"/>
      <c r="G40" s="51"/>
      <c r="H40" s="51"/>
      <c r="I40" s="51"/>
      <c r="J40" s="51"/>
      <c r="K40" s="51"/>
      <c r="L40" s="55"/>
      <c r="M40" s="39"/>
    </row>
    <row r="41" spans="1:13" x14ac:dyDescent="0.25">
      <c r="A41" s="173" t="s">
        <v>20</v>
      </c>
      <c r="B41" s="51" t="s">
        <v>15</v>
      </c>
      <c r="C41" s="51"/>
      <c r="D41" s="51"/>
      <c r="E41" s="51"/>
      <c r="F41" s="51"/>
      <c r="G41" s="51"/>
      <c r="H41" s="51"/>
      <c r="I41" s="51"/>
      <c r="J41" s="51"/>
      <c r="K41" s="56"/>
      <c r="L41" s="55"/>
      <c r="M41" s="39"/>
    </row>
    <row r="42" spans="1:13" x14ac:dyDescent="0.25">
      <c r="A42" s="173" t="s">
        <v>73</v>
      </c>
      <c r="B42" s="51" t="s">
        <v>15</v>
      </c>
      <c r="C42" s="51"/>
      <c r="D42" s="51"/>
      <c r="E42" s="51"/>
      <c r="F42" s="51"/>
      <c r="G42" s="51"/>
      <c r="H42" s="51"/>
      <c r="I42" s="51"/>
      <c r="J42" s="51"/>
      <c r="K42" s="56"/>
      <c r="L42" s="55"/>
      <c r="M42" s="39"/>
    </row>
    <row r="43" spans="1:13" x14ac:dyDescent="0.25">
      <c r="A43" s="173" t="s">
        <v>21</v>
      </c>
      <c r="B43" s="51" t="s">
        <v>10</v>
      </c>
      <c r="C43" s="51"/>
      <c r="D43" s="51"/>
      <c r="E43" s="51"/>
      <c r="F43" s="51"/>
      <c r="G43" s="51"/>
      <c r="H43" s="51"/>
      <c r="I43" s="51"/>
      <c r="J43" s="51"/>
      <c r="K43" s="56"/>
      <c r="L43" s="55"/>
      <c r="M43" s="39"/>
    </row>
    <row r="44" spans="1:13" x14ac:dyDescent="0.25">
      <c r="A44" s="173" t="s">
        <v>22</v>
      </c>
      <c r="B44" s="51"/>
      <c r="C44" s="51"/>
      <c r="D44" s="51"/>
      <c r="E44" s="51"/>
      <c r="F44" s="51"/>
      <c r="G44" s="51"/>
      <c r="H44" s="51"/>
      <c r="I44" s="51"/>
      <c r="J44" s="51"/>
      <c r="K44" s="56"/>
      <c r="L44" s="55"/>
      <c r="M44" s="39"/>
    </row>
    <row r="45" spans="1:13" ht="16.5" x14ac:dyDescent="0.25">
      <c r="A45" s="154" t="s">
        <v>108</v>
      </c>
      <c r="B45" s="51">
        <v>1.5</v>
      </c>
      <c r="C45" s="52">
        <v>0</v>
      </c>
      <c r="D45" s="51">
        <v>52</v>
      </c>
      <c r="E45" s="51">
        <f>B45*D45</f>
        <v>78</v>
      </c>
      <c r="F45" s="53">
        <v>0</v>
      </c>
      <c r="G45" s="51">
        <f>+F45*E45</f>
        <v>0</v>
      </c>
      <c r="H45" s="51">
        <f>+G45*0.05</f>
        <v>0</v>
      </c>
      <c r="I45" s="51">
        <f>+G45*0.1</f>
        <v>0</v>
      </c>
      <c r="J45" s="51">
        <f t="shared" ref="J45:J49" si="17">G45+H45+I45</f>
        <v>0</v>
      </c>
      <c r="K45" s="107">
        <f>+G45*$H$2+H45*$I$2+I45*$K$2</f>
        <v>0</v>
      </c>
      <c r="L45" s="55">
        <f t="shared" ref="L45:L49" si="18">C45*D45*F45</f>
        <v>0</v>
      </c>
      <c r="M45" s="39">
        <f t="shared" ref="M45:M49" si="19">D45*F45</f>
        <v>0</v>
      </c>
    </row>
    <row r="46" spans="1:13" ht="29.25" x14ac:dyDescent="0.25">
      <c r="A46" s="154" t="s">
        <v>113</v>
      </c>
      <c r="B46" s="51">
        <v>1.5</v>
      </c>
      <c r="C46" s="52">
        <v>0</v>
      </c>
      <c r="D46" s="51">
        <v>52</v>
      </c>
      <c r="E46" s="51">
        <f>B46*D46</f>
        <v>78</v>
      </c>
      <c r="F46" s="104">
        <v>0</v>
      </c>
      <c r="G46" s="51">
        <f t="shared" ref="G46:G49" si="20">+F46*E46</f>
        <v>0</v>
      </c>
      <c r="H46" s="51">
        <f t="shared" ref="H46:H49" si="21">+G46*0.05</f>
        <v>0</v>
      </c>
      <c r="I46" s="51">
        <f t="shared" ref="I46:I49" si="22">+G46*0.1</f>
        <v>0</v>
      </c>
      <c r="J46" s="51">
        <f t="shared" si="17"/>
        <v>0</v>
      </c>
      <c r="K46" s="54">
        <f t="shared" ref="K46:K49" si="23">+G46*$H$2+H46*$I$2+I46*$K$2</f>
        <v>0</v>
      </c>
      <c r="L46" s="55">
        <f t="shared" si="18"/>
        <v>0</v>
      </c>
      <c r="M46" s="39">
        <f t="shared" si="19"/>
        <v>0</v>
      </c>
    </row>
    <row r="47" spans="1:13" x14ac:dyDescent="0.25">
      <c r="A47" s="154" t="s">
        <v>74</v>
      </c>
      <c r="B47" s="51">
        <v>4</v>
      </c>
      <c r="C47" s="52">
        <v>0</v>
      </c>
      <c r="D47" s="51">
        <v>1</v>
      </c>
      <c r="E47" s="51">
        <f>B47*D47</f>
        <v>4</v>
      </c>
      <c r="F47" s="53">
        <v>0</v>
      </c>
      <c r="G47" s="51">
        <f t="shared" si="20"/>
        <v>0</v>
      </c>
      <c r="H47" s="51">
        <f t="shared" si="21"/>
        <v>0</v>
      </c>
      <c r="I47" s="51">
        <f t="shared" si="22"/>
        <v>0</v>
      </c>
      <c r="J47" s="51">
        <f t="shared" si="17"/>
        <v>0</v>
      </c>
      <c r="K47" s="54">
        <f t="shared" si="23"/>
        <v>0</v>
      </c>
      <c r="L47" s="55">
        <f t="shared" si="18"/>
        <v>0</v>
      </c>
      <c r="M47" s="39">
        <f t="shared" si="19"/>
        <v>0</v>
      </c>
    </row>
    <row r="48" spans="1:13" ht="16.5" x14ac:dyDescent="0.25">
      <c r="A48" s="154" t="s">
        <v>114</v>
      </c>
      <c r="B48" s="51">
        <v>1.5</v>
      </c>
      <c r="C48" s="52">
        <v>1800</v>
      </c>
      <c r="D48" s="51">
        <v>52</v>
      </c>
      <c r="E48" s="51">
        <f>B48*D48</f>
        <v>78</v>
      </c>
      <c r="F48" s="53">
        <v>0</v>
      </c>
      <c r="G48" s="51">
        <f t="shared" si="20"/>
        <v>0</v>
      </c>
      <c r="H48" s="51">
        <f t="shared" si="21"/>
        <v>0</v>
      </c>
      <c r="I48" s="51">
        <f t="shared" si="22"/>
        <v>0</v>
      </c>
      <c r="J48" s="51">
        <f t="shared" si="17"/>
        <v>0</v>
      </c>
      <c r="K48" s="107">
        <f t="shared" si="23"/>
        <v>0</v>
      </c>
      <c r="L48" s="55">
        <f t="shared" si="18"/>
        <v>0</v>
      </c>
      <c r="M48" s="39">
        <f t="shared" si="19"/>
        <v>0</v>
      </c>
    </row>
    <row r="49" spans="1:13" ht="16.5" x14ac:dyDescent="0.25">
      <c r="A49" s="154" t="s">
        <v>129</v>
      </c>
      <c r="B49" s="104">
        <v>0.5</v>
      </c>
      <c r="C49" s="36">
        <v>0</v>
      </c>
      <c r="D49" s="104">
        <v>52</v>
      </c>
      <c r="E49" s="51">
        <f>B49*D49</f>
        <v>26</v>
      </c>
      <c r="F49" s="53">
        <v>126</v>
      </c>
      <c r="G49" s="51">
        <f t="shared" si="20"/>
        <v>3276</v>
      </c>
      <c r="H49" s="51">
        <f t="shared" si="21"/>
        <v>163.80000000000001</v>
      </c>
      <c r="I49" s="51">
        <f t="shared" si="22"/>
        <v>327.60000000000002</v>
      </c>
      <c r="J49" s="51">
        <f t="shared" si="17"/>
        <v>3767.4</v>
      </c>
      <c r="K49" s="107">
        <f t="shared" si="23"/>
        <v>429129.79199999996</v>
      </c>
      <c r="L49" s="55">
        <f t="shared" si="18"/>
        <v>0</v>
      </c>
      <c r="M49" s="39">
        <f t="shared" si="19"/>
        <v>6552</v>
      </c>
    </row>
    <row r="50" spans="1:13" x14ac:dyDescent="0.25">
      <c r="A50" s="173" t="s">
        <v>75</v>
      </c>
      <c r="B50" s="51" t="s">
        <v>10</v>
      </c>
      <c r="C50" s="51"/>
      <c r="D50" s="51"/>
      <c r="E50" s="51"/>
      <c r="F50" s="53"/>
      <c r="G50" s="59"/>
      <c r="H50" s="59"/>
      <c r="I50" s="59"/>
      <c r="J50" s="59"/>
      <c r="K50" s="56"/>
      <c r="L50" s="55"/>
      <c r="M50" s="39"/>
    </row>
    <row r="51" spans="1:13" x14ac:dyDescent="0.25">
      <c r="A51" s="192" t="s">
        <v>76</v>
      </c>
      <c r="B51" s="192"/>
      <c r="C51" s="192"/>
      <c r="D51" s="192"/>
      <c r="E51" s="192"/>
      <c r="F51" s="193"/>
      <c r="G51" s="60">
        <f>SUM(G45:G50)</f>
        <v>3276</v>
      </c>
      <c r="H51" s="61">
        <f t="shared" ref="H51:J51" si="24">SUM(H45:H50)</f>
        <v>163.80000000000001</v>
      </c>
      <c r="I51" s="61">
        <f t="shared" si="24"/>
        <v>327.60000000000002</v>
      </c>
      <c r="J51" s="61">
        <f t="shared" si="24"/>
        <v>3767.4</v>
      </c>
      <c r="K51" s="62">
        <f>SUM(K45:K50)</f>
        <v>429129.79199999996</v>
      </c>
      <c r="L51" s="63">
        <f>SUM(L45:L50)</f>
        <v>0</v>
      </c>
      <c r="M51" s="61">
        <f>SUM(M45:M50)</f>
        <v>6552</v>
      </c>
    </row>
    <row r="52" spans="1:13" ht="15" customHeight="1" x14ac:dyDescent="0.25">
      <c r="A52" s="188" t="s">
        <v>88</v>
      </c>
      <c r="B52" s="188"/>
      <c r="C52" s="188"/>
      <c r="D52" s="188"/>
      <c r="E52" s="188"/>
      <c r="F52" s="188"/>
      <c r="G52" s="64">
        <f>G38+G51</f>
        <v>3276</v>
      </c>
      <c r="H52" s="64">
        <f t="shared" ref="H52:J52" si="25">H38+H51</f>
        <v>163.80000000000001</v>
      </c>
      <c r="I52" s="64">
        <f t="shared" si="25"/>
        <v>327.60000000000002</v>
      </c>
      <c r="J52" s="64">
        <f t="shared" si="25"/>
        <v>3767.4</v>
      </c>
      <c r="K52" s="38">
        <f>ROUND(K38+K51,-4)</f>
        <v>430000</v>
      </c>
      <c r="L52" s="58">
        <f>SUM(L24:L51)</f>
        <v>0</v>
      </c>
      <c r="M52" s="60">
        <f t="shared" ref="M52" si="26">SUM(M24:M51)</f>
        <v>13104</v>
      </c>
    </row>
    <row r="53" spans="1:13" ht="15" customHeight="1" x14ac:dyDescent="0.25">
      <c r="A53" s="45"/>
      <c r="B53" s="46"/>
      <c r="C53" s="46"/>
      <c r="D53" s="46"/>
      <c r="E53" s="46"/>
      <c r="F53" s="178"/>
      <c r="G53" s="178"/>
      <c r="H53" s="179"/>
      <c r="I53" s="179"/>
      <c r="J53" s="179"/>
      <c r="K53" s="180"/>
      <c r="L53" s="180"/>
      <c r="M53" s="156"/>
    </row>
    <row r="54" spans="1:13" ht="15.75" customHeight="1" x14ac:dyDescent="0.25">
      <c r="A54" s="37" t="s">
        <v>23</v>
      </c>
    </row>
    <row r="55" spans="1:13" ht="65.099999999999994" customHeight="1" x14ac:dyDescent="0.25">
      <c r="A55" s="186" t="s">
        <v>134</v>
      </c>
      <c r="B55" s="186"/>
      <c r="C55" s="186"/>
      <c r="D55" s="186"/>
      <c r="E55" s="186"/>
      <c r="F55" s="186"/>
      <c r="G55" s="186"/>
      <c r="H55" s="186"/>
      <c r="I55" s="186"/>
      <c r="J55" s="186"/>
      <c r="K55" s="186"/>
      <c r="L55" s="24"/>
    </row>
    <row r="56" spans="1:13" ht="39" customHeight="1" x14ac:dyDescent="0.25">
      <c r="A56" s="186" t="s">
        <v>106</v>
      </c>
      <c r="B56" s="186"/>
      <c r="C56" s="186"/>
      <c r="D56" s="186"/>
      <c r="E56" s="186"/>
      <c r="F56" s="186"/>
      <c r="G56" s="186"/>
      <c r="H56" s="186"/>
      <c r="I56" s="186"/>
      <c r="J56" s="186"/>
      <c r="K56" s="186"/>
    </row>
    <row r="57" spans="1:13" ht="60.6" customHeight="1" x14ac:dyDescent="0.25">
      <c r="A57" s="186" t="s">
        <v>139</v>
      </c>
      <c r="B57" s="186"/>
      <c r="C57" s="186"/>
      <c r="D57" s="186"/>
      <c r="E57" s="186"/>
      <c r="F57" s="186"/>
      <c r="G57" s="186"/>
      <c r="H57" s="186"/>
      <c r="I57" s="186"/>
      <c r="J57" s="186"/>
      <c r="K57" s="186"/>
    </row>
    <row r="58" spans="1:13" ht="18.75" customHeight="1" x14ac:dyDescent="0.25">
      <c r="A58" s="98" t="s">
        <v>125</v>
      </c>
      <c r="B58" s="40"/>
      <c r="C58" s="40"/>
      <c r="D58" s="40"/>
      <c r="E58" s="40"/>
      <c r="F58" s="40"/>
      <c r="G58" s="40"/>
      <c r="H58" s="40"/>
      <c r="I58" s="40"/>
      <c r="J58" s="40"/>
      <c r="K58" s="40"/>
    </row>
    <row r="59" spans="1:13" ht="16.5" x14ac:dyDescent="0.25">
      <c r="A59" s="98" t="s">
        <v>133</v>
      </c>
      <c r="B59" s="40"/>
      <c r="C59" s="40"/>
      <c r="D59" s="40"/>
      <c r="E59" s="40"/>
      <c r="F59" s="40"/>
      <c r="G59" s="40"/>
      <c r="H59" s="40"/>
      <c r="I59" s="40"/>
      <c r="J59" s="40"/>
      <c r="K59" s="40"/>
    </row>
    <row r="60" spans="1:13" ht="16.5" customHeight="1" x14ac:dyDescent="0.25">
      <c r="A60" s="186" t="s">
        <v>135</v>
      </c>
      <c r="B60" s="186"/>
      <c r="C60" s="186"/>
      <c r="D60" s="186"/>
      <c r="E60" s="186"/>
      <c r="F60" s="186"/>
      <c r="G60" s="186"/>
      <c r="H60" s="186"/>
      <c r="I60" s="186"/>
      <c r="J60" s="186"/>
      <c r="K60" s="186"/>
    </row>
    <row r="61" spans="1:13" ht="16.5" customHeight="1" x14ac:dyDescent="0.25">
      <c r="A61" s="187" t="s">
        <v>130</v>
      </c>
      <c r="B61" s="186"/>
      <c r="C61" s="186"/>
      <c r="D61" s="186"/>
      <c r="E61" s="186"/>
      <c r="F61" s="186"/>
      <c r="G61" s="186"/>
      <c r="H61" s="186"/>
      <c r="I61" s="186"/>
      <c r="J61" s="186"/>
      <c r="K61" s="186"/>
    </row>
    <row r="62" spans="1:13" ht="16.5" x14ac:dyDescent="0.25">
      <c r="A62" s="98" t="s">
        <v>110</v>
      </c>
      <c r="B62" s="40"/>
      <c r="C62" s="40"/>
      <c r="D62" s="40"/>
      <c r="E62" s="40"/>
      <c r="F62" s="40"/>
      <c r="G62" s="40"/>
      <c r="H62" s="40"/>
      <c r="I62" s="40"/>
      <c r="J62" s="40"/>
      <c r="K62" s="40"/>
    </row>
    <row r="63" spans="1:13" ht="16.5" x14ac:dyDescent="0.25">
      <c r="A63" s="98" t="s">
        <v>137</v>
      </c>
      <c r="B63" s="40"/>
      <c r="C63" s="40"/>
      <c r="D63" s="40"/>
      <c r="E63" s="40"/>
      <c r="F63" s="40"/>
      <c r="G63" s="40"/>
      <c r="H63" s="40"/>
      <c r="I63" s="40"/>
      <c r="J63" s="40"/>
      <c r="K63" s="40"/>
    </row>
    <row r="64" spans="1:13" ht="16.5" x14ac:dyDescent="0.25">
      <c r="A64" s="98" t="s">
        <v>111</v>
      </c>
      <c r="B64" s="40"/>
      <c r="C64" s="40"/>
      <c r="D64" s="40"/>
      <c r="E64" s="40"/>
      <c r="F64" s="40"/>
      <c r="G64" s="40"/>
      <c r="H64" s="40"/>
      <c r="I64" s="40"/>
      <c r="J64" s="40"/>
      <c r="K64" s="40"/>
    </row>
    <row r="65" spans="1:11" ht="16.5" x14ac:dyDescent="0.25">
      <c r="A65" s="155" t="s">
        <v>138</v>
      </c>
      <c r="B65" s="40"/>
      <c r="C65" s="40"/>
      <c r="D65" s="40"/>
      <c r="E65" s="40"/>
      <c r="F65" s="40"/>
      <c r="G65" s="40"/>
      <c r="H65" s="40"/>
      <c r="I65" s="40"/>
      <c r="J65" s="40"/>
      <c r="K65" s="40"/>
    </row>
  </sheetData>
  <mergeCells count="9">
    <mergeCell ref="A61:K61"/>
    <mergeCell ref="A55:K55"/>
    <mergeCell ref="A56:K56"/>
    <mergeCell ref="G3:I3"/>
    <mergeCell ref="A38:F38"/>
    <mergeCell ref="A51:F51"/>
    <mergeCell ref="A52:F52"/>
    <mergeCell ref="A57:K57"/>
    <mergeCell ref="A60:K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3ADA-0E86-499D-8FF6-965948552597}">
  <dimension ref="A1:K14"/>
  <sheetViews>
    <sheetView workbookViewId="0">
      <selection activeCell="T12" sqref="T12"/>
    </sheetView>
  </sheetViews>
  <sheetFormatPr defaultRowHeight="15" x14ac:dyDescent="0.25"/>
  <cols>
    <col min="3" max="3" width="12.28515625" customWidth="1"/>
    <col min="4" max="4" width="10.5703125" customWidth="1"/>
    <col min="5" max="5" width="12.28515625" customWidth="1"/>
    <col min="6" max="6" width="13.7109375" customWidth="1"/>
    <col min="7" max="7" width="10.140625" bestFit="1" customWidth="1"/>
    <col min="8" max="8" width="15.42578125" customWidth="1"/>
    <col min="9" max="9" width="14.85546875" customWidth="1"/>
    <col min="13" max="14" width="10.140625" bestFit="1" customWidth="1"/>
  </cols>
  <sheetData>
    <row r="1" spans="1:11" ht="15.75" thickBot="1" x14ac:dyDescent="0.3">
      <c r="A1" t="s">
        <v>146</v>
      </c>
    </row>
    <row r="2" spans="1:11" ht="39.75" thickBot="1" x14ac:dyDescent="0.3">
      <c r="B2" s="65" t="s">
        <v>90</v>
      </c>
      <c r="C2" s="66" t="s">
        <v>91</v>
      </c>
      <c r="D2" s="66" t="s">
        <v>92</v>
      </c>
      <c r="E2" s="66" t="s">
        <v>93</v>
      </c>
      <c r="F2" s="66" t="s">
        <v>94</v>
      </c>
      <c r="G2" s="66" t="s">
        <v>95</v>
      </c>
      <c r="H2" s="66" t="s">
        <v>104</v>
      </c>
      <c r="I2" s="67" t="s">
        <v>96</v>
      </c>
      <c r="K2" s="97"/>
    </row>
    <row r="3" spans="1:11" ht="15.75" thickTop="1" x14ac:dyDescent="0.25">
      <c r="B3" s="68">
        <v>1</v>
      </c>
      <c r="C3" s="69">
        <f>'YR1'!G52</f>
        <v>8586</v>
      </c>
      <c r="D3" s="69">
        <f>'YR1'!I52</f>
        <v>858.60000000000014</v>
      </c>
      <c r="E3" s="69">
        <f>'YR1'!H52</f>
        <v>429.30000000000007</v>
      </c>
      <c r="F3" s="69">
        <f>SUM(C3:E3)</f>
        <v>9873.9</v>
      </c>
      <c r="G3" s="70">
        <f>'YR1'!K52</f>
        <v>1120000</v>
      </c>
      <c r="H3" s="70">
        <f>'YR1'!L52</f>
        <v>4470000</v>
      </c>
      <c r="I3" s="71">
        <f>+G3+H3</f>
        <v>5590000</v>
      </c>
    </row>
    <row r="4" spans="1:11" x14ac:dyDescent="0.25">
      <c r="B4" s="72">
        <v>2</v>
      </c>
      <c r="C4" s="73">
        <f>'YR2'!G52</f>
        <v>3276</v>
      </c>
      <c r="D4" s="73">
        <f>'YR2'!I52</f>
        <v>327.60000000000002</v>
      </c>
      <c r="E4" s="73">
        <f>'YR2'!H52</f>
        <v>163.80000000000001</v>
      </c>
      <c r="F4" s="73">
        <f>SUM(C4:E4)</f>
        <v>3767.4</v>
      </c>
      <c r="G4" s="74">
        <f>'YR2'!K52</f>
        <v>430000</v>
      </c>
      <c r="H4" s="74">
        <f>'YR2'!L52</f>
        <v>0</v>
      </c>
      <c r="I4" s="75">
        <f>+G4+H4</f>
        <v>430000</v>
      </c>
    </row>
    <row r="5" spans="1:11" ht="15.75" thickBot="1" x14ac:dyDescent="0.3">
      <c r="B5" s="76">
        <v>3</v>
      </c>
      <c r="C5" s="77">
        <f>'YR3'!G52</f>
        <v>3276</v>
      </c>
      <c r="D5" s="77">
        <f>'YR3'!I52</f>
        <v>327.60000000000002</v>
      </c>
      <c r="E5" s="77">
        <f>'YR3'!H52</f>
        <v>163.80000000000001</v>
      </c>
      <c r="F5" s="77">
        <f>SUM(C5:E5)</f>
        <v>3767.4</v>
      </c>
      <c r="G5" s="78">
        <f>'YR3'!K52</f>
        <v>430000</v>
      </c>
      <c r="H5" s="78">
        <f>'YR3'!L52</f>
        <v>0</v>
      </c>
      <c r="I5" s="79">
        <f>+G5+H5</f>
        <v>430000</v>
      </c>
    </row>
    <row r="6" spans="1:11" ht="15.75" thickTop="1" x14ac:dyDescent="0.25">
      <c r="B6" s="68" t="s">
        <v>52</v>
      </c>
      <c r="C6" s="69">
        <f t="shared" ref="C6:H6" si="0">SUM(C3:C5)</f>
        <v>15138</v>
      </c>
      <c r="D6" s="69">
        <f t="shared" si="0"/>
        <v>1513.8000000000002</v>
      </c>
      <c r="E6" s="69">
        <f t="shared" si="0"/>
        <v>756.90000000000009</v>
      </c>
      <c r="F6" s="69">
        <f>SUM(F3:F5)</f>
        <v>17408.7</v>
      </c>
      <c r="G6" s="70">
        <f t="shared" si="0"/>
        <v>1980000</v>
      </c>
      <c r="H6" s="70">
        <f t="shared" si="0"/>
        <v>4470000</v>
      </c>
      <c r="I6" s="71">
        <f>SUM(I3:I5)</f>
        <v>6450000</v>
      </c>
    </row>
    <row r="7" spans="1:11" ht="15.75" thickBot="1" x14ac:dyDescent="0.3">
      <c r="B7" s="80" t="s">
        <v>97</v>
      </c>
      <c r="C7" s="81">
        <f t="shared" ref="C7:H7" si="1">AVERAGE(C3:C5)</f>
        <v>5046</v>
      </c>
      <c r="D7" s="81">
        <f t="shared" si="1"/>
        <v>504.60000000000008</v>
      </c>
      <c r="E7" s="81">
        <f t="shared" si="1"/>
        <v>252.30000000000004</v>
      </c>
      <c r="F7" s="81">
        <f>AVERAGE(F3:F5)</f>
        <v>5802.9000000000005</v>
      </c>
      <c r="G7" s="82">
        <f t="shared" si="1"/>
        <v>660000</v>
      </c>
      <c r="H7" s="83">
        <f t="shared" si="1"/>
        <v>1490000</v>
      </c>
      <c r="I7" s="84">
        <f>AVERAGE(I3:I5)</f>
        <v>2150000</v>
      </c>
    </row>
    <row r="8" spans="1:11" ht="15.75" thickBot="1" x14ac:dyDescent="0.3">
      <c r="B8" s="85"/>
      <c r="C8" s="86"/>
      <c r="D8" s="86"/>
      <c r="E8" s="86"/>
      <c r="F8" s="86"/>
      <c r="G8" s="86"/>
      <c r="H8" s="86"/>
      <c r="I8" s="87"/>
    </row>
    <row r="9" spans="1:11" ht="27" thickBot="1" x14ac:dyDescent="0.3">
      <c r="B9" s="65" t="s">
        <v>90</v>
      </c>
      <c r="C9" s="66" t="s">
        <v>98</v>
      </c>
      <c r="D9" s="66" t="s">
        <v>99</v>
      </c>
      <c r="E9" s="66" t="s">
        <v>100</v>
      </c>
      <c r="F9" s="66" t="s">
        <v>101</v>
      </c>
      <c r="G9" s="66" t="s">
        <v>89</v>
      </c>
      <c r="H9" s="88" t="s">
        <v>102</v>
      </c>
      <c r="I9" s="89" t="s">
        <v>103</v>
      </c>
    </row>
    <row r="10" spans="1:11" ht="15.75" thickTop="1" x14ac:dyDescent="0.25">
      <c r="B10" s="68">
        <v>1</v>
      </c>
      <c r="C10" s="157">
        <v>126</v>
      </c>
      <c r="D10" s="157">
        <f>('YR1'!M31+'YR1'!M37)</f>
        <v>189</v>
      </c>
      <c r="E10" s="69">
        <f>'YR1'!J38</f>
        <v>7990.2</v>
      </c>
      <c r="F10" s="69">
        <f>'YR1'!J51</f>
        <v>1883.7</v>
      </c>
      <c r="G10" s="69">
        <f>F10+E10</f>
        <v>9873.9</v>
      </c>
      <c r="H10" s="90">
        <f>G10/D10</f>
        <v>52.24285714285714</v>
      </c>
      <c r="I10" s="91">
        <f>G10/C10</f>
        <v>78.364285714285714</v>
      </c>
    </row>
    <row r="11" spans="1:11" x14ac:dyDescent="0.25">
      <c r="B11" s="72">
        <v>2</v>
      </c>
      <c r="C11" s="158">
        <v>126</v>
      </c>
      <c r="D11" s="158">
        <f>'YR2'!M38</f>
        <v>0</v>
      </c>
      <c r="E11" s="92">
        <f>'YR2'!J38</f>
        <v>0</v>
      </c>
      <c r="F11" s="92">
        <f>'YR2'!J51</f>
        <v>3767.4</v>
      </c>
      <c r="G11" s="69">
        <f>F11+E11</f>
        <v>3767.4</v>
      </c>
      <c r="H11" s="90">
        <v>0</v>
      </c>
      <c r="I11" s="91">
        <f>G11/C11</f>
        <v>29.900000000000002</v>
      </c>
    </row>
    <row r="12" spans="1:11" ht="15.75" thickBot="1" x14ac:dyDescent="0.3">
      <c r="B12" s="76">
        <v>3</v>
      </c>
      <c r="C12" s="159">
        <v>126</v>
      </c>
      <c r="D12" s="159">
        <f>'YR3'!M38</f>
        <v>0</v>
      </c>
      <c r="E12" s="93">
        <f>'YR3'!J38</f>
        <v>0</v>
      </c>
      <c r="F12" s="93">
        <f>'YR3'!J51</f>
        <v>3767.4</v>
      </c>
      <c r="G12" s="77">
        <f>F12+E12</f>
        <v>3767.4</v>
      </c>
      <c r="H12" s="93">
        <v>0</v>
      </c>
      <c r="I12" s="94">
        <f>G12/C12</f>
        <v>29.900000000000002</v>
      </c>
    </row>
    <row r="13" spans="1:11" ht="15.75" thickTop="1" x14ac:dyDescent="0.25">
      <c r="B13" s="68" t="s">
        <v>52</v>
      </c>
      <c r="C13" s="69">
        <v>126</v>
      </c>
      <c r="D13" s="69">
        <f t="shared" ref="D13:G13" si="2">SUM(D10:D12)</f>
        <v>189</v>
      </c>
      <c r="E13" s="69">
        <f t="shared" si="2"/>
        <v>7990.2</v>
      </c>
      <c r="F13" s="69">
        <f t="shared" si="2"/>
        <v>9418.5</v>
      </c>
      <c r="G13" s="69">
        <f t="shared" si="2"/>
        <v>17408.7</v>
      </c>
      <c r="H13" s="90">
        <f>G13/D13</f>
        <v>92.109523809523807</v>
      </c>
      <c r="I13" s="91">
        <f>G13/C13</f>
        <v>138.16428571428571</v>
      </c>
    </row>
    <row r="14" spans="1:11" ht="15.75" thickBot="1" x14ac:dyDescent="0.3">
      <c r="B14" s="80" t="s">
        <v>97</v>
      </c>
      <c r="C14" s="81">
        <f>AVERAGE(C10:C12)</f>
        <v>126</v>
      </c>
      <c r="D14" s="81">
        <f>AVERAGE(D10:D12)</f>
        <v>63</v>
      </c>
      <c r="E14" s="81">
        <f t="shared" ref="E14:G14" si="3">AVERAGE(E10:E12)</f>
        <v>2663.4</v>
      </c>
      <c r="F14" s="81">
        <f t="shared" si="3"/>
        <v>3139.5</v>
      </c>
      <c r="G14" s="81">
        <f t="shared" si="3"/>
        <v>5802.9000000000005</v>
      </c>
      <c r="H14" s="95">
        <f>G14/D14</f>
        <v>92.109523809523822</v>
      </c>
      <c r="I14" s="96">
        <f>G14/C14</f>
        <v>46.054761904761911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2FB-8F68-4A97-9A48-8AC0865B413F}">
  <dimension ref="A1:K30"/>
  <sheetViews>
    <sheetView topLeftCell="A7" workbookViewId="0">
      <selection activeCell="L22" sqref="L22"/>
    </sheetView>
  </sheetViews>
  <sheetFormatPr defaultColWidth="9.140625" defaultRowHeight="15" x14ac:dyDescent="0.25"/>
  <cols>
    <col min="1" max="1" width="41.42578125" style="4" customWidth="1"/>
    <col min="2" max="8" width="12.140625" style="4" customWidth="1"/>
    <col min="9" max="9" width="15.28515625" style="4" customWidth="1"/>
    <col min="10" max="16384" width="9.140625" style="4"/>
  </cols>
  <sheetData>
    <row r="1" spans="1:10" ht="15.75" x14ac:dyDescent="0.25">
      <c r="A1" s="3" t="s">
        <v>147</v>
      </c>
    </row>
    <row r="2" spans="1:10" x14ac:dyDescent="0.25">
      <c r="F2" s="4">
        <v>48.08</v>
      </c>
      <c r="G2" s="4">
        <v>64.8</v>
      </c>
      <c r="H2" s="4">
        <v>26.02</v>
      </c>
    </row>
    <row r="3" spans="1:10" x14ac:dyDescent="0.25">
      <c r="A3" s="197" t="s">
        <v>25</v>
      </c>
      <c r="B3" s="17" t="s">
        <v>1</v>
      </c>
      <c r="C3" s="17" t="s">
        <v>2</v>
      </c>
      <c r="D3" s="17" t="s">
        <v>3</v>
      </c>
      <c r="E3" s="17" t="s">
        <v>4</v>
      </c>
      <c r="F3" s="17" t="s">
        <v>5</v>
      </c>
      <c r="G3" s="17" t="s">
        <v>6</v>
      </c>
      <c r="H3" s="17" t="s">
        <v>7</v>
      </c>
      <c r="I3" s="17" t="s">
        <v>8</v>
      </c>
    </row>
    <row r="4" spans="1:10" ht="51" x14ac:dyDescent="0.25">
      <c r="A4" s="197"/>
      <c r="B4" s="17" t="s">
        <v>26</v>
      </c>
      <c r="C4" s="17" t="s">
        <v>27</v>
      </c>
      <c r="D4" s="17" t="s">
        <v>39</v>
      </c>
      <c r="E4" s="17" t="s">
        <v>28</v>
      </c>
      <c r="F4" s="17" t="s">
        <v>24</v>
      </c>
      <c r="G4" s="17" t="s">
        <v>40</v>
      </c>
      <c r="H4" s="17" t="s">
        <v>41</v>
      </c>
      <c r="I4" s="17" t="s">
        <v>29</v>
      </c>
    </row>
    <row r="5" spans="1:10" x14ac:dyDescent="0.25">
      <c r="A5" s="5" t="s">
        <v>9</v>
      </c>
      <c r="B5" s="8" t="s">
        <v>10</v>
      </c>
      <c r="C5" s="8"/>
      <c r="D5" s="8"/>
      <c r="E5" s="8"/>
      <c r="F5" s="8"/>
      <c r="G5" s="8"/>
      <c r="H5" s="8"/>
      <c r="I5" s="6"/>
    </row>
    <row r="6" spans="1:10" x14ac:dyDescent="0.25">
      <c r="A6" s="16" t="s">
        <v>45</v>
      </c>
      <c r="B6" s="8" t="s">
        <v>10</v>
      </c>
      <c r="C6" s="8"/>
      <c r="D6" s="8"/>
      <c r="E6" s="8"/>
      <c r="F6" s="8"/>
      <c r="G6" s="8"/>
      <c r="H6" s="8"/>
      <c r="I6" s="7"/>
    </row>
    <row r="7" spans="1:10" x14ac:dyDescent="0.25">
      <c r="A7" s="5" t="s">
        <v>30</v>
      </c>
      <c r="B7" s="8"/>
      <c r="C7" s="8"/>
      <c r="D7" s="8"/>
      <c r="E7" s="8"/>
      <c r="F7" s="8"/>
      <c r="G7" s="8"/>
      <c r="H7" s="8"/>
      <c r="I7" s="6"/>
    </row>
    <row r="8" spans="1:10" x14ac:dyDescent="0.25">
      <c r="A8" s="5" t="s">
        <v>31</v>
      </c>
      <c r="B8" s="8" t="s">
        <v>10</v>
      </c>
      <c r="C8" s="8"/>
      <c r="D8" s="8"/>
      <c r="E8" s="8"/>
      <c r="F8" s="8"/>
      <c r="G8" s="8"/>
      <c r="H8" s="8"/>
      <c r="I8" s="6"/>
    </row>
    <row r="9" spans="1:10" x14ac:dyDescent="0.25">
      <c r="A9" s="5" t="s">
        <v>32</v>
      </c>
      <c r="B9" s="8" t="s">
        <v>19</v>
      </c>
      <c r="C9" s="8"/>
      <c r="D9" s="8"/>
      <c r="E9" s="8"/>
      <c r="F9" s="8"/>
      <c r="G9" s="8"/>
      <c r="H9" s="8"/>
      <c r="I9" s="6"/>
    </row>
    <row r="10" spans="1:10" x14ac:dyDescent="0.25">
      <c r="A10" s="5" t="s">
        <v>33</v>
      </c>
      <c r="B10" s="8"/>
      <c r="C10" s="8"/>
      <c r="D10" s="8"/>
      <c r="E10" s="8"/>
      <c r="F10" s="8"/>
      <c r="G10" s="8"/>
      <c r="H10" s="8"/>
      <c r="I10" s="6"/>
    </row>
    <row r="11" spans="1:10" ht="15.75" x14ac:dyDescent="0.25">
      <c r="A11" s="5" t="s">
        <v>34</v>
      </c>
      <c r="B11" s="8">
        <v>1.5</v>
      </c>
      <c r="C11" s="8">
        <v>1</v>
      </c>
      <c r="D11" s="8">
        <f t="shared" ref="D11:D21" si="0">B11*C11</f>
        <v>1.5</v>
      </c>
      <c r="E11" s="143">
        <f>'YR1'!F37</f>
        <v>126</v>
      </c>
      <c r="F11" s="8">
        <f t="shared" ref="F11:F21" si="1">D11*E11</f>
        <v>189</v>
      </c>
      <c r="G11" s="8">
        <f t="shared" ref="G11:G21" si="2">F11*0.05</f>
        <v>9.4500000000000011</v>
      </c>
      <c r="H11" s="8">
        <f t="shared" ref="H11:H21" si="3">F11*0.1</f>
        <v>18.900000000000002</v>
      </c>
      <c r="I11" s="7">
        <f t="shared" ref="I11:I21" si="4">F11*$F$2+G11*$G$2+H11*$H$2</f>
        <v>10191.258</v>
      </c>
    </row>
    <row r="12" spans="1:10" x14ac:dyDescent="0.25">
      <c r="A12" s="5" t="s">
        <v>119</v>
      </c>
      <c r="B12" s="108"/>
      <c r="C12" s="108"/>
      <c r="D12" s="108"/>
      <c r="E12" s="148"/>
      <c r="F12" s="108"/>
      <c r="G12" s="108"/>
      <c r="H12" s="108"/>
      <c r="I12" s="108"/>
    </row>
    <row r="13" spans="1:10" ht="15.75" x14ac:dyDescent="0.25">
      <c r="A13" s="103" t="s">
        <v>116</v>
      </c>
      <c r="B13" s="8">
        <v>40</v>
      </c>
      <c r="C13" s="8">
        <v>1</v>
      </c>
      <c r="D13" s="8">
        <f>B13*C13</f>
        <v>40</v>
      </c>
      <c r="E13" s="15">
        <f>'YR1'!F31</f>
        <v>63</v>
      </c>
      <c r="F13" s="8">
        <f>D13*E13</f>
        <v>2520</v>
      </c>
      <c r="G13" s="8">
        <f>F13*0.05</f>
        <v>126</v>
      </c>
      <c r="H13" s="8">
        <f>F13*0.1</f>
        <v>252</v>
      </c>
      <c r="I13" s="7">
        <f>F13*$F$2+G13*$G$2+H13*$H$2</f>
        <v>135883.44</v>
      </c>
      <c r="J13" s="102"/>
    </row>
    <row r="14" spans="1:10" ht="15.75" x14ac:dyDescent="0.25">
      <c r="A14" s="103" t="s">
        <v>117</v>
      </c>
      <c r="B14" s="8">
        <v>10</v>
      </c>
      <c r="C14" s="8">
        <v>1</v>
      </c>
      <c r="D14" s="8">
        <f>B14*C14</f>
        <v>10</v>
      </c>
      <c r="E14" s="15">
        <f>'YR1'!F32</f>
        <v>0</v>
      </c>
      <c r="F14" s="8">
        <f>D14*E14</f>
        <v>0</v>
      </c>
      <c r="G14" s="8">
        <f>F14*0.05</f>
        <v>0</v>
      </c>
      <c r="H14" s="8">
        <f>F14*0.1</f>
        <v>0</v>
      </c>
      <c r="I14" s="7">
        <f>F14*$F$2+G14*$G$2+H14*$H$2</f>
        <v>0</v>
      </c>
      <c r="J14" s="102"/>
    </row>
    <row r="15" spans="1:10" x14ac:dyDescent="0.25">
      <c r="A15" s="5" t="s">
        <v>35</v>
      </c>
      <c r="B15" s="108"/>
      <c r="C15" s="108"/>
      <c r="D15" s="108"/>
      <c r="E15" s="148"/>
      <c r="F15" s="108"/>
      <c r="G15" s="108"/>
      <c r="H15" s="108"/>
      <c r="I15" s="108"/>
    </row>
    <row r="16" spans="1:10" x14ac:dyDescent="0.25">
      <c r="A16" s="105" t="s">
        <v>120</v>
      </c>
      <c r="B16" s="8">
        <v>40</v>
      </c>
      <c r="C16" s="8">
        <v>1</v>
      </c>
      <c r="D16" s="8">
        <f>B16*C16</f>
        <v>40</v>
      </c>
      <c r="E16" s="15">
        <v>0</v>
      </c>
      <c r="F16" s="8">
        <f>D16*E16</f>
        <v>0</v>
      </c>
      <c r="G16" s="8">
        <f>F16*0.05</f>
        <v>0</v>
      </c>
      <c r="H16" s="8">
        <f>F16*0.1</f>
        <v>0</v>
      </c>
      <c r="I16" s="7">
        <f>F16*$F$2+G16*$G$2+H16*$H$2</f>
        <v>0</v>
      </c>
    </row>
    <row r="17" spans="1:11" x14ac:dyDescent="0.25">
      <c r="A17" s="105" t="s">
        <v>121</v>
      </c>
      <c r="B17" s="8">
        <v>10</v>
      </c>
      <c r="C17" s="8">
        <v>1</v>
      </c>
      <c r="D17" s="8">
        <f>B17*C17</f>
        <v>10</v>
      </c>
      <c r="E17" s="8">
        <f>'YR1'!F35</f>
        <v>0</v>
      </c>
      <c r="F17" s="8">
        <f>D17*E17</f>
        <v>0</v>
      </c>
      <c r="G17" s="8">
        <f>F17*0.05</f>
        <v>0</v>
      </c>
      <c r="H17" s="8">
        <f>F17*0.1</f>
        <v>0</v>
      </c>
      <c r="I17" s="7">
        <f>F17*$F$2+G17*$G$2+H17*$H$2</f>
        <v>0</v>
      </c>
      <c r="J17" s="109"/>
    </row>
    <row r="18" spans="1:11" x14ac:dyDescent="0.25">
      <c r="A18" s="5" t="s">
        <v>36</v>
      </c>
      <c r="B18" s="8">
        <v>16</v>
      </c>
      <c r="C18" s="8">
        <v>2</v>
      </c>
      <c r="D18" s="8">
        <f t="shared" si="0"/>
        <v>32</v>
      </c>
      <c r="E18" s="15">
        <f>'YR1'!F36</f>
        <v>0</v>
      </c>
      <c r="F18" s="8">
        <f t="shared" si="1"/>
        <v>0</v>
      </c>
      <c r="G18" s="8">
        <f t="shared" si="2"/>
        <v>0</v>
      </c>
      <c r="H18" s="8">
        <f t="shared" si="3"/>
        <v>0</v>
      </c>
      <c r="I18" s="7">
        <f t="shared" si="4"/>
        <v>0</v>
      </c>
    </row>
    <row r="19" spans="1:11" ht="15.75" x14ac:dyDescent="0.25">
      <c r="A19" s="5" t="s">
        <v>37</v>
      </c>
      <c r="B19" s="8">
        <v>16</v>
      </c>
      <c r="C19" s="8">
        <v>1</v>
      </c>
      <c r="D19" s="8">
        <f t="shared" si="0"/>
        <v>16</v>
      </c>
      <c r="E19" s="8">
        <f>'YR1'!F24</f>
        <v>0</v>
      </c>
      <c r="F19" s="8">
        <f t="shared" si="1"/>
        <v>0</v>
      </c>
      <c r="G19" s="8">
        <f t="shared" si="2"/>
        <v>0</v>
      </c>
      <c r="H19" s="8">
        <f t="shared" si="3"/>
        <v>0</v>
      </c>
      <c r="I19" s="7">
        <f t="shared" si="4"/>
        <v>0</v>
      </c>
    </row>
    <row r="20" spans="1:11" s="163" customFormat="1" ht="28.5" x14ac:dyDescent="0.25">
      <c r="A20" s="160" t="s">
        <v>140</v>
      </c>
      <c r="B20" s="15">
        <v>20</v>
      </c>
      <c r="C20" s="15">
        <v>1</v>
      </c>
      <c r="D20" s="15">
        <f t="shared" si="0"/>
        <v>20</v>
      </c>
      <c r="E20" s="15">
        <v>10</v>
      </c>
      <c r="F20" s="15">
        <f t="shared" ref="F20" si="5">D20*E20</f>
        <v>200</v>
      </c>
      <c r="G20" s="15">
        <f t="shared" ref="G20" si="6">F20*0.05</f>
        <v>10</v>
      </c>
      <c r="H20" s="15">
        <f t="shared" ref="H20" si="7">F20*0.1</f>
        <v>20</v>
      </c>
      <c r="I20" s="161">
        <f t="shared" si="4"/>
        <v>10784.4</v>
      </c>
      <c r="J20" s="162"/>
    </row>
    <row r="21" spans="1:11" ht="15.75" x14ac:dyDescent="0.25">
      <c r="A21" s="5" t="s">
        <v>38</v>
      </c>
      <c r="B21" s="8">
        <v>4</v>
      </c>
      <c r="C21" s="8">
        <v>1</v>
      </c>
      <c r="D21" s="8">
        <f t="shared" si="0"/>
        <v>4</v>
      </c>
      <c r="E21" s="8">
        <v>0</v>
      </c>
      <c r="F21" s="8">
        <f t="shared" si="1"/>
        <v>0</v>
      </c>
      <c r="G21" s="8">
        <f t="shared" si="2"/>
        <v>0</v>
      </c>
      <c r="H21" s="8">
        <f t="shared" si="3"/>
        <v>0</v>
      </c>
      <c r="I21" s="7">
        <f t="shared" si="4"/>
        <v>0</v>
      </c>
    </row>
    <row r="22" spans="1:11" ht="28.5" x14ac:dyDescent="0.25">
      <c r="A22" s="18" t="s">
        <v>43</v>
      </c>
      <c r="B22" s="8"/>
      <c r="C22" s="8"/>
      <c r="D22" s="8"/>
      <c r="E22" s="8"/>
      <c r="F22" s="20">
        <f>SUM(F5:F21)</f>
        <v>2909</v>
      </c>
      <c r="G22" s="20">
        <f>SUM(G5:G21)</f>
        <v>145.44999999999999</v>
      </c>
      <c r="H22" s="20">
        <f>SUM(H5:H21)</f>
        <v>290.89999999999998</v>
      </c>
      <c r="I22" s="9">
        <f>ROUND(SUM(I6:I21),-3)</f>
        <v>157000</v>
      </c>
    </row>
    <row r="24" spans="1:11" x14ac:dyDescent="0.25">
      <c r="A24" s="1" t="s">
        <v>23</v>
      </c>
    </row>
    <row r="25" spans="1:11" ht="69" customHeight="1" x14ac:dyDescent="0.25">
      <c r="A25" s="186" t="s">
        <v>134</v>
      </c>
      <c r="B25" s="186"/>
      <c r="C25" s="186"/>
      <c r="D25" s="186"/>
      <c r="E25" s="186"/>
      <c r="F25" s="186"/>
      <c r="G25" s="186"/>
      <c r="H25" s="186"/>
      <c r="I25" s="186"/>
      <c r="J25" s="186"/>
      <c r="K25" s="186"/>
    </row>
    <row r="26" spans="1:11" ht="38.25" customHeight="1" x14ac:dyDescent="0.25">
      <c r="A26" s="198" t="s">
        <v>42</v>
      </c>
      <c r="B26" s="198"/>
      <c r="C26" s="198"/>
      <c r="D26" s="198"/>
      <c r="E26" s="198"/>
      <c r="F26" s="198"/>
      <c r="G26" s="198"/>
      <c r="H26" s="198"/>
      <c r="I26" s="198"/>
    </row>
    <row r="27" spans="1:11" ht="36.75" customHeight="1" x14ac:dyDescent="0.25">
      <c r="A27" s="199" t="s">
        <v>141</v>
      </c>
      <c r="B27" s="199"/>
      <c r="C27" s="199"/>
      <c r="D27" s="199"/>
      <c r="E27" s="199"/>
      <c r="F27" s="199"/>
      <c r="G27" s="199"/>
      <c r="H27" s="199"/>
      <c r="I27" s="199"/>
    </row>
    <row r="28" spans="1:11" ht="18.75" x14ac:dyDescent="0.25">
      <c r="A28" s="2" t="s">
        <v>44</v>
      </c>
    </row>
    <row r="29" spans="1:11" ht="18.75" x14ac:dyDescent="0.25">
      <c r="A29" s="2" t="s">
        <v>46</v>
      </c>
    </row>
    <row r="30" spans="1:11" ht="16.5" x14ac:dyDescent="0.25">
      <c r="A30" s="164" t="s">
        <v>142</v>
      </c>
    </row>
  </sheetData>
  <mergeCells count="4">
    <mergeCell ref="A3:A4"/>
    <mergeCell ref="A26:I26"/>
    <mergeCell ref="A27:I27"/>
    <mergeCell ref="A25:K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07C-CACF-4FBA-B07B-7443EC283F0F}">
  <dimension ref="A1:K30"/>
  <sheetViews>
    <sheetView topLeftCell="A13" workbookViewId="0">
      <selection activeCell="A25" sqref="A25:K25"/>
    </sheetView>
  </sheetViews>
  <sheetFormatPr defaultColWidth="9.140625" defaultRowHeight="15" x14ac:dyDescent="0.25"/>
  <cols>
    <col min="1" max="1" width="41.42578125" style="4" customWidth="1"/>
    <col min="2" max="8" width="12.140625" style="4" customWidth="1"/>
    <col min="9" max="9" width="15.28515625" style="4" customWidth="1"/>
    <col min="10" max="16384" width="9.140625" style="4"/>
  </cols>
  <sheetData>
    <row r="1" spans="1:9" ht="15.75" x14ac:dyDescent="0.25">
      <c r="A1" s="3" t="s">
        <v>148</v>
      </c>
    </row>
    <row r="2" spans="1:9" x14ac:dyDescent="0.25">
      <c r="F2" s="4">
        <v>48.08</v>
      </c>
      <c r="G2" s="4">
        <v>64.8</v>
      </c>
      <c r="H2" s="4">
        <v>26.02</v>
      </c>
    </row>
    <row r="3" spans="1:9" x14ac:dyDescent="0.25">
      <c r="A3" s="197" t="s">
        <v>25</v>
      </c>
      <c r="B3" s="19" t="s">
        <v>1</v>
      </c>
      <c r="C3" s="19" t="s">
        <v>2</v>
      </c>
      <c r="D3" s="19" t="s">
        <v>3</v>
      </c>
      <c r="E3" s="19" t="s">
        <v>4</v>
      </c>
      <c r="F3" s="19" t="s">
        <v>5</v>
      </c>
      <c r="G3" s="19" t="s">
        <v>6</v>
      </c>
      <c r="H3" s="19" t="s">
        <v>7</v>
      </c>
      <c r="I3" s="19" t="s">
        <v>8</v>
      </c>
    </row>
    <row r="4" spans="1:9" ht="51" x14ac:dyDescent="0.25">
      <c r="A4" s="197"/>
      <c r="B4" s="19" t="s">
        <v>26</v>
      </c>
      <c r="C4" s="19" t="s">
        <v>27</v>
      </c>
      <c r="D4" s="19" t="s">
        <v>39</v>
      </c>
      <c r="E4" s="19" t="s">
        <v>28</v>
      </c>
      <c r="F4" s="19" t="s">
        <v>24</v>
      </c>
      <c r="G4" s="19" t="s">
        <v>40</v>
      </c>
      <c r="H4" s="19" t="s">
        <v>41</v>
      </c>
      <c r="I4" s="19" t="s">
        <v>29</v>
      </c>
    </row>
    <row r="5" spans="1:9" x14ac:dyDescent="0.25">
      <c r="A5" s="5" t="s">
        <v>9</v>
      </c>
      <c r="B5" s="8" t="s">
        <v>10</v>
      </c>
      <c r="C5" s="8"/>
      <c r="D5" s="8"/>
      <c r="E5" s="8"/>
      <c r="F5" s="8"/>
      <c r="G5" s="8"/>
      <c r="H5" s="8"/>
      <c r="I5" s="6"/>
    </row>
    <row r="6" spans="1:9" x14ac:dyDescent="0.25">
      <c r="A6" s="16" t="s">
        <v>45</v>
      </c>
      <c r="B6" s="8" t="s">
        <v>10</v>
      </c>
      <c r="C6" s="8"/>
      <c r="D6" s="8"/>
      <c r="E6" s="8"/>
      <c r="F6" s="8"/>
      <c r="G6" s="8"/>
      <c r="H6" s="8"/>
      <c r="I6" s="7"/>
    </row>
    <row r="7" spans="1:9" x14ac:dyDescent="0.25">
      <c r="A7" s="5" t="s">
        <v>30</v>
      </c>
      <c r="B7" s="8"/>
      <c r="C7" s="8"/>
      <c r="D7" s="8"/>
      <c r="E7" s="8"/>
      <c r="F7" s="8"/>
      <c r="G7" s="8"/>
      <c r="H7" s="8"/>
      <c r="I7" s="6"/>
    </row>
    <row r="8" spans="1:9" x14ac:dyDescent="0.25">
      <c r="A8" s="5" t="s">
        <v>31</v>
      </c>
      <c r="B8" s="8" t="s">
        <v>10</v>
      </c>
      <c r="C8" s="8"/>
      <c r="D8" s="8"/>
      <c r="E8" s="8"/>
      <c r="F8" s="8"/>
      <c r="G8" s="8"/>
      <c r="H8" s="8"/>
      <c r="I8" s="6"/>
    </row>
    <row r="9" spans="1:9" x14ac:dyDescent="0.25">
      <c r="A9" s="5" t="s">
        <v>32</v>
      </c>
      <c r="B9" s="8" t="s">
        <v>19</v>
      </c>
      <c r="C9" s="8"/>
      <c r="D9" s="8"/>
      <c r="E9" s="8"/>
      <c r="F9" s="8"/>
      <c r="G9" s="8"/>
      <c r="H9" s="8"/>
      <c r="I9" s="6"/>
    </row>
    <row r="10" spans="1:9" x14ac:dyDescent="0.25">
      <c r="A10" s="5" t="s">
        <v>33</v>
      </c>
      <c r="B10" s="8"/>
      <c r="C10" s="8"/>
      <c r="D10" s="8"/>
      <c r="E10" s="8"/>
      <c r="F10" s="8"/>
      <c r="G10" s="8"/>
      <c r="H10" s="8"/>
      <c r="I10" s="6"/>
    </row>
    <row r="11" spans="1:9" ht="15.75" x14ac:dyDescent="0.25">
      <c r="A11" s="5" t="s">
        <v>34</v>
      </c>
      <c r="B11" s="8">
        <v>1.5</v>
      </c>
      <c r="C11" s="8">
        <v>1</v>
      </c>
      <c r="D11" s="8">
        <f t="shared" ref="D11:D21" si="0">B11*C11</f>
        <v>1.5</v>
      </c>
      <c r="E11" s="8">
        <v>0</v>
      </c>
      <c r="F11" s="8">
        <f t="shared" ref="F11:F21" si="1">D11*E11</f>
        <v>0</v>
      </c>
      <c r="G11" s="8">
        <f t="shared" ref="G11:G21" si="2">F11*0.05</f>
        <v>0</v>
      </c>
      <c r="H11" s="8">
        <f t="shared" ref="H11:H21" si="3">F11*0.1</f>
        <v>0</v>
      </c>
      <c r="I11" s="7">
        <f t="shared" ref="I11:I21" si="4">F11*$F$2+G11*$G$2+H11*$H$2</f>
        <v>0</v>
      </c>
    </row>
    <row r="12" spans="1:9" x14ac:dyDescent="0.25">
      <c r="A12" s="5" t="s">
        <v>119</v>
      </c>
      <c r="B12" s="8"/>
      <c r="C12" s="8"/>
      <c r="D12" s="8"/>
      <c r="E12" s="8"/>
      <c r="F12" s="8"/>
      <c r="G12" s="8"/>
      <c r="H12" s="8"/>
      <c r="I12" s="7"/>
    </row>
    <row r="13" spans="1:9" ht="15.75" x14ac:dyDescent="0.25">
      <c r="A13" s="103" t="s">
        <v>116</v>
      </c>
      <c r="B13" s="8">
        <v>40</v>
      </c>
      <c r="C13" s="8">
        <v>1</v>
      </c>
      <c r="D13" s="8">
        <f t="shared" si="0"/>
        <v>40</v>
      </c>
      <c r="E13" s="8">
        <v>0</v>
      </c>
      <c r="F13" s="8">
        <f t="shared" si="1"/>
        <v>0</v>
      </c>
      <c r="G13" s="8">
        <f t="shared" si="2"/>
        <v>0</v>
      </c>
      <c r="H13" s="8">
        <f t="shared" si="3"/>
        <v>0</v>
      </c>
      <c r="I13" s="7">
        <f t="shared" si="4"/>
        <v>0</v>
      </c>
    </row>
    <row r="14" spans="1:9" ht="15.75" x14ac:dyDescent="0.25">
      <c r="A14" s="103" t="s">
        <v>117</v>
      </c>
      <c r="B14" s="8">
        <v>10</v>
      </c>
      <c r="C14" s="8">
        <v>1</v>
      </c>
      <c r="D14" s="8">
        <f t="shared" si="0"/>
        <v>10</v>
      </c>
      <c r="E14" s="8">
        <v>0</v>
      </c>
      <c r="F14" s="8">
        <f t="shared" ref="F14" si="5">D14*E14</f>
        <v>0</v>
      </c>
      <c r="G14" s="8">
        <f t="shared" ref="G14" si="6">F14*0.05</f>
        <v>0</v>
      </c>
      <c r="H14" s="8">
        <f t="shared" ref="H14" si="7">F14*0.1</f>
        <v>0</v>
      </c>
      <c r="I14" s="7">
        <f t="shared" ref="I14" si="8">F14*$F$2+G14*$G$2+H14*$H$2</f>
        <v>0</v>
      </c>
    </row>
    <row r="15" spans="1:9" x14ac:dyDescent="0.25">
      <c r="A15" s="5" t="s">
        <v>35</v>
      </c>
      <c r="B15" s="8"/>
      <c r="C15" s="8"/>
      <c r="D15" s="8"/>
      <c r="E15" s="15"/>
      <c r="F15" s="8"/>
      <c r="G15" s="8"/>
      <c r="H15" s="8"/>
      <c r="I15" s="7"/>
    </row>
    <row r="16" spans="1:9" x14ac:dyDescent="0.25">
      <c r="A16" s="105" t="s">
        <v>120</v>
      </c>
      <c r="B16" s="8">
        <v>40</v>
      </c>
      <c r="C16" s="8">
        <v>1</v>
      </c>
      <c r="D16" s="8">
        <f t="shared" si="0"/>
        <v>40</v>
      </c>
      <c r="E16" s="15">
        <f>'YR2'!F34</f>
        <v>0</v>
      </c>
      <c r="F16" s="8">
        <f t="shared" si="1"/>
        <v>0</v>
      </c>
      <c r="G16" s="8">
        <f t="shared" si="2"/>
        <v>0</v>
      </c>
      <c r="H16" s="8">
        <f t="shared" si="3"/>
        <v>0</v>
      </c>
      <c r="I16" s="7">
        <f t="shared" si="4"/>
        <v>0</v>
      </c>
    </row>
    <row r="17" spans="1:11" x14ac:dyDescent="0.25">
      <c r="A17" s="105" t="s">
        <v>121</v>
      </c>
      <c r="B17" s="8">
        <v>10</v>
      </c>
      <c r="C17" s="8">
        <v>1</v>
      </c>
      <c r="D17" s="8">
        <f t="shared" si="0"/>
        <v>10</v>
      </c>
      <c r="E17" s="15">
        <f>'YR2'!F35</f>
        <v>0</v>
      </c>
      <c r="F17" s="8">
        <f t="shared" ref="F17" si="9">D17*E17</f>
        <v>0</v>
      </c>
      <c r="G17" s="8">
        <f t="shared" ref="G17" si="10">F17*0.05</f>
        <v>0</v>
      </c>
      <c r="H17" s="8">
        <f t="shared" ref="H17" si="11">F17*0.1</f>
        <v>0</v>
      </c>
      <c r="I17" s="7">
        <f t="shared" ref="I17" si="12">F17*$F$2+G17*$G$2+H17*$H$2</f>
        <v>0</v>
      </c>
    </row>
    <row r="18" spans="1:11" x14ac:dyDescent="0.25">
      <c r="A18" s="5" t="s">
        <v>36</v>
      </c>
      <c r="B18" s="8">
        <v>16</v>
      </c>
      <c r="C18" s="8">
        <v>2</v>
      </c>
      <c r="D18" s="8">
        <f t="shared" si="0"/>
        <v>32</v>
      </c>
      <c r="E18" s="15">
        <f>'YR2'!F36</f>
        <v>0</v>
      </c>
      <c r="F18" s="8">
        <f t="shared" si="1"/>
        <v>0</v>
      </c>
      <c r="G18" s="8">
        <f t="shared" si="2"/>
        <v>0</v>
      </c>
      <c r="H18" s="8">
        <f t="shared" si="3"/>
        <v>0</v>
      </c>
      <c r="I18" s="7">
        <f t="shared" si="4"/>
        <v>0</v>
      </c>
    </row>
    <row r="19" spans="1:11" ht="15.75" x14ac:dyDescent="0.25">
      <c r="A19" s="5" t="s">
        <v>37</v>
      </c>
      <c r="B19" s="8">
        <v>16</v>
      </c>
      <c r="C19" s="8">
        <v>1</v>
      </c>
      <c r="D19" s="8">
        <f t="shared" si="0"/>
        <v>16</v>
      </c>
      <c r="E19" s="15">
        <v>0</v>
      </c>
      <c r="F19" s="8">
        <f t="shared" si="1"/>
        <v>0</v>
      </c>
      <c r="G19" s="8">
        <f t="shared" si="2"/>
        <v>0</v>
      </c>
      <c r="H19" s="8">
        <f t="shared" si="3"/>
        <v>0</v>
      </c>
      <c r="I19" s="7">
        <f t="shared" si="4"/>
        <v>0</v>
      </c>
    </row>
    <row r="20" spans="1:11" s="165" customFormat="1" ht="28.5" x14ac:dyDescent="0.25">
      <c r="A20" s="160" t="s">
        <v>140</v>
      </c>
      <c r="B20" s="143">
        <v>20</v>
      </c>
      <c r="C20" s="143">
        <v>1</v>
      </c>
      <c r="D20" s="143">
        <f t="shared" si="0"/>
        <v>20</v>
      </c>
      <c r="E20" s="143">
        <v>0</v>
      </c>
      <c r="F20" s="143">
        <f t="shared" si="1"/>
        <v>0</v>
      </c>
      <c r="G20" s="143">
        <f t="shared" si="2"/>
        <v>0</v>
      </c>
      <c r="H20" s="143">
        <f t="shared" si="3"/>
        <v>0</v>
      </c>
      <c r="I20" s="185">
        <f t="shared" si="4"/>
        <v>0</v>
      </c>
    </row>
    <row r="21" spans="1:11" ht="15.75" x14ac:dyDescent="0.25">
      <c r="A21" s="5" t="s">
        <v>38</v>
      </c>
      <c r="B21" s="8">
        <v>4</v>
      </c>
      <c r="C21" s="8">
        <v>1</v>
      </c>
      <c r="D21" s="8">
        <f t="shared" si="0"/>
        <v>4</v>
      </c>
      <c r="E21" s="8">
        <v>0</v>
      </c>
      <c r="F21" s="8">
        <f t="shared" si="1"/>
        <v>0</v>
      </c>
      <c r="G21" s="8">
        <f t="shared" si="2"/>
        <v>0</v>
      </c>
      <c r="H21" s="8">
        <f t="shared" si="3"/>
        <v>0</v>
      </c>
      <c r="I21" s="7">
        <f t="shared" si="4"/>
        <v>0</v>
      </c>
    </row>
    <row r="22" spans="1:11" ht="28.5" x14ac:dyDescent="0.25">
      <c r="A22" s="18" t="s">
        <v>43</v>
      </c>
      <c r="B22" s="8"/>
      <c r="C22" s="8"/>
      <c r="D22" s="8"/>
      <c r="E22" s="8"/>
      <c r="F22" s="20">
        <f>SUM(F5:F21)</f>
        <v>0</v>
      </c>
      <c r="G22" s="20">
        <f t="shared" ref="G22" si="13">SUM(G5:G21)</f>
        <v>0</v>
      </c>
      <c r="H22" s="20">
        <f>SUM(H5:H21)</f>
        <v>0</v>
      </c>
      <c r="I22" s="9">
        <f>ROUND(SUM(I6:I21),-3)</f>
        <v>0</v>
      </c>
    </row>
    <row r="24" spans="1:11" x14ac:dyDescent="0.25">
      <c r="A24" s="1" t="s">
        <v>23</v>
      </c>
    </row>
    <row r="25" spans="1:11" ht="52.5" customHeight="1" x14ac:dyDescent="0.25">
      <c r="A25" s="186" t="s">
        <v>134</v>
      </c>
      <c r="B25" s="186"/>
      <c r="C25" s="186"/>
      <c r="D25" s="186"/>
      <c r="E25" s="186"/>
      <c r="F25" s="186"/>
      <c r="G25" s="186"/>
      <c r="H25" s="186"/>
      <c r="I25" s="186"/>
      <c r="J25" s="186"/>
      <c r="K25" s="186"/>
    </row>
    <row r="26" spans="1:11" ht="38.25" customHeight="1" x14ac:dyDescent="0.25">
      <c r="A26" s="198" t="s">
        <v>42</v>
      </c>
      <c r="B26" s="198"/>
      <c r="C26" s="198"/>
      <c r="D26" s="198"/>
      <c r="E26" s="198"/>
      <c r="F26" s="198"/>
      <c r="G26" s="198"/>
      <c r="H26" s="198"/>
      <c r="I26" s="198"/>
    </row>
    <row r="27" spans="1:11" ht="18.600000000000001" customHeight="1" x14ac:dyDescent="0.25">
      <c r="A27" s="199" t="s">
        <v>141</v>
      </c>
      <c r="B27" s="199"/>
      <c r="C27" s="199"/>
      <c r="D27" s="199"/>
      <c r="E27" s="199"/>
      <c r="F27" s="199"/>
      <c r="G27" s="199"/>
      <c r="H27" s="199"/>
      <c r="I27" s="199"/>
    </row>
    <row r="28" spans="1:11" ht="18.75" x14ac:dyDescent="0.25">
      <c r="A28" s="2" t="s">
        <v>44</v>
      </c>
    </row>
    <row r="29" spans="1:11" ht="18.75" x14ac:dyDescent="0.25">
      <c r="A29" s="2" t="s">
        <v>46</v>
      </c>
    </row>
    <row r="30" spans="1:11" ht="16.5" x14ac:dyDescent="0.25">
      <c r="A30" s="164" t="s">
        <v>142</v>
      </c>
    </row>
  </sheetData>
  <mergeCells count="4">
    <mergeCell ref="A3:A4"/>
    <mergeCell ref="A26:I26"/>
    <mergeCell ref="A27:I27"/>
    <mergeCell ref="A25:K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64A4-A7A7-4692-B01C-45E243107911}">
  <dimension ref="A1:K30"/>
  <sheetViews>
    <sheetView topLeftCell="A13" workbookViewId="0">
      <selection activeCell="M21" sqref="M21"/>
    </sheetView>
  </sheetViews>
  <sheetFormatPr defaultColWidth="9.140625" defaultRowHeight="15" x14ac:dyDescent="0.25"/>
  <cols>
    <col min="1" max="1" width="41.42578125" style="4" customWidth="1"/>
    <col min="2" max="8" width="12.140625" style="4" customWidth="1"/>
    <col min="9" max="9" width="15.28515625" style="4" customWidth="1"/>
    <col min="10" max="16384" width="9.140625" style="4"/>
  </cols>
  <sheetData>
    <row r="1" spans="1:9" ht="15.75" x14ac:dyDescent="0.25">
      <c r="A1" s="3" t="s">
        <v>149</v>
      </c>
    </row>
    <row r="2" spans="1:9" x14ac:dyDescent="0.25">
      <c r="F2" s="4">
        <v>48.08</v>
      </c>
      <c r="G2" s="4">
        <v>64.8</v>
      </c>
      <c r="H2" s="4">
        <v>26.02</v>
      </c>
    </row>
    <row r="3" spans="1:9" x14ac:dyDescent="0.25">
      <c r="A3" s="197" t="s">
        <v>25</v>
      </c>
      <c r="B3" s="19" t="s">
        <v>1</v>
      </c>
      <c r="C3" s="19" t="s">
        <v>2</v>
      </c>
      <c r="D3" s="19" t="s">
        <v>3</v>
      </c>
      <c r="E3" s="19" t="s">
        <v>4</v>
      </c>
      <c r="F3" s="19" t="s">
        <v>5</v>
      </c>
      <c r="G3" s="19" t="s">
        <v>6</v>
      </c>
      <c r="H3" s="19" t="s">
        <v>7</v>
      </c>
      <c r="I3" s="19" t="s">
        <v>8</v>
      </c>
    </row>
    <row r="4" spans="1:9" ht="51" x14ac:dyDescent="0.25">
      <c r="A4" s="197"/>
      <c r="B4" s="19" t="s">
        <v>26</v>
      </c>
      <c r="C4" s="19" t="s">
        <v>27</v>
      </c>
      <c r="D4" s="19" t="s">
        <v>39</v>
      </c>
      <c r="E4" s="19" t="s">
        <v>28</v>
      </c>
      <c r="F4" s="19" t="s">
        <v>24</v>
      </c>
      <c r="G4" s="19" t="s">
        <v>40</v>
      </c>
      <c r="H4" s="19" t="s">
        <v>41</v>
      </c>
      <c r="I4" s="19" t="s">
        <v>29</v>
      </c>
    </row>
    <row r="5" spans="1:9" x14ac:dyDescent="0.25">
      <c r="A5" s="5" t="s">
        <v>9</v>
      </c>
      <c r="B5" s="8" t="s">
        <v>10</v>
      </c>
      <c r="C5" s="8"/>
      <c r="D5" s="8"/>
      <c r="E5" s="8"/>
      <c r="F5" s="8"/>
      <c r="G5" s="8"/>
      <c r="H5" s="8"/>
      <c r="I5" s="6"/>
    </row>
    <row r="6" spans="1:9" x14ac:dyDescent="0.25">
      <c r="A6" s="16" t="s">
        <v>45</v>
      </c>
      <c r="B6" s="8" t="s">
        <v>10</v>
      </c>
      <c r="C6" s="8"/>
      <c r="D6" s="8"/>
      <c r="E6" s="8"/>
      <c r="F6" s="8"/>
      <c r="G6" s="8"/>
      <c r="H6" s="8"/>
      <c r="I6" s="7"/>
    </row>
    <row r="7" spans="1:9" x14ac:dyDescent="0.25">
      <c r="A7" s="5" t="s">
        <v>30</v>
      </c>
      <c r="B7" s="8"/>
      <c r="C7" s="8"/>
      <c r="D7" s="8"/>
      <c r="E7" s="8"/>
      <c r="F7" s="8"/>
      <c r="G7" s="8"/>
      <c r="H7" s="8"/>
      <c r="I7" s="6"/>
    </row>
    <row r="8" spans="1:9" x14ac:dyDescent="0.25">
      <c r="A8" s="5" t="s">
        <v>31</v>
      </c>
      <c r="B8" s="8" t="s">
        <v>10</v>
      </c>
      <c r="C8" s="8"/>
      <c r="D8" s="8"/>
      <c r="E8" s="8"/>
      <c r="F8" s="8"/>
      <c r="G8" s="8"/>
      <c r="H8" s="8"/>
      <c r="I8" s="6"/>
    </row>
    <row r="9" spans="1:9" x14ac:dyDescent="0.25">
      <c r="A9" s="5" t="s">
        <v>32</v>
      </c>
      <c r="B9" s="8" t="s">
        <v>19</v>
      </c>
      <c r="C9" s="8"/>
      <c r="D9" s="8"/>
      <c r="E9" s="8"/>
      <c r="F9" s="8"/>
      <c r="G9" s="8"/>
      <c r="H9" s="8"/>
      <c r="I9" s="6"/>
    </row>
    <row r="10" spans="1:9" x14ac:dyDescent="0.25">
      <c r="A10" s="5" t="s">
        <v>33</v>
      </c>
      <c r="B10" s="8"/>
      <c r="C10" s="8"/>
      <c r="D10" s="8"/>
      <c r="E10" s="8"/>
      <c r="F10" s="8"/>
      <c r="G10" s="8"/>
      <c r="H10" s="8"/>
      <c r="I10" s="6"/>
    </row>
    <row r="11" spans="1:9" ht="15.75" x14ac:dyDescent="0.25">
      <c r="A11" s="5" t="s">
        <v>34</v>
      </c>
      <c r="B11" s="8">
        <v>1.5</v>
      </c>
      <c r="C11" s="8">
        <v>1</v>
      </c>
      <c r="D11" s="8">
        <f t="shared" ref="D11:D21" si="0">B11*C11</f>
        <v>1.5</v>
      </c>
      <c r="E11" s="8">
        <v>0</v>
      </c>
      <c r="F11" s="8">
        <f t="shared" ref="F11:F21" si="1">D11*E11</f>
        <v>0</v>
      </c>
      <c r="G11" s="8">
        <f t="shared" ref="G11:G21" si="2">F11*0.05</f>
        <v>0</v>
      </c>
      <c r="H11" s="8">
        <f t="shared" ref="H11:H21" si="3">F11*0.1</f>
        <v>0</v>
      </c>
      <c r="I11" s="7">
        <f t="shared" ref="I11:I21" si="4">F11*$F$2+G11*$G$2+H11*$H$2</f>
        <v>0</v>
      </c>
    </row>
    <row r="12" spans="1:9" x14ac:dyDescent="0.25">
      <c r="A12" s="5" t="s">
        <v>119</v>
      </c>
      <c r="B12" s="8"/>
      <c r="C12" s="8"/>
      <c r="D12" s="8"/>
      <c r="E12" s="8"/>
      <c r="F12" s="8"/>
      <c r="G12" s="8"/>
      <c r="H12" s="8"/>
      <c r="I12" s="7"/>
    </row>
    <row r="13" spans="1:9" ht="15.75" x14ac:dyDescent="0.25">
      <c r="A13" s="103" t="s">
        <v>116</v>
      </c>
      <c r="B13" s="8">
        <v>40</v>
      </c>
      <c r="C13" s="8">
        <v>1</v>
      </c>
      <c r="D13" s="8">
        <f t="shared" si="0"/>
        <v>40</v>
      </c>
      <c r="E13" s="8">
        <v>0</v>
      </c>
      <c r="F13" s="8">
        <f t="shared" si="1"/>
        <v>0</v>
      </c>
      <c r="G13" s="8">
        <f t="shared" si="2"/>
        <v>0</v>
      </c>
      <c r="H13" s="8">
        <f t="shared" si="3"/>
        <v>0</v>
      </c>
      <c r="I13" s="7">
        <f t="shared" si="4"/>
        <v>0</v>
      </c>
    </row>
    <row r="14" spans="1:9" ht="15.75" x14ac:dyDescent="0.25">
      <c r="A14" s="103" t="s">
        <v>117</v>
      </c>
      <c r="B14" s="8">
        <v>10</v>
      </c>
      <c r="C14" s="8">
        <v>1</v>
      </c>
      <c r="D14" s="8">
        <f t="shared" si="0"/>
        <v>10</v>
      </c>
      <c r="E14" s="8">
        <v>0</v>
      </c>
      <c r="F14" s="8">
        <f t="shared" ref="F14" si="5">D14*E14</f>
        <v>0</v>
      </c>
      <c r="G14" s="8">
        <f t="shared" ref="G14" si="6">F14*0.05</f>
        <v>0</v>
      </c>
      <c r="H14" s="8">
        <f t="shared" ref="H14" si="7">F14*0.1</f>
        <v>0</v>
      </c>
      <c r="I14" s="7">
        <f t="shared" ref="I14" si="8">F14*$F$2+G14*$G$2+H14*$H$2</f>
        <v>0</v>
      </c>
    </row>
    <row r="15" spans="1:9" x14ac:dyDescent="0.25">
      <c r="A15" s="5" t="s">
        <v>35</v>
      </c>
      <c r="B15" s="8"/>
      <c r="C15" s="8"/>
      <c r="D15" s="8"/>
      <c r="E15" s="8"/>
      <c r="F15" s="8"/>
      <c r="G15" s="8"/>
      <c r="H15" s="8"/>
      <c r="I15" s="7"/>
    </row>
    <row r="16" spans="1:9" x14ac:dyDescent="0.25">
      <c r="A16" s="103" t="s">
        <v>120</v>
      </c>
      <c r="B16" s="15">
        <v>40</v>
      </c>
      <c r="C16" s="15">
        <v>1</v>
      </c>
      <c r="D16" s="15">
        <f t="shared" si="0"/>
        <v>40</v>
      </c>
      <c r="E16" s="15">
        <f>'YR3'!F34</f>
        <v>0</v>
      </c>
      <c r="F16" s="15">
        <f t="shared" si="1"/>
        <v>0</v>
      </c>
      <c r="G16" s="15">
        <f t="shared" si="2"/>
        <v>0</v>
      </c>
      <c r="H16" s="15">
        <f t="shared" si="3"/>
        <v>0</v>
      </c>
      <c r="I16" s="166">
        <f t="shared" si="4"/>
        <v>0</v>
      </c>
    </row>
    <row r="17" spans="1:11" x14ac:dyDescent="0.25">
      <c r="A17" s="103" t="s">
        <v>121</v>
      </c>
      <c r="B17" s="15">
        <v>10</v>
      </c>
      <c r="C17" s="15">
        <v>1</v>
      </c>
      <c r="D17" s="15">
        <f t="shared" si="0"/>
        <v>10</v>
      </c>
      <c r="E17" s="15">
        <f>'YR3'!F35</f>
        <v>0</v>
      </c>
      <c r="F17" s="15">
        <f t="shared" ref="F17" si="9">D17*E17</f>
        <v>0</v>
      </c>
      <c r="G17" s="15">
        <f t="shared" ref="G17" si="10">F17*0.05</f>
        <v>0</v>
      </c>
      <c r="H17" s="15">
        <f t="shared" ref="H17" si="11">F17*0.1</f>
        <v>0</v>
      </c>
      <c r="I17" s="166">
        <f t="shared" ref="I17" si="12">F17*$F$2+G17*$G$2+H17*$H$2</f>
        <v>0</v>
      </c>
    </row>
    <row r="18" spans="1:11" x14ac:dyDescent="0.25">
      <c r="A18" s="16" t="s">
        <v>36</v>
      </c>
      <c r="B18" s="15">
        <v>16</v>
      </c>
      <c r="C18" s="15">
        <v>2</v>
      </c>
      <c r="D18" s="15">
        <f t="shared" si="0"/>
        <v>32</v>
      </c>
      <c r="E18" s="15">
        <f>'YR3'!F36</f>
        <v>0</v>
      </c>
      <c r="F18" s="15">
        <f t="shared" si="1"/>
        <v>0</v>
      </c>
      <c r="G18" s="15">
        <f t="shared" si="2"/>
        <v>0</v>
      </c>
      <c r="H18" s="15">
        <f t="shared" si="3"/>
        <v>0</v>
      </c>
      <c r="I18" s="166">
        <f t="shared" si="4"/>
        <v>0</v>
      </c>
    </row>
    <row r="19" spans="1:11" ht="15.75" x14ac:dyDescent="0.25">
      <c r="A19" s="16" t="s">
        <v>37</v>
      </c>
      <c r="B19" s="15">
        <v>16</v>
      </c>
      <c r="C19" s="15">
        <v>1</v>
      </c>
      <c r="D19" s="15">
        <f t="shared" si="0"/>
        <v>16</v>
      </c>
      <c r="E19" s="15">
        <v>0</v>
      </c>
      <c r="F19" s="15">
        <f t="shared" si="1"/>
        <v>0</v>
      </c>
      <c r="G19" s="15">
        <f t="shared" si="2"/>
        <v>0</v>
      </c>
      <c r="H19" s="15">
        <f t="shared" si="3"/>
        <v>0</v>
      </c>
      <c r="I19" s="166">
        <f t="shared" si="4"/>
        <v>0</v>
      </c>
    </row>
    <row r="20" spans="1:11" s="165" customFormat="1" ht="28.5" x14ac:dyDescent="0.25">
      <c r="A20" s="160" t="s">
        <v>140</v>
      </c>
      <c r="B20" s="143">
        <v>20</v>
      </c>
      <c r="C20" s="143">
        <v>1</v>
      </c>
      <c r="D20" s="143">
        <f t="shared" si="0"/>
        <v>20</v>
      </c>
      <c r="E20" s="143">
        <v>0</v>
      </c>
      <c r="F20" s="143">
        <f t="shared" si="1"/>
        <v>0</v>
      </c>
      <c r="G20" s="143">
        <f t="shared" si="2"/>
        <v>0</v>
      </c>
      <c r="H20" s="143">
        <f t="shared" si="3"/>
        <v>0</v>
      </c>
      <c r="I20" s="185">
        <f t="shared" si="4"/>
        <v>0</v>
      </c>
    </row>
    <row r="21" spans="1:11" ht="15.75" x14ac:dyDescent="0.25">
      <c r="A21" s="5" t="s">
        <v>38</v>
      </c>
      <c r="B21" s="8">
        <v>4</v>
      </c>
      <c r="C21" s="8">
        <v>1</v>
      </c>
      <c r="D21" s="8">
        <f t="shared" si="0"/>
        <v>4</v>
      </c>
      <c r="E21" s="8">
        <v>0</v>
      </c>
      <c r="F21" s="8">
        <f t="shared" si="1"/>
        <v>0</v>
      </c>
      <c r="G21" s="8">
        <f t="shared" si="2"/>
        <v>0</v>
      </c>
      <c r="H21" s="8">
        <f t="shared" si="3"/>
        <v>0</v>
      </c>
      <c r="I21" s="7">
        <f t="shared" si="4"/>
        <v>0</v>
      </c>
    </row>
    <row r="22" spans="1:11" ht="28.5" x14ac:dyDescent="0.25">
      <c r="A22" s="18" t="s">
        <v>43</v>
      </c>
      <c r="B22" s="8"/>
      <c r="C22" s="8"/>
      <c r="D22" s="8"/>
      <c r="E22" s="8"/>
      <c r="F22" s="20">
        <f>SUM(F5:F21)</f>
        <v>0</v>
      </c>
      <c r="G22" s="20">
        <f t="shared" ref="G22:H22" si="13">SUM(G5:G21)</f>
        <v>0</v>
      </c>
      <c r="H22" s="20">
        <f t="shared" si="13"/>
        <v>0</v>
      </c>
      <c r="I22" s="9">
        <f>ROUND(SUM(I6:I21),-3)</f>
        <v>0</v>
      </c>
    </row>
    <row r="24" spans="1:11" x14ac:dyDescent="0.25">
      <c r="A24" s="1" t="s">
        <v>23</v>
      </c>
    </row>
    <row r="25" spans="1:11" ht="67.5" customHeight="1" x14ac:dyDescent="0.25">
      <c r="A25" s="186" t="s">
        <v>134</v>
      </c>
      <c r="B25" s="186"/>
      <c r="C25" s="186"/>
      <c r="D25" s="186"/>
      <c r="E25" s="186"/>
      <c r="F25" s="186"/>
      <c r="G25" s="186"/>
      <c r="H25" s="186"/>
      <c r="I25" s="186"/>
      <c r="J25" s="186"/>
      <c r="K25" s="186"/>
    </row>
    <row r="26" spans="1:11" ht="38.25" customHeight="1" x14ac:dyDescent="0.25">
      <c r="A26" s="198" t="s">
        <v>42</v>
      </c>
      <c r="B26" s="198"/>
      <c r="C26" s="198"/>
      <c r="D26" s="198"/>
      <c r="E26" s="198"/>
      <c r="F26" s="198"/>
      <c r="G26" s="198"/>
      <c r="H26" s="198"/>
      <c r="I26" s="198"/>
    </row>
    <row r="27" spans="1:11" ht="18.75" x14ac:dyDescent="0.25">
      <c r="A27" s="199" t="s">
        <v>141</v>
      </c>
      <c r="B27" s="199"/>
      <c r="C27" s="199"/>
      <c r="D27" s="199"/>
      <c r="E27" s="199"/>
      <c r="F27" s="199"/>
      <c r="G27" s="199"/>
      <c r="H27" s="199"/>
      <c r="I27" s="199"/>
    </row>
    <row r="28" spans="1:11" ht="18.75" x14ac:dyDescent="0.25">
      <c r="A28" s="2" t="s">
        <v>44</v>
      </c>
    </row>
    <row r="29" spans="1:11" ht="18.75" x14ac:dyDescent="0.25">
      <c r="A29" s="2" t="s">
        <v>46</v>
      </c>
    </row>
    <row r="30" spans="1:11" ht="16.5" x14ac:dyDescent="0.25">
      <c r="A30" s="164" t="s">
        <v>142</v>
      </c>
    </row>
  </sheetData>
  <mergeCells count="4">
    <mergeCell ref="A3:A4"/>
    <mergeCell ref="A26:I26"/>
    <mergeCell ref="A27:I27"/>
    <mergeCell ref="A25:K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991E-9813-481C-93B8-85006423910C}">
  <dimension ref="A1:Q7"/>
  <sheetViews>
    <sheetView workbookViewId="0">
      <selection activeCell="H14" sqref="H14"/>
    </sheetView>
  </sheetViews>
  <sheetFormatPr defaultRowHeight="15" x14ac:dyDescent="0.25"/>
  <cols>
    <col min="4" max="4" width="12.28515625" customWidth="1"/>
    <col min="7" max="7" width="10.85546875" customWidth="1"/>
    <col min="9" max="9" width="10.5703125" customWidth="1"/>
  </cols>
  <sheetData>
    <row r="1" spans="1:17" ht="15.75" thickBot="1" x14ac:dyDescent="0.3">
      <c r="A1" t="s">
        <v>150</v>
      </c>
    </row>
    <row r="2" spans="1:17" ht="39.75" thickBot="1" x14ac:dyDescent="0.3">
      <c r="B2" s="65" t="s">
        <v>90</v>
      </c>
      <c r="C2" s="66" t="s">
        <v>91</v>
      </c>
      <c r="D2" s="66" t="s">
        <v>93</v>
      </c>
      <c r="E2" s="66" t="s">
        <v>92</v>
      </c>
      <c r="F2" s="66" t="s">
        <v>89</v>
      </c>
      <c r="G2" s="66" t="s">
        <v>95</v>
      </c>
      <c r="H2" s="110" t="s">
        <v>105</v>
      </c>
      <c r="I2" s="67" t="s">
        <v>96</v>
      </c>
    </row>
    <row r="3" spans="1:17" ht="15.75" thickTop="1" x14ac:dyDescent="0.25">
      <c r="B3" s="68">
        <v>1</v>
      </c>
      <c r="C3" s="69">
        <f>EPA_Yr1!F22</f>
        <v>2909</v>
      </c>
      <c r="D3" s="69">
        <f>EPA_Yr1!G22</f>
        <v>145.44999999999999</v>
      </c>
      <c r="E3" s="69">
        <f>EPA_Yr1!H22</f>
        <v>290.89999999999998</v>
      </c>
      <c r="F3" s="69">
        <f>SUM(C3:E3)</f>
        <v>3345.35</v>
      </c>
      <c r="G3" s="70">
        <f>EPA_Yr1!I22</f>
        <v>157000</v>
      </c>
      <c r="H3" s="99">
        <v>0</v>
      </c>
      <c r="I3" s="71">
        <f>+G3+H3</f>
        <v>157000</v>
      </c>
      <c r="K3" s="114"/>
      <c r="L3" s="114"/>
      <c r="M3" s="114"/>
      <c r="N3" s="114"/>
      <c r="O3" s="114"/>
      <c r="P3" s="114"/>
      <c r="Q3" s="114"/>
    </row>
    <row r="4" spans="1:17" x14ac:dyDescent="0.25">
      <c r="B4" s="72">
        <v>2</v>
      </c>
      <c r="C4" s="73">
        <f>EPA_Yr2!F22</f>
        <v>0</v>
      </c>
      <c r="D4" s="73">
        <f>EPA_Yr2!G22</f>
        <v>0</v>
      </c>
      <c r="E4" s="73">
        <f>EPA_Yr2!H22</f>
        <v>0</v>
      </c>
      <c r="F4" s="69">
        <f>SUM(C4:E4)</f>
        <v>0</v>
      </c>
      <c r="G4" s="74">
        <f>EPA_Yr2!I22</f>
        <v>0</v>
      </c>
      <c r="H4" s="111">
        <v>0</v>
      </c>
      <c r="I4" s="75">
        <f>+G4+H4</f>
        <v>0</v>
      </c>
      <c r="K4" s="114"/>
      <c r="L4" s="114"/>
      <c r="M4" s="114"/>
      <c r="N4" s="114"/>
      <c r="O4" s="114"/>
      <c r="P4" s="114"/>
      <c r="Q4" s="114"/>
    </row>
    <row r="5" spans="1:17" ht="15.75" thickBot="1" x14ac:dyDescent="0.3">
      <c r="B5" s="76">
        <v>3</v>
      </c>
      <c r="C5" s="77">
        <f>EPA_Yr3!F22</f>
        <v>0</v>
      </c>
      <c r="D5" s="77">
        <f>EPA_Yr3!G22</f>
        <v>0</v>
      </c>
      <c r="E5" s="77">
        <f>EPA_Yr3!H22</f>
        <v>0</v>
      </c>
      <c r="F5" s="77">
        <f>SUM(C5:E5)</f>
        <v>0</v>
      </c>
      <c r="G5" s="78">
        <f>EPA_Yr3!I22</f>
        <v>0</v>
      </c>
      <c r="H5" s="112">
        <v>0</v>
      </c>
      <c r="I5" s="79">
        <f>+G5+H5</f>
        <v>0</v>
      </c>
    </row>
    <row r="6" spans="1:17" ht="15.75" thickTop="1" x14ac:dyDescent="0.25">
      <c r="B6" s="68" t="s">
        <v>52</v>
      </c>
      <c r="C6" s="69">
        <f t="shared" ref="C6:I6" si="0">SUM(C3:C5)</f>
        <v>2909</v>
      </c>
      <c r="D6" s="69">
        <f t="shared" si="0"/>
        <v>145.44999999999999</v>
      </c>
      <c r="E6" s="69">
        <f t="shared" si="0"/>
        <v>290.89999999999998</v>
      </c>
      <c r="F6" s="69">
        <f t="shared" si="0"/>
        <v>3345.35</v>
      </c>
      <c r="G6" s="70">
        <f t="shared" si="0"/>
        <v>157000</v>
      </c>
      <c r="H6" s="99">
        <f t="shared" si="0"/>
        <v>0</v>
      </c>
      <c r="I6" s="71">
        <f t="shared" si="0"/>
        <v>157000</v>
      </c>
    </row>
    <row r="7" spans="1:17" ht="15.75" thickBot="1" x14ac:dyDescent="0.3">
      <c r="B7" s="80" t="s">
        <v>97</v>
      </c>
      <c r="C7" s="81">
        <f t="shared" ref="C7:I7" si="1">AVERAGE(C3:C5)</f>
        <v>969.66666666666663</v>
      </c>
      <c r="D7" s="81">
        <f t="shared" si="1"/>
        <v>48.483333333333327</v>
      </c>
      <c r="E7" s="81">
        <f t="shared" si="1"/>
        <v>96.966666666666654</v>
      </c>
      <c r="F7" s="81">
        <f t="shared" si="1"/>
        <v>1115.1166666666666</v>
      </c>
      <c r="G7" s="83">
        <f>AVERAGE(G3:G5)</f>
        <v>52333.333333333336</v>
      </c>
      <c r="H7" s="113">
        <f t="shared" si="1"/>
        <v>0</v>
      </c>
      <c r="I7" s="84">
        <f t="shared" si="1"/>
        <v>52333.333333333336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71D4-D08D-4303-AFCE-AB0E48609D7A}">
  <dimension ref="A1:G10"/>
  <sheetViews>
    <sheetView workbookViewId="0">
      <selection activeCell="B14" sqref="B14"/>
    </sheetView>
  </sheetViews>
  <sheetFormatPr defaultRowHeight="15" x14ac:dyDescent="0.25"/>
  <cols>
    <col min="1" max="1" width="32.42578125" customWidth="1"/>
    <col min="2" max="2" width="19.85546875" customWidth="1"/>
    <col min="3" max="3" width="15.7109375" customWidth="1"/>
    <col min="4" max="4" width="16.5703125" customWidth="1"/>
    <col min="5" max="5" width="16.140625" customWidth="1"/>
    <col min="6" max="6" width="14.7109375" customWidth="1"/>
    <col min="7" max="7" width="10.7109375" customWidth="1"/>
  </cols>
  <sheetData>
    <row r="1" spans="1:7" ht="15.75" thickBot="1" x14ac:dyDescent="0.3"/>
    <row r="2" spans="1:7" ht="15.75" x14ac:dyDescent="0.25">
      <c r="A2" s="200"/>
      <c r="B2" s="201"/>
      <c r="C2" s="201"/>
      <c r="D2" s="201"/>
      <c r="E2" s="201"/>
      <c r="F2" s="201"/>
      <c r="G2" s="202"/>
    </row>
    <row r="3" spans="1:7" ht="16.5" thickBot="1" x14ac:dyDescent="0.3">
      <c r="A3" s="203" t="s">
        <v>47</v>
      </c>
      <c r="B3" s="204"/>
      <c r="C3" s="204"/>
      <c r="D3" s="204"/>
      <c r="E3" s="204"/>
      <c r="F3" s="204"/>
      <c r="G3" s="205"/>
    </row>
    <row r="4" spans="1:7" ht="15.75" x14ac:dyDescent="0.25">
      <c r="A4" s="117"/>
      <c r="B4" s="116"/>
      <c r="C4" s="116"/>
      <c r="D4" s="116"/>
      <c r="E4" s="116"/>
      <c r="F4" s="116"/>
      <c r="G4" s="123"/>
    </row>
    <row r="5" spans="1:7" x14ac:dyDescent="0.25">
      <c r="A5" s="118" t="s">
        <v>1</v>
      </c>
      <c r="B5" s="11" t="s">
        <v>2</v>
      </c>
      <c r="C5" s="11" t="s">
        <v>3</v>
      </c>
      <c r="D5" s="11" t="s">
        <v>4</v>
      </c>
      <c r="E5" s="11" t="s">
        <v>5</v>
      </c>
      <c r="F5" s="11" t="s">
        <v>6</v>
      </c>
      <c r="G5" s="14" t="s">
        <v>7</v>
      </c>
    </row>
    <row r="6" spans="1:7" ht="39" thickBot="1" x14ac:dyDescent="0.3">
      <c r="A6" s="119" t="s">
        <v>115</v>
      </c>
      <c r="B6" s="12" t="s">
        <v>48</v>
      </c>
      <c r="C6" s="12" t="s">
        <v>155</v>
      </c>
      <c r="D6" s="12" t="s">
        <v>49</v>
      </c>
      <c r="E6" s="12" t="s">
        <v>50</v>
      </c>
      <c r="F6" s="12" t="s">
        <v>51</v>
      </c>
      <c r="G6" s="13" t="s">
        <v>124</v>
      </c>
    </row>
    <row r="7" spans="1:7" x14ac:dyDescent="0.25">
      <c r="A7" s="120" t="s">
        <v>122</v>
      </c>
      <c r="B7" s="124">
        <f>'YR1'!C11</f>
        <v>57333.333333333328</v>
      </c>
      <c r="C7" s="127">
        <f>'YR1'!F11</f>
        <v>63</v>
      </c>
      <c r="D7" s="130">
        <f>'YR1'!L11</f>
        <v>4472000</v>
      </c>
      <c r="E7" s="130">
        <v>0</v>
      </c>
      <c r="F7" s="127">
        <v>0</v>
      </c>
      <c r="G7" s="133">
        <f>E7*F7</f>
        <v>0</v>
      </c>
    </row>
    <row r="8" spans="1:7" ht="15.75" thickBot="1" x14ac:dyDescent="0.3">
      <c r="A8" s="121" t="s">
        <v>123</v>
      </c>
      <c r="B8" s="125">
        <f>'YR1'!C13</f>
        <v>3000</v>
      </c>
      <c r="C8" s="128">
        <v>0</v>
      </c>
      <c r="D8" s="131">
        <f>B8*C8</f>
        <v>0</v>
      </c>
      <c r="E8" s="131">
        <v>0</v>
      </c>
      <c r="F8" s="128">
        <v>0</v>
      </c>
      <c r="G8" s="134">
        <f>E8*F8</f>
        <v>0</v>
      </c>
    </row>
    <row r="9" spans="1:7" ht="15.75" thickBot="1" x14ac:dyDescent="0.3">
      <c r="A9" s="122" t="s">
        <v>52</v>
      </c>
      <c r="B9" s="126"/>
      <c r="C9" s="129"/>
      <c r="D9" s="132">
        <f>ROUND(SUM(D7:D8),-4)</f>
        <v>4470000</v>
      </c>
      <c r="E9" s="129"/>
      <c r="F9" s="129"/>
      <c r="G9" s="135">
        <f>G7</f>
        <v>0</v>
      </c>
    </row>
    <row r="10" spans="1:7" ht="18.75" x14ac:dyDescent="0.25">
      <c r="A10" s="10" t="s">
        <v>154</v>
      </c>
    </row>
  </sheetData>
  <mergeCells count="2">
    <mergeCell ref="A2:G2"/>
    <mergeCell ref="A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A3D927DCE554429E02560091F230D9" ma:contentTypeVersion="7" ma:contentTypeDescription="Create a new document." ma:contentTypeScope="" ma:versionID="5ef3b8712f6aebfb78ac967426eda84f">
  <xsd:schema xmlns:xsd="http://www.w3.org/2001/XMLSchema" xmlns:xs="http://www.w3.org/2001/XMLSchema" xmlns:p="http://schemas.microsoft.com/office/2006/metadata/properties" xmlns:ns3="3e10e68d-ad1a-4df0-b668-8c562b5985cd" xmlns:ns4="a89a0fa3-801b-4b2f-9619-e2fa5b119eda" targetNamespace="http://schemas.microsoft.com/office/2006/metadata/properties" ma:root="true" ma:fieldsID="9625fd029052be4729ec0b6f011bcab1" ns3:_="" ns4:_="">
    <xsd:import namespace="3e10e68d-ad1a-4df0-b668-8c562b5985cd"/>
    <xsd:import namespace="a89a0fa3-801b-4b2f-9619-e2fa5b119e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0e68d-ad1a-4df0-b668-8c562b5985c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a0fa3-801b-4b2f-9619-e2fa5b119ed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EC73E5-3FD0-4495-9E24-F39F4EB24565}">
  <ds:schemaRefs>
    <ds:schemaRef ds:uri="http://purl.org/dc/terms/"/>
    <ds:schemaRef ds:uri="a89a0fa3-801b-4b2f-9619-e2fa5b119eda"/>
    <ds:schemaRef ds:uri="http://schemas.microsoft.com/office/2006/documentManagement/types"/>
    <ds:schemaRef ds:uri="http://schemas.microsoft.com/office/infopath/2007/PartnerControls"/>
    <ds:schemaRef ds:uri="3e10e68d-ad1a-4df0-b668-8c562b5985cd"/>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80EF70A-6A8F-4D99-89F7-EFDD3033FA49}">
  <ds:schemaRefs>
    <ds:schemaRef ds:uri="http://schemas.microsoft.com/sharepoint/v3/contenttype/forms"/>
  </ds:schemaRefs>
</ds:datastoreItem>
</file>

<file path=customXml/itemProps3.xml><?xml version="1.0" encoding="utf-8"?>
<ds:datastoreItem xmlns:ds="http://schemas.openxmlformats.org/officeDocument/2006/customXml" ds:itemID="{68554E91-C9A8-4385-8BF5-94A786641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10e68d-ad1a-4df0-b668-8c562b5985cd"/>
    <ds:schemaRef ds:uri="a89a0fa3-801b-4b2f-9619-e2fa5b119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YR1</vt:lpstr>
      <vt:lpstr>YR2</vt:lpstr>
      <vt:lpstr>YR3</vt:lpstr>
      <vt:lpstr>Summary</vt:lpstr>
      <vt:lpstr>EPA_Yr1</vt:lpstr>
      <vt:lpstr>EPA_Yr2</vt:lpstr>
      <vt:lpstr>EPA_Yr3</vt:lpstr>
      <vt:lpstr>EPA_Summary</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EPA</cp:lastModifiedBy>
  <dcterms:created xsi:type="dcterms:W3CDTF">2015-06-30T02:09:58Z</dcterms:created>
  <dcterms:modified xsi:type="dcterms:W3CDTF">2020-06-18T01:23:02Z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0x010100FFA3D927DCE554429E02560091F230D9</vt:lpwstr>
  </property>
</Properties>
</file>