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wrigley_william_epa_gov/Documents/Desktop/temp/"/>
    </mc:Choice>
  </mc:AlternateContent>
  <xr:revisionPtr revIDLastSave="0" documentId="8_{FE4C7F89-A34A-483B-8DF0-0E46C1FE4173}" xr6:coauthVersionLast="46" xr6:coauthVersionMax="46" xr10:uidLastSave="{00000000-0000-0000-0000-000000000000}"/>
  <bookViews>
    <workbookView xWindow="-110" yWindow="-110" windowWidth="19420" windowHeight="10420" xr2:uid="{A72F17DB-38D3-40FB-B299-C4231DD331CA}"/>
  </bookViews>
  <sheets>
    <sheet name="Labor Rates" sheetId="1" r:id="rId1"/>
    <sheet name="Table 1" sheetId="2" r:id="rId2"/>
    <sheet name="Table 2" sheetId="6" r:id="rId3"/>
    <sheet name="# Responses" sheetId="16" r:id="rId4"/>
  </sheets>
  <definedNames>
    <definedName name="_AtRisk_SimSetting_AutomaticResultsDisplayMode" hidden="1">0</definedName>
    <definedName name="_AtRisk_SimSetting_ConvergenceConfidenceLevel" hidden="1">0.975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8</definedName>
    <definedName name="_AtRisk_SimSetting_MultipleCPUManualCount" hidden="1">8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6" l="1"/>
  <c r="F13" i="6" s="1"/>
  <c r="D11" i="6"/>
  <c r="F11" i="6" s="1"/>
  <c r="H13" i="6" l="1"/>
  <c r="G13" i="6"/>
  <c r="G11" i="6"/>
  <c r="H11" i="6"/>
  <c r="D24" i="2"/>
  <c r="F24" i="2" s="1"/>
  <c r="G24" i="2" s="1"/>
  <c r="I11" i="6" l="1"/>
  <c r="I13" i="6"/>
  <c r="H24" i="2"/>
  <c r="I24" i="2" s="1"/>
  <c r="D23" i="2" l="1"/>
  <c r="F23" i="2" s="1"/>
  <c r="D21" i="2"/>
  <c r="F21" i="2"/>
  <c r="G21" i="2" s="1"/>
  <c r="H21" i="2"/>
  <c r="I21" i="2" l="1"/>
  <c r="H23" i="2"/>
  <c r="G23" i="2"/>
  <c r="I23" i="2" s="1"/>
  <c r="D38" i="2"/>
  <c r="F38" i="2" s="1"/>
  <c r="H38" i="2" s="1"/>
  <c r="G38" i="2" l="1"/>
  <c r="C4" i="1" l="1"/>
  <c r="E10" i="16" l="1"/>
  <c r="E9" i="16"/>
  <c r="E8" i="16"/>
  <c r="E7" i="16"/>
  <c r="E5" i="16"/>
  <c r="E4" i="16"/>
  <c r="E11" i="16" l="1"/>
  <c r="D18" i="6" l="1"/>
  <c r="F18" i="6" s="1"/>
  <c r="D16" i="6"/>
  <c r="F16" i="6" s="1"/>
  <c r="D15" i="6"/>
  <c r="F15" i="6" s="1"/>
  <c r="D12" i="6"/>
  <c r="F12" i="6" s="1"/>
  <c r="D10" i="6"/>
  <c r="F10" i="6" s="1"/>
  <c r="G10" i="6" s="1"/>
  <c r="D9" i="6"/>
  <c r="F9" i="6" s="1"/>
  <c r="G9" i="6" s="1"/>
  <c r="D8" i="6"/>
  <c r="F8" i="6" s="1"/>
  <c r="D36" i="2"/>
  <c r="F36" i="2" s="1"/>
  <c r="D35" i="2"/>
  <c r="F35" i="2" s="1"/>
  <c r="D34" i="2"/>
  <c r="F34" i="2" s="1"/>
  <c r="D33" i="2"/>
  <c r="F33" i="2" s="1"/>
  <c r="D32" i="2"/>
  <c r="F32" i="2" s="1"/>
  <c r="D30" i="2"/>
  <c r="F30" i="2" s="1"/>
  <c r="D26" i="2"/>
  <c r="F26" i="2" s="1"/>
  <c r="D25" i="2"/>
  <c r="F25" i="2" s="1"/>
  <c r="D22" i="2"/>
  <c r="D20" i="2"/>
  <c r="F20" i="2" s="1"/>
  <c r="D19" i="2"/>
  <c r="F19" i="2" s="1"/>
  <c r="D18" i="2"/>
  <c r="F18" i="2" s="1"/>
  <c r="D14" i="2"/>
  <c r="F14" i="2" s="1"/>
  <c r="D13" i="2"/>
  <c r="F13" i="2" s="1"/>
  <c r="D12" i="2"/>
  <c r="F12" i="2" s="1"/>
  <c r="D11" i="2"/>
  <c r="F11" i="2" s="1"/>
  <c r="D9" i="2"/>
  <c r="F9" i="2" s="1"/>
  <c r="G36" i="2" l="1"/>
  <c r="H25" i="2"/>
  <c r="G14" i="2"/>
  <c r="H32" i="2"/>
  <c r="H9" i="2"/>
  <c r="G9" i="2"/>
  <c r="F22" i="2"/>
  <c r="G8" i="6"/>
  <c r="F19" i="6" s="1"/>
  <c r="H10" i="6"/>
  <c r="G16" i="6"/>
  <c r="H16" i="6"/>
  <c r="G18" i="6"/>
  <c r="H18" i="6"/>
  <c r="G12" i="6"/>
  <c r="H12" i="6"/>
  <c r="H8" i="6"/>
  <c r="H9" i="6"/>
  <c r="G15" i="6"/>
  <c r="H15" i="6"/>
  <c r="H12" i="2"/>
  <c r="H34" i="2"/>
  <c r="H11" i="2"/>
  <c r="G11" i="2"/>
  <c r="H18" i="2"/>
  <c r="G18" i="2"/>
  <c r="G33" i="2"/>
  <c r="H33" i="2"/>
  <c r="H19" i="2"/>
  <c r="G19" i="2"/>
  <c r="G26" i="2"/>
  <c r="H26" i="2"/>
  <c r="G12" i="2"/>
  <c r="G34" i="2"/>
  <c r="H13" i="2"/>
  <c r="G13" i="2"/>
  <c r="H20" i="2"/>
  <c r="G20" i="2"/>
  <c r="G30" i="2"/>
  <c r="H30" i="2"/>
  <c r="G35" i="2"/>
  <c r="H35" i="2"/>
  <c r="H14" i="2"/>
  <c r="G32" i="2"/>
  <c r="H36" i="2"/>
  <c r="G25" i="2"/>
  <c r="F39" i="2" l="1"/>
  <c r="G22" i="2"/>
  <c r="F27" i="2" s="1"/>
  <c r="F40" i="2" s="1"/>
  <c r="H22" i="2"/>
  <c r="C17" i="1" l="1"/>
  <c r="C16" i="1"/>
  <c r="C15" i="1"/>
  <c r="D13" i="16" l="1"/>
  <c r="D14" i="16" s="1"/>
  <c r="I10" i="6"/>
  <c r="I12" i="6"/>
  <c r="I15" i="6"/>
  <c r="I16" i="6"/>
  <c r="I18" i="6"/>
  <c r="I8" i="6"/>
  <c r="I19" i="6" s="1"/>
  <c r="I9" i="6"/>
  <c r="C6" i="1" l="1"/>
  <c r="C5" i="1"/>
  <c r="I9" i="2" l="1"/>
  <c r="I41" i="2"/>
  <c r="I35" i="2"/>
  <c r="I30" i="2"/>
  <c r="I26" i="2"/>
  <c r="I14" i="2"/>
  <c r="I34" i="2"/>
  <c r="I33" i="2"/>
  <c r="I36" i="2"/>
  <c r="I32" i="2"/>
  <c r="I11" i="2"/>
  <c r="I12" i="2"/>
  <c r="I19" i="2"/>
  <c r="I22" i="2"/>
  <c r="I25" i="2"/>
  <c r="I18" i="2"/>
  <c r="I13" i="2"/>
  <c r="I20" i="2"/>
  <c r="I39" i="2" l="1"/>
  <c r="I27" i="2"/>
  <c r="I40" i="2" s="1"/>
  <c r="I42" i="2" s="1"/>
</calcChain>
</file>

<file path=xl/sharedStrings.xml><?xml version="1.0" encoding="utf-8"?>
<sst xmlns="http://schemas.openxmlformats.org/spreadsheetml/2006/main" count="153" uniqueCount="130">
  <si>
    <t>Burden item</t>
  </si>
  <si>
    <t>(A)</t>
  </si>
  <si>
    <t>Person hours per occurrence</t>
  </si>
  <si>
    <t>(B)</t>
  </si>
  <si>
    <t>No. of occurrences per respondent per year</t>
  </si>
  <si>
    <t>(C)</t>
  </si>
  <si>
    <t>(D)</t>
  </si>
  <si>
    <t>(E)</t>
  </si>
  <si>
    <t>(F)</t>
  </si>
  <si>
    <t>(G)</t>
  </si>
  <si>
    <t>(H)</t>
  </si>
  <si>
    <t>1.  Applications</t>
  </si>
  <si>
    <t>N/A</t>
  </si>
  <si>
    <t>2.  Survey and Studies</t>
  </si>
  <si>
    <t>3.  Reporting requirements</t>
  </si>
  <si>
    <t xml:space="preserve">     B.  Required activities</t>
  </si>
  <si>
    <t xml:space="preserve">           Leather production determination</t>
  </si>
  <si>
    <t xml:space="preserve">           Type of Product process determination</t>
  </si>
  <si>
    <t xml:space="preserve">     C.  Create information</t>
  </si>
  <si>
    <t xml:space="preserve">     D.  Gather existing information</t>
  </si>
  <si>
    <t>See 4E</t>
  </si>
  <si>
    <t xml:space="preserve">     E.  Write Report</t>
  </si>
  <si>
    <t xml:space="preserve">           Initial notification</t>
  </si>
  <si>
    <t xml:space="preserve">           Notification of intent to construct</t>
  </si>
  <si>
    <t xml:space="preserve">           Notification of startup</t>
  </si>
  <si>
    <t>Subtotal for Reporting Requirements</t>
  </si>
  <si>
    <t>4.  Recordkeeping requirements</t>
  </si>
  <si>
    <t>See 3A</t>
  </si>
  <si>
    <t xml:space="preserve">     B.  Develop compliance plan</t>
  </si>
  <si>
    <t xml:space="preserve">          Finish inventory</t>
  </si>
  <si>
    <t xml:space="preserve">          HAP content of finish</t>
  </si>
  <si>
    <t xml:space="preserve">          Leather subcategory production levels</t>
  </si>
  <si>
    <t>Subtotal for Recordkeeping Requirements</t>
  </si>
  <si>
    <t>Assumptions:</t>
  </si>
  <si>
    <t>Activity</t>
  </si>
  <si>
    <t>EPA person- hours per occurrence</t>
  </si>
  <si>
    <t>No. of occurrences per plant per year</t>
  </si>
  <si>
    <t>Review reports</t>
  </si>
  <si>
    <t xml:space="preserve">     a.  Initial notification </t>
  </si>
  <si>
    <t xml:space="preserve">     b.  Notification of intent to construct</t>
  </si>
  <si>
    <t xml:space="preserve">     c.  Notification of startup</t>
  </si>
  <si>
    <t>Periodic reports</t>
  </si>
  <si>
    <t>Optional</t>
  </si>
  <si>
    <t xml:space="preserve">      Review compliance plan</t>
  </si>
  <si>
    <t>Category (1)</t>
  </si>
  <si>
    <t>Loaded Wage (3)</t>
  </si>
  <si>
    <t>Technical</t>
  </si>
  <si>
    <t>Clerical</t>
  </si>
  <si>
    <t>Managerial</t>
  </si>
  <si>
    <t>Footnotes:</t>
  </si>
  <si>
    <t>Hourly Mean Wage</t>
  </si>
  <si>
    <t>Management person-hours per year (Ex0.05)</t>
  </si>
  <si>
    <t>Clerical person-hours per year (Ex0.1)</t>
  </si>
  <si>
    <t xml:space="preserve">     A.  Read instructions and rule revisions</t>
  </si>
  <si>
    <t>Technical person- hours per year (CxD)</t>
  </si>
  <si>
    <t>Management person hours per year (Fx0.05)</t>
  </si>
  <si>
    <t>Clerical person hours per year (Fx0.1)</t>
  </si>
  <si>
    <t>Person hours per respondent per year (AxB)</t>
  </si>
  <si>
    <t>EPA person- hours per plant per year (AxB)</t>
  </si>
  <si>
    <t>Hourly Mean Wage (2)</t>
  </si>
  <si>
    <t>(GS-6, step 3) - Clerical</t>
  </si>
  <si>
    <t>(GS- 12, step 1) - Technical</t>
  </si>
  <si>
    <t>(GS- 13, step 5) - Managerial</t>
  </si>
  <si>
    <t>Technical person- hours per year 
(CxD)</t>
  </si>
  <si>
    <t xml:space="preserve">     C.  Enter information </t>
  </si>
  <si>
    <t xml:space="preserve">     F.  Audits</t>
  </si>
  <si>
    <t>Wage With  Fringe &amp; Overhead (2)</t>
  </si>
  <si>
    <t xml:space="preserve">(2) Wage with fringe and overhead is the hourly mean wage increased by 60 percent to account for the benefit packages available to government employees.  </t>
  </si>
  <si>
    <r>
      <t>a</t>
    </r>
    <r>
      <rPr>
        <sz val="10"/>
        <rFont val="Times New Roman"/>
        <family val="1"/>
      </rPr>
      <t xml:space="preserve">  There are four respondents subject to the standard, and no additional new sources will become subject to the rule over the next three years.</t>
    </r>
  </si>
  <si>
    <r>
      <t xml:space="preserve">Total Cost Per year </t>
    </r>
    <r>
      <rPr>
        <b/>
        <vertAlign val="superscript"/>
        <sz val="10"/>
        <color theme="1"/>
        <rFont val="Times New Roman"/>
        <family val="1"/>
      </rPr>
      <t>b</t>
    </r>
    <r>
      <rPr>
        <b/>
        <sz val="10"/>
        <color theme="1"/>
        <rFont val="Times New Roman"/>
        <family val="1"/>
      </rPr>
      <t xml:space="preserve"> </t>
    </r>
  </si>
  <si>
    <r>
      <t xml:space="preserve">           Notification of compliance status</t>
    </r>
    <r>
      <rPr>
        <vertAlign val="superscript"/>
        <sz val="10"/>
        <rFont val="Times New Roman"/>
        <family val="1"/>
      </rPr>
      <t>d</t>
    </r>
  </si>
  <si>
    <r>
      <t xml:space="preserve">           Annual compliance status certification</t>
    </r>
    <r>
      <rPr>
        <vertAlign val="superscript"/>
        <sz val="10"/>
        <rFont val="Times New Roman"/>
        <family val="1"/>
      </rPr>
      <t>e</t>
    </r>
  </si>
  <si>
    <r>
      <t xml:space="preserve">           Deviation report</t>
    </r>
    <r>
      <rPr>
        <vertAlign val="superscript"/>
        <sz val="10"/>
        <rFont val="Times New Roman"/>
        <family val="1"/>
      </rPr>
      <t>f</t>
    </r>
  </si>
  <si>
    <r>
      <t xml:space="preserve">Cost, $ </t>
    </r>
    <r>
      <rPr>
        <b/>
        <vertAlign val="superscript"/>
        <sz val="10"/>
        <color theme="1"/>
        <rFont val="Times New Roman"/>
        <family val="1"/>
      </rPr>
      <t>b</t>
    </r>
  </si>
  <si>
    <t>Total Annual Responses</t>
  </si>
  <si>
    <t>Information Collection Activity</t>
  </si>
  <si>
    <t xml:space="preserve">Number of Respondents  </t>
  </si>
  <si>
    <t>Number of Responses</t>
  </si>
  <si>
    <t>Number of Existing Respondents That Keep Records But Do Not Submit Reports</t>
  </si>
  <si>
    <t xml:space="preserve">Total Annual  Responses </t>
  </si>
  <si>
    <t>Total</t>
  </si>
  <si>
    <t>hr/response</t>
  </si>
  <si>
    <t>hrs</t>
  </si>
  <si>
    <t xml:space="preserve">        Notification of performance test</t>
  </si>
  <si>
    <t>Table 1 - Annual Respondent Burden and Cost - NESHAP for Leather Finishing Operations (40 CFR Part 63, Subpart TTTT) (Renewal)</t>
  </si>
  <si>
    <r>
      <t xml:space="preserve">Plants per year </t>
    </r>
    <r>
      <rPr>
        <b/>
        <vertAlign val="superscript"/>
        <sz val="10"/>
        <color theme="1"/>
        <rFont val="Times New Roman"/>
        <family val="1"/>
      </rPr>
      <t>a</t>
    </r>
  </si>
  <si>
    <t>Table 2 - Annual EPA Burden and Cost - NESHAP for Leather Finishing Operations (40 CFR Part 63, Subpart TTTT) (Renewal)</t>
  </si>
  <si>
    <r>
      <t xml:space="preserve">Respondents per year </t>
    </r>
    <r>
      <rPr>
        <b/>
        <vertAlign val="superscript"/>
        <sz val="10"/>
        <color theme="1"/>
        <rFont val="Times New Roman"/>
        <family val="1"/>
      </rPr>
      <t>a</t>
    </r>
  </si>
  <si>
    <r>
      <t xml:space="preserve">           Annual compliance status certification </t>
    </r>
    <r>
      <rPr>
        <vertAlign val="superscript"/>
        <sz val="10"/>
        <rFont val="Times New Roman"/>
        <family val="1"/>
      </rPr>
      <t>e</t>
    </r>
  </si>
  <si>
    <t xml:space="preserve">(3) Loaded Wage is the 2020 Wage increased by 110 percent to account for the benefit packages available to those employed by private industry. </t>
  </si>
  <si>
    <t xml:space="preserve">(1) These rates are from the United States Department of Labor, Bureau of Labor Statistics, September 2020, “Table 2. Civilian Workers, by occupational and industry group.” </t>
  </si>
  <si>
    <t>(2) The rates are from column 1, “Total compensation.”</t>
  </si>
  <si>
    <t>(1) These rates are from the Office of Personnel Management (OPM), 2021 General Schedule, which excludes locality rates of pay.</t>
  </si>
  <si>
    <t>Respondent Wages ($2020)</t>
  </si>
  <si>
    <t>EPA Wages ($2021)</t>
  </si>
  <si>
    <r>
      <t>c</t>
    </r>
    <r>
      <rPr>
        <sz val="10"/>
        <color theme="1"/>
        <rFont val="Times New Roman"/>
        <family val="1"/>
      </rPr>
      <t xml:space="preserve">  We have assumed that all respondents will have to familiarize with the regulatory requirements each year. </t>
    </r>
  </si>
  <si>
    <r>
      <t xml:space="preserve">b  </t>
    </r>
    <r>
      <rPr>
        <sz val="10"/>
        <rFont val="Times New Roman"/>
        <family val="1"/>
      </rPr>
      <t>This ICR uses the following labor rates: $149.84 per hour for Executive, Administrative, and Managerial labor; $122.66 per hour for Technical labor, and $60.88 per hour for Clerical labor.  These rates are from the United States Department of Labor, Bureau of Labor Statistics, September 2020, “Table 2: Civilian Workers, by Occupational and Industry group.”  The rates are from column 1, “Total Compensation.”  The rates have been increased by 110% to account for the benefit packages available to those employed by private industry.</t>
    </r>
  </si>
  <si>
    <r>
      <t xml:space="preserve">     A.  Familiarize with regulatory requirements </t>
    </r>
    <r>
      <rPr>
        <vertAlign val="superscript"/>
        <sz val="10"/>
        <rFont val="Times New Roman"/>
        <family val="1"/>
      </rPr>
      <t>c</t>
    </r>
  </si>
  <si>
    <r>
      <t xml:space="preserve">           Allowable HAP loss determination </t>
    </r>
    <r>
      <rPr>
        <vertAlign val="superscript"/>
        <sz val="10"/>
        <rFont val="Times New Roman"/>
        <family val="1"/>
      </rPr>
      <t>d</t>
    </r>
  </si>
  <si>
    <r>
      <t xml:space="preserve">           Actual HAP loss determination </t>
    </r>
    <r>
      <rPr>
        <vertAlign val="superscript"/>
        <sz val="10"/>
        <rFont val="Times New Roman"/>
        <family val="1"/>
      </rPr>
      <t>d</t>
    </r>
  </si>
  <si>
    <r>
      <t>d</t>
    </r>
    <r>
      <rPr>
        <sz val="10"/>
        <rFont val="Times New Roman"/>
        <family val="1"/>
      </rPr>
      <t xml:space="preserve">  We have assumed that the burden associated with monthly recording of actual and allowable HAP loss values are included in burden item 4D.</t>
    </r>
  </si>
  <si>
    <t xml:space="preserve">           Notification of compliance status</t>
  </si>
  <si>
    <r>
      <t>a</t>
    </r>
    <r>
      <rPr>
        <sz val="10"/>
        <color theme="1"/>
        <rFont val="Times New Roman"/>
        <family val="1"/>
      </rPr>
      <t xml:space="preserve">  There are four sources that are subject to the standard, and no additional new sources will become subject to the rule over the next three years.</t>
    </r>
  </si>
  <si>
    <r>
      <t>b</t>
    </r>
    <r>
      <rPr>
        <sz val="10"/>
        <color theme="1"/>
        <rFont val="Times New Roman"/>
        <family val="1"/>
      </rPr>
      <t xml:space="preserve"> This cost is based on the following labor rates which have been increased by 60 percent to account for the benefit package available to government employees: Managerial rate of $69.04 (GS-13, Step 5, $43.15 + 60%), Technical rate of $51.23 (GS-12, Step 1, $32.02 + 60%), and Clerical rate of $27.73 (GS-6, Step 3, $17.33 + 60%).  These rates are from the Office of Personnel Management (OPM) “2021 General Schedule” which excludes locality rates of pay.</t>
    </r>
  </si>
  <si>
    <t xml:space="preserve">           Notification of intent to conduct a performance test</t>
  </si>
  <si>
    <r>
      <t xml:space="preserve">           Deviation report </t>
    </r>
    <r>
      <rPr>
        <vertAlign val="superscript"/>
        <sz val="10"/>
        <rFont val="Times New Roman"/>
        <family val="1"/>
      </rPr>
      <t>g</t>
    </r>
  </si>
  <si>
    <r>
      <t xml:space="preserve">     D.  Record compliance ratio </t>
    </r>
    <r>
      <rPr>
        <vertAlign val="superscript"/>
        <sz val="10"/>
        <rFont val="Times New Roman"/>
        <family val="1"/>
      </rPr>
      <t>h</t>
    </r>
  </si>
  <si>
    <r>
      <t xml:space="preserve">     E.  Train personnel </t>
    </r>
    <r>
      <rPr>
        <vertAlign val="superscript"/>
        <sz val="10"/>
        <rFont val="Times New Roman"/>
        <family val="1"/>
      </rPr>
      <t>i</t>
    </r>
  </si>
  <si>
    <r>
      <t xml:space="preserve">     G.  Record Deviation Report </t>
    </r>
    <r>
      <rPr>
        <vertAlign val="superscript"/>
        <sz val="10"/>
        <rFont val="Times New Roman"/>
        <family val="1"/>
      </rPr>
      <t>g</t>
    </r>
  </si>
  <si>
    <r>
      <t xml:space="preserve">TOTAL LABOR BURDEN AND COST (rounded) </t>
    </r>
    <r>
      <rPr>
        <b/>
        <vertAlign val="superscript"/>
        <sz val="10"/>
        <rFont val="Times New Roman"/>
        <family val="1"/>
      </rPr>
      <t>j</t>
    </r>
  </si>
  <si>
    <r>
      <t xml:space="preserve">   TOTAL CAPITAL AND O&amp;M COST </t>
    </r>
    <r>
      <rPr>
        <b/>
        <vertAlign val="superscript"/>
        <sz val="10"/>
        <rFont val="Times New Roman"/>
        <family val="1"/>
      </rPr>
      <t>j</t>
    </r>
  </si>
  <si>
    <r>
      <t xml:space="preserve">   GRAND TOTAL (rounded) </t>
    </r>
    <r>
      <rPr>
        <b/>
        <vertAlign val="superscript"/>
        <sz val="10"/>
        <rFont val="Times New Roman"/>
        <family val="1"/>
      </rPr>
      <t>j</t>
    </r>
  </si>
  <si>
    <r>
      <t>g</t>
    </r>
    <r>
      <rPr>
        <sz val="10"/>
        <rFont val="Times New Roman"/>
        <family val="1"/>
      </rPr>
      <t xml:space="preserve">  We have assumed that no respondent will submit a deviation report. </t>
    </r>
  </si>
  <si>
    <r>
      <t>h</t>
    </r>
    <r>
      <rPr>
        <sz val="10"/>
        <rFont val="Times New Roman"/>
        <family val="1"/>
      </rPr>
      <t xml:space="preserve">  We have assumed that each respondent is required to record compliance ratio determination on a monthly basis.</t>
    </r>
  </si>
  <si>
    <r>
      <t>i</t>
    </r>
    <r>
      <rPr>
        <sz val="10"/>
        <rFont val="Times New Roman"/>
        <family val="1"/>
      </rPr>
      <t xml:space="preserve">  We have assumed that it will take each respondent five hours once per year to train personnel.</t>
    </r>
  </si>
  <si>
    <r>
      <t>j</t>
    </r>
    <r>
      <rPr>
        <sz val="10"/>
        <rFont val="Times New Roman"/>
        <family val="1"/>
      </rPr>
      <t xml:space="preserve">  Totals have been rounded to 3 significant figures. Figures may not add exactly due to rounding. </t>
    </r>
  </si>
  <si>
    <r>
      <t xml:space="preserve">           Notification of site-specific test plan </t>
    </r>
    <r>
      <rPr>
        <vertAlign val="superscript"/>
        <sz val="10"/>
        <rFont val="Times New Roman"/>
        <family val="1"/>
      </rPr>
      <t>e</t>
    </r>
  </si>
  <si>
    <r>
      <t xml:space="preserve">           Notification of performance test results </t>
    </r>
    <r>
      <rPr>
        <vertAlign val="superscript"/>
        <sz val="10"/>
        <rFont val="Times New Roman"/>
        <family val="1"/>
      </rPr>
      <t>f</t>
    </r>
  </si>
  <si>
    <r>
      <t>e</t>
    </r>
    <r>
      <rPr>
        <sz val="10"/>
        <rFont val="Times New Roman"/>
        <family val="1"/>
      </rPr>
      <t xml:space="preserve">  We have assumed that it will take each respondent twelve hours once per year to complete the compliance status certification report. For new respondents, the notification of a site-specific test plan is included in the notification of compliance status.</t>
    </r>
  </si>
  <si>
    <r>
      <t xml:space="preserve">TOTAL ANNUAL BURDEN AND COST (rounded) </t>
    </r>
    <r>
      <rPr>
        <b/>
        <vertAlign val="superscript"/>
        <sz val="10"/>
        <color theme="1"/>
        <rFont val="Times New Roman"/>
        <family val="1"/>
      </rPr>
      <t>f</t>
    </r>
  </si>
  <si>
    <r>
      <t>f</t>
    </r>
    <r>
      <rPr>
        <sz val="10"/>
        <color theme="1"/>
        <rFont val="Times New Roman"/>
        <family val="1"/>
      </rPr>
      <t xml:space="preserve">  Totals have been rounded to 3 significant figures. Figures may not add exactly due to rounding. </t>
    </r>
  </si>
  <si>
    <r>
      <t>f</t>
    </r>
    <r>
      <rPr>
        <sz val="10"/>
        <rFont val="Times New Roman"/>
        <family val="1"/>
      </rPr>
      <t xml:space="preserve">  This notification does not apply to existing respondents who do not comply with the NESHAP using a control device. This notification must be developed using the EPA’s Electronic Reporting Tool (ERT) and submitted through the EPA’s Compliance and Emissions Data Reporting Interface (CEDRI).</t>
    </r>
  </si>
  <si>
    <t xml:space="preserve">     d.  Notification of intent to conduct a performance test</t>
  </si>
  <si>
    <t xml:space="preserve">     e.  Notification of site-specific test plan</t>
  </si>
  <si>
    <r>
      <t xml:space="preserve">     f.  Notification of performance test results </t>
    </r>
    <r>
      <rPr>
        <vertAlign val="superscript"/>
        <sz val="10"/>
        <color theme="1"/>
        <rFont val="Times New Roman"/>
        <family val="1"/>
      </rPr>
      <t>c</t>
    </r>
  </si>
  <si>
    <r>
      <t xml:space="preserve">     a.  Review annual compliance status </t>
    </r>
    <r>
      <rPr>
        <vertAlign val="superscript"/>
        <sz val="10"/>
        <color theme="1"/>
        <rFont val="Times New Roman"/>
        <family val="1"/>
      </rPr>
      <t>d</t>
    </r>
  </si>
  <si>
    <r>
      <t xml:space="preserve">     b.  Review deviation reports </t>
    </r>
    <r>
      <rPr>
        <vertAlign val="superscript"/>
        <sz val="10"/>
        <color theme="1"/>
        <rFont val="Times New Roman"/>
        <family val="1"/>
      </rPr>
      <t>e</t>
    </r>
    <r>
      <rPr>
        <sz val="10"/>
        <color theme="1"/>
        <rFont val="Times New Roman"/>
        <family val="1"/>
      </rPr>
      <t xml:space="preserve">  </t>
    </r>
  </si>
  <si>
    <r>
      <t>d</t>
    </r>
    <r>
      <rPr>
        <sz val="10"/>
        <color theme="1"/>
        <rFont val="Times New Roman"/>
        <family val="1"/>
      </rPr>
      <t xml:space="preserve">  We have assumed that each respondent will take 20 hours to review the annual compliance status certification report.</t>
    </r>
  </si>
  <si>
    <r>
      <t xml:space="preserve">e  </t>
    </r>
    <r>
      <rPr>
        <sz val="10"/>
        <color theme="1"/>
        <rFont val="Times New Roman"/>
        <family val="1"/>
      </rPr>
      <t>We have assumed that no respondent will submit a deviation report.</t>
    </r>
  </si>
  <si>
    <r>
      <t>c</t>
    </r>
    <r>
      <rPr>
        <sz val="10"/>
        <color theme="1"/>
        <rFont val="Times New Roman"/>
        <family val="1"/>
      </rPr>
      <t xml:space="preserve">  We have assumed it will take 4 hours to review each submission of performance test results. This notification does not apply to existing respondents who do not comply with the NESHAP using a control device.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</si>
</sst>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General_)"/>
    <numFmt numFmtId="167" formatCode="0.0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</font>
    <font>
      <sz val="8"/>
      <name val="Courier"/>
      <family val="3"/>
    </font>
    <font>
      <b/>
      <sz val="1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vertAlign val="superscript"/>
      <sz val="10"/>
      <name val="Times New Roman"/>
      <family val="1"/>
    </font>
    <font>
      <b/>
      <sz val="10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i/>
      <sz val="10"/>
      <name val="Times New Roman"/>
      <family val="1"/>
    </font>
    <font>
      <sz val="10"/>
      <color rgb="FFFF0000"/>
      <name val="Times New Roman"/>
      <family val="1"/>
    </font>
    <font>
      <b/>
      <vertAlign val="superscript"/>
      <sz val="1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7030A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</cellStyleXfs>
  <cellXfs count="1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10" xfId="0" applyFont="1" applyBorder="1"/>
    <xf numFmtId="0" fontId="0" fillId="0" borderId="0" xfId="0"/>
    <xf numFmtId="165" fontId="10" fillId="0" borderId="8" xfId="0" applyNumberFormat="1" applyFont="1" applyBorder="1"/>
    <xf numFmtId="165" fontId="10" fillId="0" borderId="9" xfId="0" applyNumberFormat="1" applyFont="1" applyFill="1" applyBorder="1"/>
    <xf numFmtId="0" fontId="0" fillId="0" borderId="0" xfId="0" applyAlignment="1"/>
    <xf numFmtId="166" fontId="7" fillId="3" borderId="0" xfId="0" applyNumberFormat="1" applyFont="1" applyFill="1" applyBorder="1" applyAlignment="1" applyProtection="1">
      <alignment horizontal="center" wrapText="1"/>
    </xf>
    <xf numFmtId="0" fontId="8" fillId="2" borderId="12" xfId="3" applyFont="1" applyFill="1" applyBorder="1" applyAlignment="1">
      <alignment horizontal="center"/>
    </xf>
    <xf numFmtId="17" fontId="8" fillId="2" borderId="13" xfId="3" applyNumberFormat="1" applyFont="1" applyFill="1" applyBorder="1" applyAlignment="1">
      <alignment horizontal="center"/>
    </xf>
    <xf numFmtId="0" fontId="8" fillId="4" borderId="14" xfId="3" applyFont="1" applyFill="1" applyBorder="1" applyAlignment="1">
      <alignment horizontal="center"/>
    </xf>
    <xf numFmtId="0" fontId="5" fillId="0" borderId="0" xfId="1" applyAlignment="1" applyProtection="1"/>
    <xf numFmtId="0" fontId="9" fillId="0" borderId="0" xfId="0" applyFont="1"/>
    <xf numFmtId="0" fontId="10" fillId="0" borderId="10" xfId="5" applyFont="1" applyFill="1" applyBorder="1"/>
    <xf numFmtId="0" fontId="10" fillId="0" borderId="10" xfId="2" applyFont="1" applyFill="1" applyBorder="1"/>
    <xf numFmtId="165" fontId="10" fillId="0" borderId="8" xfId="5" applyNumberFormat="1" applyFont="1" applyFill="1" applyBorder="1"/>
    <xf numFmtId="165" fontId="10" fillId="0" borderId="8" xfId="2" applyNumberFormat="1" applyFont="1" applyFill="1" applyBorder="1"/>
    <xf numFmtId="0" fontId="8" fillId="2" borderId="12" xfId="5" applyFont="1" applyFill="1" applyBorder="1" applyAlignment="1">
      <alignment wrapText="1"/>
    </xf>
    <xf numFmtId="0" fontId="8" fillId="2" borderId="13" xfId="5" applyFont="1" applyFill="1" applyBorder="1" applyAlignment="1">
      <alignment wrapText="1"/>
    </xf>
    <xf numFmtId="165" fontId="10" fillId="0" borderId="9" xfId="2" applyNumberFormat="1" applyFont="1" applyFill="1" applyBorder="1"/>
    <xf numFmtId="0" fontId="8" fillId="4" borderId="14" xfId="5" applyFont="1" applyFill="1" applyBorder="1" applyAlignment="1">
      <alignment wrapText="1"/>
    </xf>
    <xf numFmtId="0" fontId="10" fillId="0" borderId="11" xfId="1" applyFont="1" applyBorder="1" applyAlignment="1" applyProtection="1"/>
    <xf numFmtId="0" fontId="10" fillId="0" borderId="0" xfId="0" applyFont="1" applyBorder="1"/>
    <xf numFmtId="2" fontId="10" fillId="0" borderId="3" xfId="0" applyNumberFormat="1" applyFont="1" applyFill="1" applyBorder="1"/>
    <xf numFmtId="0" fontId="9" fillId="0" borderId="16" xfId="0" applyFont="1" applyBorder="1"/>
    <xf numFmtId="165" fontId="10" fillId="0" borderId="16" xfId="0" applyNumberFormat="1" applyFont="1" applyFill="1" applyBorder="1"/>
    <xf numFmtId="0" fontId="10" fillId="0" borderId="15" xfId="5" applyFont="1" applyFill="1" applyBorder="1"/>
    <xf numFmtId="165" fontId="10" fillId="0" borderId="16" xfId="5" applyNumberFormat="1" applyFont="1" applyFill="1" applyBorder="1"/>
    <xf numFmtId="165" fontId="10" fillId="0" borderId="17" xfId="2" applyNumberFormat="1" applyFont="1" applyFill="1" applyBorder="1"/>
    <xf numFmtId="0" fontId="10" fillId="0" borderId="26" xfId="1" applyFont="1" applyBorder="1" applyAlignment="1" applyProtection="1"/>
    <xf numFmtId="165" fontId="10" fillId="0" borderId="27" xfId="5" applyNumberFormat="1" applyFont="1" applyFill="1" applyBorder="1"/>
    <xf numFmtId="165" fontId="10" fillId="0" borderId="28" xfId="2" applyNumberFormat="1" applyFont="1" applyFill="1" applyBorder="1"/>
    <xf numFmtId="0" fontId="1" fillId="0" borderId="0" xfId="0" applyFont="1"/>
    <xf numFmtId="0" fontId="15" fillId="0" borderId="0" xfId="0" applyFont="1" applyAlignment="1">
      <alignment vertical="center"/>
    </xf>
    <xf numFmtId="0" fontId="13" fillId="0" borderId="0" xfId="0" applyFont="1"/>
    <xf numFmtId="0" fontId="13" fillId="0" borderId="19" xfId="0" applyFont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left" vertical="center" wrapText="1" indent="1"/>
    </xf>
    <xf numFmtId="0" fontId="13" fillId="0" borderId="19" xfId="0" applyFont="1" applyFill="1" applyBorder="1" applyAlignment="1">
      <alignment horizontal="center" vertical="center" wrapText="1"/>
    </xf>
    <xf numFmtId="167" fontId="13" fillId="0" borderId="19" xfId="0" applyNumberFormat="1" applyFont="1" applyBorder="1" applyAlignment="1">
      <alignment horizontal="center" vertical="center" wrapText="1"/>
    </xf>
    <xf numFmtId="0" fontId="19" fillId="0" borderId="0" xfId="0" applyFont="1"/>
    <xf numFmtId="166" fontId="16" fillId="3" borderId="0" xfId="0" applyNumberFormat="1" applyFont="1" applyFill="1" applyBorder="1" applyAlignment="1" applyProtection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165" fontId="1" fillId="0" borderId="22" xfId="0" applyNumberFormat="1" applyFont="1" applyBorder="1" applyAlignment="1">
      <alignment vertical="center" wrapText="1"/>
    </xf>
    <xf numFmtId="38" fontId="16" fillId="0" borderId="19" xfId="0" applyNumberFormat="1" applyFont="1" applyBorder="1" applyAlignment="1">
      <alignment horizontal="center" vertical="center" wrapText="1"/>
    </xf>
    <xf numFmtId="167" fontId="16" fillId="0" borderId="19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3" fillId="0" borderId="18" xfId="0" applyFont="1" applyFill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21" fillId="0" borderId="8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Fill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65" fontId="10" fillId="0" borderId="16" xfId="0" applyNumberFormat="1" applyFont="1" applyBorder="1"/>
    <xf numFmtId="0" fontId="3" fillId="0" borderId="0" xfId="0" applyFont="1"/>
    <xf numFmtId="0" fontId="13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right" vertical="center" wrapText="1" indent="1"/>
    </xf>
    <xf numFmtId="0" fontId="13" fillId="0" borderId="35" xfId="0" applyFont="1" applyFill="1" applyBorder="1" applyAlignment="1">
      <alignment horizontal="left" vertical="center" wrapText="1"/>
    </xf>
    <xf numFmtId="164" fontId="13" fillId="0" borderId="36" xfId="0" applyNumberFormat="1" applyFont="1" applyBorder="1" applyAlignment="1">
      <alignment horizontal="right" vertical="center" wrapText="1" indent="1"/>
    </xf>
    <xf numFmtId="165" fontId="13" fillId="0" borderId="36" xfId="0" applyNumberFormat="1" applyFont="1" applyBorder="1" applyAlignment="1">
      <alignment horizontal="right" vertical="center" wrapText="1" indent="1"/>
    </xf>
    <xf numFmtId="164" fontId="16" fillId="0" borderId="37" xfId="0" applyNumberFormat="1" applyFont="1" applyBorder="1" applyAlignment="1">
      <alignment horizontal="right" vertical="center" wrapText="1" indent="1"/>
    </xf>
    <xf numFmtId="0" fontId="18" fillId="0" borderId="35" xfId="0" applyFont="1" applyBorder="1" applyAlignment="1">
      <alignment horizontal="left" vertical="center" wrapText="1"/>
    </xf>
    <xf numFmtId="164" fontId="16" fillId="0" borderId="36" xfId="0" applyNumberFormat="1" applyFont="1" applyBorder="1" applyAlignment="1">
      <alignment horizontal="right" vertical="center" wrapText="1" indent="1"/>
    </xf>
    <xf numFmtId="0" fontId="16" fillId="0" borderId="38" xfId="0" applyFont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39" xfId="0" applyFont="1" applyFill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38" fontId="16" fillId="0" borderId="40" xfId="0" applyNumberFormat="1" applyFont="1" applyBorder="1" applyAlignment="1">
      <alignment horizontal="center" vertical="center" wrapText="1"/>
    </xf>
    <xf numFmtId="167" fontId="16" fillId="0" borderId="40" xfId="0" applyNumberFormat="1" applyFont="1" applyBorder="1" applyAlignment="1">
      <alignment horizontal="center" vertical="center" wrapText="1"/>
    </xf>
    <xf numFmtId="0" fontId="22" fillId="0" borderId="0" xfId="0" applyFont="1"/>
    <xf numFmtId="164" fontId="16" fillId="0" borderId="41" xfId="0" applyNumberFormat="1" applyFont="1" applyBorder="1" applyAlignment="1">
      <alignment horizontal="right" vertical="center" wrapText="1" indent="1"/>
    </xf>
    <xf numFmtId="1" fontId="13" fillId="0" borderId="19" xfId="0" applyNumberFormat="1" applyFont="1" applyBorder="1" applyAlignment="1">
      <alignment horizontal="center" vertical="center" wrapText="1"/>
    </xf>
    <xf numFmtId="166" fontId="14" fillId="0" borderId="0" xfId="0" applyNumberFormat="1" applyFont="1" applyFill="1" applyBorder="1" applyAlignment="1" applyProtection="1">
      <alignment horizontal="center" vertical="top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vertical="center" wrapText="1"/>
    </xf>
    <xf numFmtId="0" fontId="22" fillId="0" borderId="0" xfId="0" applyFont="1" applyAlignment="1">
      <alignment horizontal="right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0" xfId="0" applyFont="1" applyAlignment="1"/>
    <xf numFmtId="0" fontId="1" fillId="0" borderId="8" xfId="0" applyFont="1" applyBorder="1" applyAlignment="1">
      <alignment horizontal="center" vertical="center" wrapText="1"/>
    </xf>
    <xf numFmtId="0" fontId="24" fillId="0" borderId="0" xfId="0" applyFont="1"/>
    <xf numFmtId="0" fontId="19" fillId="0" borderId="0" xfId="0" applyFont="1" applyFill="1"/>
    <xf numFmtId="0" fontId="22" fillId="0" borderId="0" xfId="0" applyFont="1" applyFill="1"/>
    <xf numFmtId="0" fontId="23" fillId="0" borderId="0" xfId="0" applyFont="1" applyFill="1"/>
    <xf numFmtId="0" fontId="10" fillId="0" borderId="4" xfId="1" applyFont="1" applyBorder="1" applyAlignment="1" applyProtection="1">
      <alignment wrapText="1"/>
    </xf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5" xfId="3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5" xfId="5" applyFont="1" applyFill="1" applyBorder="1" applyAlignment="1">
      <alignment horizontal="center"/>
    </xf>
    <xf numFmtId="0" fontId="10" fillId="0" borderId="11" xfId="1" applyFont="1" applyFill="1" applyBorder="1" applyAlignment="1" applyProtection="1">
      <alignment wrapText="1"/>
    </xf>
    <xf numFmtId="0" fontId="9" fillId="0" borderId="0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10" fillId="0" borderId="11" xfId="1" applyFont="1" applyBorder="1" applyAlignment="1" applyProtection="1">
      <alignment wrapText="1"/>
    </xf>
    <xf numFmtId="0" fontId="10" fillId="0" borderId="11" xfId="5" applyFont="1" applyFill="1" applyBorder="1" applyAlignment="1">
      <alignment horizontal="left" wrapText="1"/>
    </xf>
    <xf numFmtId="0" fontId="10" fillId="0" borderId="0" xfId="5" applyFont="1" applyFill="1" applyBorder="1" applyAlignment="1">
      <alignment horizontal="left" wrapText="1"/>
    </xf>
    <xf numFmtId="0" fontId="10" fillId="0" borderId="3" xfId="5" applyFont="1" applyFill="1" applyBorder="1" applyAlignment="1">
      <alignment horizontal="left" wrapText="1"/>
    </xf>
    <xf numFmtId="0" fontId="1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2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vertical="center" wrapText="1"/>
    </xf>
    <xf numFmtId="1" fontId="16" fillId="0" borderId="47" xfId="0" applyNumberFormat="1" applyFont="1" applyBorder="1" applyAlignment="1">
      <alignment horizontal="center" vertical="center" wrapText="1"/>
    </xf>
    <xf numFmtId="1" fontId="16" fillId="0" borderId="48" xfId="0" applyNumberFormat="1" applyFont="1" applyBorder="1" applyAlignment="1">
      <alignment horizontal="center" vertical="center" wrapText="1"/>
    </xf>
    <xf numFmtId="1" fontId="16" fillId="0" borderId="49" xfId="0" applyNumberFormat="1" applyFont="1" applyBorder="1" applyAlignment="1">
      <alignment horizontal="center" vertical="center" wrapText="1"/>
    </xf>
    <xf numFmtId="1" fontId="16" fillId="0" borderId="19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38" fontId="16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66" fontId="14" fillId="3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</cellXfs>
  <cellStyles count="6">
    <cellStyle name="Currency 2" xfId="4" xr:uid="{00000000-0005-0000-0000-000000000000}"/>
    <cellStyle name="Hyperlink" xfId="1" builtinId="8"/>
    <cellStyle name="Normal" xfId="0" builtinId="0"/>
    <cellStyle name="Normal 2" xfId="3" xr:uid="{00000000-0005-0000-0000-000003000000}"/>
    <cellStyle name="Normal_HMIWI EG SS" xfId="2" xr:uid="{00000000-0005-0000-0000-000004000000}"/>
    <cellStyle name="Normal_ICR Cost Inputs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tabSelected="1" workbookViewId="0"/>
  </sheetViews>
  <sheetFormatPr defaultRowHeight="14.5" x14ac:dyDescent="0.35"/>
  <cols>
    <col min="1" max="1" width="24.81640625" customWidth="1"/>
    <col min="2" max="2" width="19" customWidth="1"/>
    <col min="3" max="3" width="17.54296875" customWidth="1"/>
  </cols>
  <sheetData>
    <row r="1" spans="1:5" s="4" customFormat="1" ht="15" thickBot="1" x14ac:dyDescent="0.4"/>
    <row r="2" spans="1:5" ht="15" thickBot="1" x14ac:dyDescent="0.4">
      <c r="A2" s="100" t="s">
        <v>93</v>
      </c>
      <c r="B2" s="101"/>
      <c r="C2" s="102"/>
    </row>
    <row r="3" spans="1:5" x14ac:dyDescent="0.35">
      <c r="A3" s="9" t="s">
        <v>44</v>
      </c>
      <c r="B3" s="10" t="s">
        <v>59</v>
      </c>
      <c r="C3" s="11" t="s">
        <v>45</v>
      </c>
    </row>
    <row r="4" spans="1:5" x14ac:dyDescent="0.35">
      <c r="A4" s="3" t="s">
        <v>46</v>
      </c>
      <c r="B4" s="5">
        <v>58.41</v>
      </c>
      <c r="C4" s="6">
        <f>B4*2.1</f>
        <v>122.661</v>
      </c>
    </row>
    <row r="5" spans="1:5" x14ac:dyDescent="0.35">
      <c r="A5" s="3" t="s">
        <v>47</v>
      </c>
      <c r="B5" s="5">
        <v>28.99</v>
      </c>
      <c r="C5" s="6">
        <f>B5*2.1</f>
        <v>60.878999999999998</v>
      </c>
    </row>
    <row r="6" spans="1:5" ht="15" thickBot="1" x14ac:dyDescent="0.4">
      <c r="A6" s="25" t="s">
        <v>48</v>
      </c>
      <c r="B6" s="58">
        <v>71.349999999999994</v>
      </c>
      <c r="C6" s="26">
        <f>B6*2.1</f>
        <v>149.83500000000001</v>
      </c>
    </row>
    <row r="7" spans="1:5" x14ac:dyDescent="0.35">
      <c r="A7" s="22" t="s">
        <v>49</v>
      </c>
      <c r="B7" s="23"/>
      <c r="C7" s="24"/>
      <c r="E7" s="12"/>
    </row>
    <row r="8" spans="1:5" ht="41.25" customHeight="1" x14ac:dyDescent="0.35">
      <c r="A8" s="108" t="s">
        <v>90</v>
      </c>
      <c r="B8" s="105"/>
      <c r="C8" s="106"/>
    </row>
    <row r="9" spans="1:5" ht="15.75" customHeight="1" x14ac:dyDescent="0.35">
      <c r="A9" s="104" t="s">
        <v>91</v>
      </c>
      <c r="B9" s="105"/>
      <c r="C9" s="106"/>
    </row>
    <row r="10" spans="1:5" ht="27" customHeight="1" thickBot="1" x14ac:dyDescent="0.4">
      <c r="A10" s="107" t="s">
        <v>89</v>
      </c>
      <c r="B10" s="98"/>
      <c r="C10" s="99"/>
    </row>
    <row r="11" spans="1:5" x14ac:dyDescent="0.35">
      <c r="A11" s="13"/>
      <c r="B11" s="13"/>
      <c r="C11" s="13"/>
    </row>
    <row r="12" spans="1:5" ht="15" thickBot="1" x14ac:dyDescent="0.4">
      <c r="A12" s="13"/>
      <c r="B12" s="13"/>
      <c r="C12" s="13"/>
    </row>
    <row r="13" spans="1:5" ht="15" thickBot="1" x14ac:dyDescent="0.4">
      <c r="A13" s="103" t="s">
        <v>94</v>
      </c>
      <c r="B13" s="101"/>
      <c r="C13" s="102"/>
    </row>
    <row r="14" spans="1:5" ht="24" x14ac:dyDescent="0.35">
      <c r="A14" s="18" t="s">
        <v>44</v>
      </c>
      <c r="B14" s="19" t="s">
        <v>50</v>
      </c>
      <c r="C14" s="21" t="s">
        <v>66</v>
      </c>
    </row>
    <row r="15" spans="1:5" x14ac:dyDescent="0.35">
      <c r="A15" s="14" t="s">
        <v>61</v>
      </c>
      <c r="B15" s="16">
        <v>32.020000000000003</v>
      </c>
      <c r="C15" s="20">
        <f>B15*1.6</f>
        <v>51.232000000000006</v>
      </c>
    </row>
    <row r="16" spans="1:5" x14ac:dyDescent="0.35">
      <c r="A16" s="15" t="s">
        <v>62</v>
      </c>
      <c r="B16" s="17">
        <v>43.15</v>
      </c>
      <c r="C16" s="20">
        <f>B16*1.6</f>
        <v>69.040000000000006</v>
      </c>
    </row>
    <row r="17" spans="1:7" ht="15" thickBot="1" x14ac:dyDescent="0.4">
      <c r="A17" s="27" t="s">
        <v>60</v>
      </c>
      <c r="B17" s="28">
        <v>17.329999999999998</v>
      </c>
      <c r="C17" s="29">
        <f>B17*1.6</f>
        <v>27.727999999999998</v>
      </c>
    </row>
    <row r="18" spans="1:7" s="4" customFormat="1" x14ac:dyDescent="0.35">
      <c r="A18" s="30" t="s">
        <v>49</v>
      </c>
      <c r="B18" s="31"/>
      <c r="C18" s="32"/>
    </row>
    <row r="19" spans="1:7" s="4" customFormat="1" ht="27.75" customHeight="1" x14ac:dyDescent="0.35">
      <c r="A19" s="109" t="s">
        <v>92</v>
      </c>
      <c r="B19" s="110"/>
      <c r="C19" s="111"/>
    </row>
    <row r="20" spans="1:7" s="4" customFormat="1" ht="39.75" customHeight="1" thickBot="1" x14ac:dyDescent="0.4">
      <c r="A20" s="97" t="s">
        <v>67</v>
      </c>
      <c r="B20" s="98"/>
      <c r="C20" s="99"/>
      <c r="D20" s="7"/>
      <c r="E20" s="7"/>
      <c r="F20" s="7"/>
      <c r="G20" s="7"/>
    </row>
  </sheetData>
  <mergeCells count="7">
    <mergeCell ref="A20:C20"/>
    <mergeCell ref="A2:C2"/>
    <mergeCell ref="A13:C13"/>
    <mergeCell ref="A9:C9"/>
    <mergeCell ref="A10:C10"/>
    <mergeCell ref="A8:C8"/>
    <mergeCell ref="A19:C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U54"/>
  <sheetViews>
    <sheetView topLeftCell="A16" workbookViewId="0">
      <selection activeCell="J21" sqref="J21:J24"/>
    </sheetView>
  </sheetViews>
  <sheetFormatPr defaultColWidth="9.1796875" defaultRowHeight="14" x14ac:dyDescent="0.3"/>
  <cols>
    <col min="1" max="1" width="40" style="79" customWidth="1"/>
    <col min="2" max="2" width="10.1796875" style="79" customWidth="1"/>
    <col min="3" max="3" width="10.7265625" style="79" customWidth="1"/>
    <col min="4" max="4" width="10.54296875" style="79" customWidth="1"/>
    <col min="5" max="5" width="11.453125" style="79" customWidth="1"/>
    <col min="6" max="6" width="9.54296875" style="79" customWidth="1"/>
    <col min="7" max="7" width="11.453125" style="79" customWidth="1"/>
    <col min="8" max="8" width="9.1796875" style="79"/>
    <col min="9" max="9" width="9.26953125" style="79" customWidth="1"/>
    <col min="10" max="16384" width="9.1796875" style="79"/>
  </cols>
  <sheetData>
    <row r="1" spans="1:21" ht="31.5" customHeight="1" thickBot="1" x14ac:dyDescent="0.35">
      <c r="A1" s="133" t="s">
        <v>84</v>
      </c>
      <c r="B1" s="134"/>
      <c r="C1" s="134"/>
      <c r="D1" s="134"/>
      <c r="E1" s="134"/>
      <c r="F1" s="134"/>
      <c r="G1" s="134"/>
      <c r="H1" s="134"/>
      <c r="I1" s="134"/>
      <c r="J1" s="82"/>
      <c r="K1" s="82"/>
      <c r="L1" s="82"/>
      <c r="M1" s="82"/>
    </row>
    <row r="2" spans="1:21" x14ac:dyDescent="0.3">
      <c r="A2" s="115" t="s">
        <v>0</v>
      </c>
      <c r="B2" s="63" t="s">
        <v>1</v>
      </c>
      <c r="C2" s="63" t="s">
        <v>3</v>
      </c>
      <c r="D2" s="63" t="s">
        <v>5</v>
      </c>
      <c r="E2" s="63" t="s">
        <v>6</v>
      </c>
      <c r="F2" s="63" t="s">
        <v>7</v>
      </c>
      <c r="G2" s="63" t="s">
        <v>8</v>
      </c>
      <c r="H2" s="63" t="s">
        <v>9</v>
      </c>
      <c r="I2" s="64" t="s">
        <v>10</v>
      </c>
    </row>
    <row r="3" spans="1:21" ht="15" customHeight="1" x14ac:dyDescent="0.3">
      <c r="A3" s="116"/>
      <c r="B3" s="120" t="s">
        <v>2</v>
      </c>
      <c r="C3" s="120" t="s">
        <v>4</v>
      </c>
      <c r="D3" s="120" t="s">
        <v>57</v>
      </c>
      <c r="E3" s="120" t="s">
        <v>87</v>
      </c>
      <c r="F3" s="122" t="s">
        <v>63</v>
      </c>
      <c r="G3" s="122" t="s">
        <v>55</v>
      </c>
      <c r="H3" s="122" t="s">
        <v>56</v>
      </c>
      <c r="I3" s="124" t="s">
        <v>69</v>
      </c>
    </row>
    <row r="4" spans="1:21" x14ac:dyDescent="0.3">
      <c r="A4" s="116"/>
      <c r="B4" s="121"/>
      <c r="C4" s="121"/>
      <c r="D4" s="121"/>
      <c r="E4" s="121"/>
      <c r="F4" s="123"/>
      <c r="G4" s="123"/>
      <c r="H4" s="123"/>
      <c r="I4" s="125"/>
    </row>
    <row r="5" spans="1:21" ht="41.25" customHeight="1" x14ac:dyDescent="0.3">
      <c r="A5" s="116"/>
      <c r="B5" s="121"/>
      <c r="C5" s="121"/>
      <c r="D5" s="121"/>
      <c r="E5" s="121"/>
      <c r="F5" s="123"/>
      <c r="G5" s="123"/>
      <c r="H5" s="123"/>
      <c r="I5" s="125"/>
    </row>
    <row r="6" spans="1:21" x14ac:dyDescent="0.3">
      <c r="A6" s="65" t="s">
        <v>11</v>
      </c>
      <c r="B6" s="36" t="s">
        <v>12</v>
      </c>
      <c r="C6" s="60"/>
      <c r="D6" s="36"/>
      <c r="E6" s="36"/>
      <c r="F6" s="36"/>
      <c r="G6" s="36"/>
      <c r="H6" s="36"/>
      <c r="I6" s="66"/>
    </row>
    <row r="7" spans="1:21" x14ac:dyDescent="0.3">
      <c r="A7" s="65" t="s">
        <v>13</v>
      </c>
      <c r="B7" s="36" t="s">
        <v>12</v>
      </c>
      <c r="C7" s="60"/>
      <c r="D7" s="36"/>
      <c r="E7" s="36"/>
      <c r="F7" s="36"/>
      <c r="G7" s="36"/>
      <c r="H7" s="36"/>
      <c r="I7" s="66"/>
    </row>
    <row r="8" spans="1:21" x14ac:dyDescent="0.3">
      <c r="A8" s="65" t="s">
        <v>14</v>
      </c>
      <c r="B8" s="36"/>
      <c r="C8" s="36"/>
      <c r="D8" s="36"/>
      <c r="E8" s="36"/>
      <c r="F8" s="36"/>
      <c r="G8" s="36"/>
      <c r="H8" s="36"/>
      <c r="I8" s="66"/>
    </row>
    <row r="9" spans="1:21" ht="15.5" x14ac:dyDescent="0.3">
      <c r="A9" s="67" t="s">
        <v>97</v>
      </c>
      <c r="B9" s="38">
        <v>1</v>
      </c>
      <c r="C9" s="38">
        <v>1</v>
      </c>
      <c r="D9" s="38">
        <f>B9*C9</f>
        <v>1</v>
      </c>
      <c r="E9" s="38">
        <v>4</v>
      </c>
      <c r="F9" s="36">
        <f>D9*E9</f>
        <v>4</v>
      </c>
      <c r="G9" s="36">
        <f>F9*0.05</f>
        <v>0.2</v>
      </c>
      <c r="H9" s="36">
        <f>F9*0.1</f>
        <v>0.4</v>
      </c>
      <c r="I9" s="68">
        <f>(F9*'Labor Rates'!$C$4+G9*'Labor Rates'!$C$6+H9*'Labor Rates'!$C$5)</f>
        <v>544.96259999999995</v>
      </c>
      <c r="J9" s="94"/>
      <c r="K9" s="95"/>
      <c r="L9" s="95"/>
      <c r="M9" s="95"/>
      <c r="N9" s="95"/>
      <c r="O9" s="95"/>
      <c r="P9" s="95"/>
      <c r="Q9" s="95"/>
      <c r="R9" s="95"/>
      <c r="S9" s="95"/>
      <c r="T9" s="95"/>
      <c r="U9" s="96"/>
    </row>
    <row r="10" spans="1:21" x14ac:dyDescent="0.3">
      <c r="A10" s="67" t="s">
        <v>15</v>
      </c>
      <c r="B10" s="38"/>
      <c r="C10" s="38"/>
      <c r="D10" s="38"/>
      <c r="E10" s="38"/>
      <c r="F10" s="36"/>
      <c r="G10" s="36"/>
      <c r="H10" s="36"/>
      <c r="I10" s="69"/>
    </row>
    <row r="11" spans="1:21" x14ac:dyDescent="0.3">
      <c r="A11" s="67" t="s">
        <v>16</v>
      </c>
      <c r="B11" s="38">
        <v>1</v>
      </c>
      <c r="C11" s="38">
        <v>12</v>
      </c>
      <c r="D11" s="38">
        <f t="shared" ref="D11:D14" si="0">B11*C11</f>
        <v>12</v>
      </c>
      <c r="E11" s="38">
        <v>0</v>
      </c>
      <c r="F11" s="36">
        <f>D11*E11</f>
        <v>0</v>
      </c>
      <c r="G11" s="36">
        <f t="shared" ref="G11:G14" si="1">F11*0.05</f>
        <v>0</v>
      </c>
      <c r="H11" s="36">
        <f t="shared" ref="H11:H14" si="2">F11*0.1</f>
        <v>0</v>
      </c>
      <c r="I11" s="68">
        <f>(F11*'Labor Rates'!$C$4+G11*'Labor Rates'!$C$6+H11*'Labor Rates'!$C$5)</f>
        <v>0</v>
      </c>
    </row>
    <row r="12" spans="1:21" x14ac:dyDescent="0.3">
      <c r="A12" s="67" t="s">
        <v>17</v>
      </c>
      <c r="B12" s="38">
        <v>2</v>
      </c>
      <c r="C12" s="38">
        <v>4</v>
      </c>
      <c r="D12" s="38">
        <f t="shared" si="0"/>
        <v>8</v>
      </c>
      <c r="E12" s="38">
        <v>0</v>
      </c>
      <c r="F12" s="36">
        <f>D12*E12</f>
        <v>0</v>
      </c>
      <c r="G12" s="36">
        <f t="shared" si="1"/>
        <v>0</v>
      </c>
      <c r="H12" s="36">
        <f t="shared" si="2"/>
        <v>0</v>
      </c>
      <c r="I12" s="68">
        <f>(F12*'Labor Rates'!$C$4+G12*'Labor Rates'!$C$6+H12*'Labor Rates'!$C$5)</f>
        <v>0</v>
      </c>
    </row>
    <row r="13" spans="1:21" ht="15.5" x14ac:dyDescent="0.3">
      <c r="A13" s="67" t="s">
        <v>98</v>
      </c>
      <c r="B13" s="38">
        <v>1</v>
      </c>
      <c r="C13" s="38">
        <v>12</v>
      </c>
      <c r="D13" s="38">
        <f t="shared" si="0"/>
        <v>12</v>
      </c>
      <c r="E13" s="38">
        <v>0</v>
      </c>
      <c r="F13" s="36">
        <f>D13*E13</f>
        <v>0</v>
      </c>
      <c r="G13" s="36">
        <f t="shared" si="1"/>
        <v>0</v>
      </c>
      <c r="H13" s="36">
        <f t="shared" si="2"/>
        <v>0</v>
      </c>
      <c r="I13" s="68">
        <f>(F13*'Labor Rates'!$C$4+G13*'Labor Rates'!$C$6+H13*'Labor Rates'!$C$5)</f>
        <v>0</v>
      </c>
    </row>
    <row r="14" spans="1:21" ht="15.5" x14ac:dyDescent="0.3">
      <c r="A14" s="67" t="s">
        <v>99</v>
      </c>
      <c r="B14" s="38">
        <v>1</v>
      </c>
      <c r="C14" s="38">
        <v>12</v>
      </c>
      <c r="D14" s="38">
        <f t="shared" si="0"/>
        <v>12</v>
      </c>
      <c r="E14" s="38">
        <v>0</v>
      </c>
      <c r="F14" s="36">
        <f>D14*E14</f>
        <v>0</v>
      </c>
      <c r="G14" s="36">
        <f t="shared" si="1"/>
        <v>0</v>
      </c>
      <c r="H14" s="36">
        <f t="shared" si="2"/>
        <v>0</v>
      </c>
      <c r="I14" s="68">
        <f>(F14*'Labor Rates'!$C$4+G14*'Labor Rates'!$C$6+H14*'Labor Rates'!$C$5)</f>
        <v>0</v>
      </c>
    </row>
    <row r="15" spans="1:21" x14ac:dyDescent="0.3">
      <c r="A15" s="67" t="s">
        <v>18</v>
      </c>
      <c r="B15" s="38" t="s">
        <v>12</v>
      </c>
      <c r="C15" s="38"/>
      <c r="D15" s="38"/>
      <c r="E15" s="38"/>
      <c r="F15" s="36"/>
      <c r="G15" s="36"/>
      <c r="H15" s="36"/>
      <c r="I15" s="68"/>
    </row>
    <row r="16" spans="1:21" x14ac:dyDescent="0.3">
      <c r="A16" s="67" t="s">
        <v>19</v>
      </c>
      <c r="B16" s="38" t="s">
        <v>20</v>
      </c>
      <c r="C16" s="38"/>
      <c r="D16" s="38"/>
      <c r="E16" s="38"/>
      <c r="F16" s="36"/>
      <c r="G16" s="36"/>
      <c r="H16" s="36"/>
      <c r="I16" s="68"/>
    </row>
    <row r="17" spans="1:10" x14ac:dyDescent="0.3">
      <c r="A17" s="67" t="s">
        <v>21</v>
      </c>
      <c r="B17" s="38"/>
      <c r="C17" s="38"/>
      <c r="D17" s="38"/>
      <c r="E17" s="38"/>
      <c r="F17" s="36"/>
      <c r="G17" s="36"/>
      <c r="H17" s="36"/>
      <c r="I17" s="68"/>
    </row>
    <row r="18" spans="1:10" x14ac:dyDescent="0.3">
      <c r="A18" s="67" t="s">
        <v>22</v>
      </c>
      <c r="B18" s="38">
        <v>2</v>
      </c>
      <c r="C18" s="38">
        <v>1</v>
      </c>
      <c r="D18" s="38">
        <f t="shared" ref="D18:D26" si="3">B18*C18</f>
        <v>2</v>
      </c>
      <c r="E18" s="38">
        <v>0</v>
      </c>
      <c r="F18" s="36">
        <f t="shared" ref="F18:F26" si="4">D18*E18</f>
        <v>0</v>
      </c>
      <c r="G18" s="36">
        <f t="shared" ref="G18:G26" si="5">F18*0.05</f>
        <v>0</v>
      </c>
      <c r="H18" s="36">
        <f t="shared" ref="H18:H26" si="6">F18*0.1</f>
        <v>0</v>
      </c>
      <c r="I18" s="68">
        <f>(F18*'Labor Rates'!$C$4+G18*'Labor Rates'!$C$6+H18*'Labor Rates'!$C$5)</f>
        <v>0</v>
      </c>
    </row>
    <row r="19" spans="1:10" x14ac:dyDescent="0.3">
      <c r="A19" s="67" t="s">
        <v>23</v>
      </c>
      <c r="B19" s="38">
        <v>2</v>
      </c>
      <c r="C19" s="38">
        <v>1</v>
      </c>
      <c r="D19" s="38">
        <f t="shared" si="3"/>
        <v>2</v>
      </c>
      <c r="E19" s="38">
        <v>0</v>
      </c>
      <c r="F19" s="36">
        <f t="shared" si="4"/>
        <v>0</v>
      </c>
      <c r="G19" s="36">
        <f t="shared" si="5"/>
        <v>0</v>
      </c>
      <c r="H19" s="36">
        <f t="shared" si="6"/>
        <v>0</v>
      </c>
      <c r="I19" s="68">
        <f>(F19*'Labor Rates'!$C$4+G19*'Labor Rates'!$C$6+H19*'Labor Rates'!$C$5)</f>
        <v>0</v>
      </c>
    </row>
    <row r="20" spans="1:10" x14ac:dyDescent="0.3">
      <c r="A20" s="67" t="s">
        <v>24</v>
      </c>
      <c r="B20" s="38">
        <v>2</v>
      </c>
      <c r="C20" s="38">
        <v>1</v>
      </c>
      <c r="D20" s="38">
        <f t="shared" si="3"/>
        <v>2</v>
      </c>
      <c r="E20" s="38">
        <v>0</v>
      </c>
      <c r="F20" s="36">
        <f t="shared" si="4"/>
        <v>0</v>
      </c>
      <c r="G20" s="36">
        <f t="shared" si="5"/>
        <v>0</v>
      </c>
      <c r="H20" s="36">
        <f t="shared" si="6"/>
        <v>0</v>
      </c>
      <c r="I20" s="68">
        <f>(F20*'Labor Rates'!$C$4+G20*'Labor Rates'!$C$6+H20*'Labor Rates'!$C$5)</f>
        <v>0</v>
      </c>
    </row>
    <row r="21" spans="1:10" ht="26" x14ac:dyDescent="0.3">
      <c r="A21" s="67" t="s">
        <v>104</v>
      </c>
      <c r="B21" s="38">
        <v>2</v>
      </c>
      <c r="C21" s="38">
        <v>1</v>
      </c>
      <c r="D21" s="38">
        <f t="shared" ref="D21" si="7">B21*C21</f>
        <v>2</v>
      </c>
      <c r="E21" s="38">
        <v>0</v>
      </c>
      <c r="F21" s="36">
        <f t="shared" si="4"/>
        <v>0</v>
      </c>
      <c r="G21" s="36">
        <f t="shared" ref="G21" si="8">F21*0.05</f>
        <v>0</v>
      </c>
      <c r="H21" s="36">
        <f t="shared" ref="H21" si="9">F21*0.1</f>
        <v>0</v>
      </c>
      <c r="I21" s="68">
        <f>(F21*'Labor Rates'!$C$4+G21*'Labor Rates'!$C$6+H21*'Labor Rates'!$C$5)</f>
        <v>0</v>
      </c>
      <c r="J21" s="93"/>
    </row>
    <row r="22" spans="1:10" ht="15.5" x14ac:dyDescent="0.3">
      <c r="A22" s="67" t="s">
        <v>116</v>
      </c>
      <c r="B22" s="38">
        <v>2</v>
      </c>
      <c r="C22" s="38">
        <v>1</v>
      </c>
      <c r="D22" s="38">
        <f t="shared" si="3"/>
        <v>2</v>
      </c>
      <c r="E22" s="38">
        <v>0</v>
      </c>
      <c r="F22" s="36">
        <f t="shared" si="4"/>
        <v>0</v>
      </c>
      <c r="G22" s="36">
        <f>F22*0.05</f>
        <v>0</v>
      </c>
      <c r="H22" s="36">
        <f t="shared" si="6"/>
        <v>0</v>
      </c>
      <c r="I22" s="68">
        <f>(F22*'Labor Rates'!$C$4+G22*'Labor Rates'!$C$6+H22*'Labor Rates'!$C$5)</f>
        <v>0</v>
      </c>
    </row>
    <row r="23" spans="1:10" ht="15.5" x14ac:dyDescent="0.3">
      <c r="A23" s="67" t="s">
        <v>117</v>
      </c>
      <c r="B23" s="38">
        <v>2</v>
      </c>
      <c r="C23" s="38">
        <v>1</v>
      </c>
      <c r="D23" s="38">
        <f t="shared" si="3"/>
        <v>2</v>
      </c>
      <c r="E23" s="38">
        <v>0</v>
      </c>
      <c r="F23" s="36">
        <f t="shared" si="4"/>
        <v>0</v>
      </c>
      <c r="G23" s="36">
        <f>F23*0.05</f>
        <v>0</v>
      </c>
      <c r="H23" s="36">
        <f t="shared" si="6"/>
        <v>0</v>
      </c>
      <c r="I23" s="68">
        <f>(F23*'Labor Rates'!$C$4+G23*'Labor Rates'!$C$6+H23*'Labor Rates'!$C$5)</f>
        <v>0</v>
      </c>
      <c r="J23" s="93"/>
    </row>
    <row r="24" spans="1:10" x14ac:dyDescent="0.3">
      <c r="A24" s="67" t="s">
        <v>101</v>
      </c>
      <c r="B24" s="38">
        <v>12</v>
      </c>
      <c r="C24" s="38">
        <v>1</v>
      </c>
      <c r="D24" s="38">
        <f t="shared" si="3"/>
        <v>12</v>
      </c>
      <c r="E24" s="38">
        <v>0</v>
      </c>
      <c r="F24" s="36">
        <f t="shared" si="4"/>
        <v>0</v>
      </c>
      <c r="G24" s="36">
        <f>F24*0.05</f>
        <v>0</v>
      </c>
      <c r="H24" s="36">
        <f t="shared" si="6"/>
        <v>0</v>
      </c>
      <c r="I24" s="68">
        <f>(F24*'Labor Rates'!$C$4+G24*'Labor Rates'!$C$6+H24*'Labor Rates'!$C$5)</f>
        <v>0</v>
      </c>
      <c r="J24" s="93"/>
    </row>
    <row r="25" spans="1:10" ht="15.5" x14ac:dyDescent="0.3">
      <c r="A25" s="67" t="s">
        <v>88</v>
      </c>
      <c r="B25" s="38">
        <v>12</v>
      </c>
      <c r="C25" s="38">
        <v>1</v>
      </c>
      <c r="D25" s="38">
        <f t="shared" si="3"/>
        <v>12</v>
      </c>
      <c r="E25" s="38">
        <v>4</v>
      </c>
      <c r="F25" s="36">
        <f t="shared" si="4"/>
        <v>48</v>
      </c>
      <c r="G25" s="36">
        <f t="shared" si="5"/>
        <v>2.4000000000000004</v>
      </c>
      <c r="H25" s="36">
        <f t="shared" si="6"/>
        <v>4.8000000000000007</v>
      </c>
      <c r="I25" s="69">
        <f>(F25*'Labor Rates'!$C$4+G25*'Labor Rates'!$C$6+H25*'Labor Rates'!$C$5)</f>
        <v>6539.5512000000008</v>
      </c>
      <c r="J25" s="40"/>
    </row>
    <row r="26" spans="1:10" ht="15.5" x14ac:dyDescent="0.3">
      <c r="A26" s="67" t="s">
        <v>105</v>
      </c>
      <c r="B26" s="38">
        <v>5</v>
      </c>
      <c r="C26" s="38">
        <v>1</v>
      </c>
      <c r="D26" s="38">
        <f t="shared" si="3"/>
        <v>5</v>
      </c>
      <c r="E26" s="38">
        <v>0</v>
      </c>
      <c r="F26" s="90">
        <f t="shared" si="4"/>
        <v>0</v>
      </c>
      <c r="G26" s="90">
        <f t="shared" si="5"/>
        <v>0</v>
      </c>
      <c r="H26" s="90">
        <f t="shared" si="6"/>
        <v>0</v>
      </c>
      <c r="I26" s="68">
        <f>(F26*'Labor Rates'!$C$4+G26*'Labor Rates'!$C$6+H26*'Labor Rates'!$C$5)</f>
        <v>0</v>
      </c>
      <c r="J26" s="40"/>
    </row>
    <row r="27" spans="1:10" x14ac:dyDescent="0.3">
      <c r="A27" s="117" t="s">
        <v>25</v>
      </c>
      <c r="B27" s="118"/>
      <c r="C27" s="118"/>
      <c r="D27" s="118"/>
      <c r="E27" s="119"/>
      <c r="F27" s="126">
        <f>SUM(F9:H25)</f>
        <v>59.8</v>
      </c>
      <c r="G27" s="127"/>
      <c r="H27" s="128"/>
      <c r="I27" s="70">
        <f>SUM(I6:I26)</f>
        <v>7084.5138000000006</v>
      </c>
      <c r="J27" s="33"/>
    </row>
    <row r="28" spans="1:10" x14ac:dyDescent="0.3">
      <c r="A28" s="67" t="s">
        <v>26</v>
      </c>
      <c r="B28" s="38"/>
      <c r="C28" s="38"/>
      <c r="D28" s="38"/>
      <c r="E28" s="38"/>
      <c r="F28" s="89"/>
      <c r="G28" s="89"/>
      <c r="H28" s="89"/>
      <c r="I28" s="69"/>
      <c r="J28" s="33"/>
    </row>
    <row r="29" spans="1:10" x14ac:dyDescent="0.3">
      <c r="A29" s="67" t="s">
        <v>53</v>
      </c>
      <c r="B29" s="38" t="s">
        <v>27</v>
      </c>
      <c r="C29" s="38"/>
      <c r="D29" s="38"/>
      <c r="E29" s="38"/>
      <c r="F29" s="36"/>
      <c r="G29" s="36"/>
      <c r="H29" s="36"/>
      <c r="I29" s="69"/>
      <c r="J29" s="33"/>
    </row>
    <row r="30" spans="1:10" x14ac:dyDescent="0.3">
      <c r="A30" s="67" t="s">
        <v>28</v>
      </c>
      <c r="B30" s="38">
        <v>50</v>
      </c>
      <c r="C30" s="38">
        <v>1</v>
      </c>
      <c r="D30" s="38">
        <f t="shared" ref="D30" si="10">B30*C30</f>
        <v>50</v>
      </c>
      <c r="E30" s="38">
        <v>0</v>
      </c>
      <c r="F30" s="36">
        <f>D30*E30</f>
        <v>0</v>
      </c>
      <c r="G30" s="36">
        <f>F30*0.05</f>
        <v>0</v>
      </c>
      <c r="H30" s="36">
        <f>F30*0.1</f>
        <v>0</v>
      </c>
      <c r="I30" s="68">
        <f>(F30*'Labor Rates'!$C$4+G30*'Labor Rates'!$C$6+H30*'Labor Rates'!$C$5)</f>
        <v>0</v>
      </c>
      <c r="J30" s="33"/>
    </row>
    <row r="31" spans="1:10" x14ac:dyDescent="0.3">
      <c r="A31" s="67" t="s">
        <v>64</v>
      </c>
      <c r="B31" s="38"/>
      <c r="C31" s="38"/>
      <c r="D31" s="38"/>
      <c r="E31" s="38"/>
      <c r="F31" s="36"/>
      <c r="G31" s="36"/>
      <c r="H31" s="36"/>
      <c r="I31" s="68"/>
      <c r="J31" s="33"/>
    </row>
    <row r="32" spans="1:10" x14ac:dyDescent="0.3">
      <c r="A32" s="67" t="s">
        <v>29</v>
      </c>
      <c r="B32" s="38">
        <v>1</v>
      </c>
      <c r="C32" s="38">
        <v>12</v>
      </c>
      <c r="D32" s="38">
        <f t="shared" ref="D32:D36" si="11">B32*C32</f>
        <v>12</v>
      </c>
      <c r="E32" s="38">
        <v>0</v>
      </c>
      <c r="F32" s="36">
        <f>D32*E32</f>
        <v>0</v>
      </c>
      <c r="G32" s="36">
        <f t="shared" ref="G32:G36" si="12">F32*0.05</f>
        <v>0</v>
      </c>
      <c r="H32" s="36">
        <f t="shared" ref="H32:H36" si="13">F32*0.1</f>
        <v>0</v>
      </c>
      <c r="I32" s="68">
        <f>(F32*'Labor Rates'!$C$4+G32*'Labor Rates'!$C$6+H32*'Labor Rates'!$C$5)</f>
        <v>0</v>
      </c>
      <c r="J32" s="33"/>
    </row>
    <row r="33" spans="1:12" x14ac:dyDescent="0.3">
      <c r="A33" s="67" t="s">
        <v>30</v>
      </c>
      <c r="B33" s="38">
        <v>1</v>
      </c>
      <c r="C33" s="38">
        <v>12</v>
      </c>
      <c r="D33" s="38">
        <f t="shared" si="11"/>
        <v>12</v>
      </c>
      <c r="E33" s="38">
        <v>0</v>
      </c>
      <c r="F33" s="36">
        <f>D33*E33</f>
        <v>0</v>
      </c>
      <c r="G33" s="36">
        <f t="shared" si="12"/>
        <v>0</v>
      </c>
      <c r="H33" s="36">
        <f t="shared" si="13"/>
        <v>0</v>
      </c>
      <c r="I33" s="68">
        <f>(F33*'Labor Rates'!$C$4+G33*'Labor Rates'!$C$6+H33*'Labor Rates'!$C$5)</f>
        <v>0</v>
      </c>
      <c r="J33" s="33"/>
    </row>
    <row r="34" spans="1:12" x14ac:dyDescent="0.3">
      <c r="A34" s="67" t="s">
        <v>31</v>
      </c>
      <c r="B34" s="38">
        <v>1</v>
      </c>
      <c r="C34" s="38">
        <v>12</v>
      </c>
      <c r="D34" s="38">
        <f t="shared" si="11"/>
        <v>12</v>
      </c>
      <c r="E34" s="38">
        <v>0</v>
      </c>
      <c r="F34" s="36">
        <f>D34*E34</f>
        <v>0</v>
      </c>
      <c r="G34" s="36">
        <f t="shared" si="12"/>
        <v>0</v>
      </c>
      <c r="H34" s="36">
        <f t="shared" si="13"/>
        <v>0</v>
      </c>
      <c r="I34" s="68">
        <f>(F34*'Labor Rates'!$C$4+G34*'Labor Rates'!$C$6+H34*'Labor Rates'!$C$5)</f>
        <v>0</v>
      </c>
      <c r="J34" s="33"/>
    </row>
    <row r="35" spans="1:12" ht="15.5" x14ac:dyDescent="0.3">
      <c r="A35" s="67" t="s">
        <v>106</v>
      </c>
      <c r="B35" s="38">
        <v>1</v>
      </c>
      <c r="C35" s="38">
        <v>12</v>
      </c>
      <c r="D35" s="38">
        <f t="shared" si="11"/>
        <v>12</v>
      </c>
      <c r="E35" s="38">
        <v>4</v>
      </c>
      <c r="F35" s="36">
        <f>D35*E35</f>
        <v>48</v>
      </c>
      <c r="G35" s="39">
        <f t="shared" si="12"/>
        <v>2.4000000000000004</v>
      </c>
      <c r="H35" s="39">
        <f t="shared" si="13"/>
        <v>4.8000000000000007</v>
      </c>
      <c r="I35" s="69">
        <f>(F35*'Labor Rates'!$C$4+G35*'Labor Rates'!$C$6+H35*'Labor Rates'!$C$5)</f>
        <v>6539.5512000000008</v>
      </c>
      <c r="J35" s="40"/>
    </row>
    <row r="36" spans="1:12" ht="15.5" x14ac:dyDescent="0.3">
      <c r="A36" s="67" t="s">
        <v>107</v>
      </c>
      <c r="B36" s="38">
        <v>5</v>
      </c>
      <c r="C36" s="38">
        <v>1</v>
      </c>
      <c r="D36" s="38">
        <f t="shared" si="11"/>
        <v>5</v>
      </c>
      <c r="E36" s="38">
        <v>4</v>
      </c>
      <c r="F36" s="36">
        <f>D36*E36</f>
        <v>20</v>
      </c>
      <c r="G36" s="39">
        <f t="shared" si="12"/>
        <v>1</v>
      </c>
      <c r="H36" s="39">
        <f t="shared" si="13"/>
        <v>2</v>
      </c>
      <c r="I36" s="69">
        <f>(F36*'Labor Rates'!$C$4+G36*'Labor Rates'!$C$6+H36*'Labor Rates'!$C$5)</f>
        <v>2724.8130000000001</v>
      </c>
      <c r="J36" s="40"/>
    </row>
    <row r="37" spans="1:12" x14ac:dyDescent="0.3">
      <c r="A37" s="67" t="s">
        <v>65</v>
      </c>
      <c r="B37" s="38" t="s">
        <v>12</v>
      </c>
      <c r="C37" s="38"/>
      <c r="D37" s="38"/>
      <c r="E37" s="38"/>
      <c r="F37" s="36"/>
      <c r="G37" s="36"/>
      <c r="H37" s="36"/>
      <c r="I37" s="69"/>
      <c r="J37" s="40"/>
      <c r="L37" s="88"/>
    </row>
    <row r="38" spans="1:12" ht="15.5" x14ac:dyDescent="0.3">
      <c r="A38" s="67" t="s">
        <v>108</v>
      </c>
      <c r="B38" s="38">
        <v>1</v>
      </c>
      <c r="C38" s="38">
        <v>1</v>
      </c>
      <c r="D38" s="38">
        <f>C38*B38</f>
        <v>1</v>
      </c>
      <c r="E38" s="38">
        <v>0</v>
      </c>
      <c r="F38" s="36">
        <f>D38*E38</f>
        <v>0</v>
      </c>
      <c r="G38" s="81">
        <f t="shared" ref="G38" si="14">F38*0.05</f>
        <v>0</v>
      </c>
      <c r="H38" s="81">
        <f t="shared" ref="H38" si="15">F38*0.1</f>
        <v>0</v>
      </c>
      <c r="I38" s="69"/>
      <c r="J38" s="40"/>
    </row>
    <row r="39" spans="1:12" x14ac:dyDescent="0.3">
      <c r="A39" s="71" t="s">
        <v>32</v>
      </c>
      <c r="B39" s="61"/>
      <c r="C39" s="61"/>
      <c r="D39" s="61"/>
      <c r="E39" s="61"/>
      <c r="F39" s="129">
        <f>SUM(F30:H36)</f>
        <v>78.2</v>
      </c>
      <c r="G39" s="130"/>
      <c r="H39" s="130"/>
      <c r="I39" s="72">
        <f>SUM(I28:I37)</f>
        <v>9264.3642</v>
      </c>
    </row>
    <row r="40" spans="1:12" ht="28" x14ac:dyDescent="0.3">
      <c r="A40" s="73" t="s">
        <v>109</v>
      </c>
      <c r="B40" s="62"/>
      <c r="C40" s="62"/>
      <c r="D40" s="62"/>
      <c r="E40" s="62"/>
      <c r="F40" s="131">
        <f>F39+F27</f>
        <v>138</v>
      </c>
      <c r="G40" s="132"/>
      <c r="H40" s="132"/>
      <c r="I40" s="72">
        <f>ROUND(I39+I27,-2)</f>
        <v>16300</v>
      </c>
    </row>
    <row r="41" spans="1:12" ht="15" x14ac:dyDescent="0.3">
      <c r="A41" s="74" t="s">
        <v>110</v>
      </c>
      <c r="B41" s="62"/>
      <c r="C41" s="62"/>
      <c r="D41" s="62"/>
      <c r="E41" s="62"/>
      <c r="F41" s="48"/>
      <c r="G41" s="49"/>
      <c r="H41" s="49"/>
      <c r="I41" s="68">
        <f>(F41*'Labor Rates'!$C$4+G41*'Labor Rates'!$C$6+H41*'Labor Rates'!$C$5)</f>
        <v>0</v>
      </c>
    </row>
    <row r="42" spans="1:12" ht="15.5" thickBot="1" x14ac:dyDescent="0.35">
      <c r="A42" s="75" t="s">
        <v>111</v>
      </c>
      <c r="B42" s="76"/>
      <c r="C42" s="76"/>
      <c r="D42" s="76"/>
      <c r="E42" s="76"/>
      <c r="F42" s="77"/>
      <c r="G42" s="78"/>
      <c r="H42" s="78"/>
      <c r="I42" s="80">
        <f>I41+I40</f>
        <v>16300</v>
      </c>
    </row>
    <row r="43" spans="1:12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12" x14ac:dyDescent="0.3">
      <c r="A44" s="1" t="s">
        <v>33</v>
      </c>
      <c r="B44" s="33"/>
      <c r="C44" s="33"/>
      <c r="D44" s="33"/>
      <c r="E44" s="33"/>
      <c r="F44" s="33"/>
      <c r="G44" s="33"/>
      <c r="H44" s="33"/>
      <c r="I44" s="33"/>
    </row>
    <row r="45" spans="1:12" ht="15.5" x14ac:dyDescent="0.3">
      <c r="A45" s="34" t="s">
        <v>68</v>
      </c>
      <c r="B45" s="35"/>
      <c r="C45" s="35"/>
      <c r="D45" s="35"/>
      <c r="E45" s="35"/>
      <c r="F45" s="35"/>
      <c r="G45" s="35"/>
      <c r="H45" s="35"/>
      <c r="I45" s="35"/>
    </row>
    <row r="46" spans="1:12" ht="55.5" customHeight="1" x14ac:dyDescent="0.3">
      <c r="A46" s="112" t="s">
        <v>96</v>
      </c>
      <c r="B46" s="114"/>
      <c r="C46" s="114"/>
      <c r="D46" s="114"/>
      <c r="E46" s="114"/>
      <c r="F46" s="114"/>
      <c r="G46" s="114"/>
      <c r="H46" s="114"/>
      <c r="I46" s="114"/>
    </row>
    <row r="47" spans="1:12" ht="15.5" x14ac:dyDescent="0.3">
      <c r="A47" s="59" t="s">
        <v>95</v>
      </c>
    </row>
    <row r="48" spans="1:12" ht="18.75" customHeight="1" x14ac:dyDescent="0.3">
      <c r="A48" s="112" t="s">
        <v>100</v>
      </c>
      <c r="B48" s="113"/>
      <c r="C48" s="113"/>
      <c r="D48" s="113"/>
      <c r="E48" s="113"/>
      <c r="F48" s="113"/>
      <c r="G48" s="113"/>
      <c r="H48" s="113"/>
      <c r="I48" s="113"/>
      <c r="J48" s="93"/>
    </row>
    <row r="49" spans="1:10" ht="41.25" customHeight="1" x14ac:dyDescent="0.3">
      <c r="A49" s="135" t="s">
        <v>118</v>
      </c>
      <c r="B49" s="135"/>
      <c r="C49" s="135"/>
      <c r="D49" s="135"/>
      <c r="E49" s="135"/>
      <c r="F49" s="135"/>
      <c r="G49" s="135"/>
      <c r="H49" s="135"/>
      <c r="I49" s="135"/>
      <c r="J49" s="93"/>
    </row>
    <row r="50" spans="1:10" ht="33" customHeight="1" x14ac:dyDescent="0.3">
      <c r="A50" s="135" t="s">
        <v>121</v>
      </c>
      <c r="B50" s="135"/>
      <c r="C50" s="135"/>
      <c r="D50" s="135"/>
      <c r="E50" s="135"/>
      <c r="F50" s="135"/>
      <c r="G50" s="135"/>
      <c r="H50" s="135"/>
      <c r="I50" s="135"/>
      <c r="J50" s="40"/>
    </row>
    <row r="51" spans="1:10" ht="17.25" customHeight="1" x14ac:dyDescent="0.3">
      <c r="A51" s="112" t="s">
        <v>112</v>
      </c>
      <c r="B51" s="112"/>
      <c r="C51" s="112"/>
      <c r="D51" s="112"/>
      <c r="E51" s="112"/>
      <c r="F51" s="112"/>
      <c r="G51" s="112"/>
      <c r="H51" s="112"/>
      <c r="I51" s="112"/>
    </row>
    <row r="52" spans="1:10" ht="15.5" x14ac:dyDescent="0.3">
      <c r="A52" s="34" t="s">
        <v>113</v>
      </c>
      <c r="B52" s="35"/>
      <c r="C52" s="35"/>
      <c r="D52" s="35"/>
      <c r="E52" s="35"/>
      <c r="F52" s="35"/>
      <c r="G52" s="35"/>
      <c r="H52" s="35"/>
      <c r="I52" s="35"/>
    </row>
    <row r="53" spans="1:10" ht="15.5" x14ac:dyDescent="0.3">
      <c r="A53" s="34" t="s">
        <v>114</v>
      </c>
      <c r="B53" s="35"/>
      <c r="C53" s="35"/>
      <c r="D53" s="35"/>
      <c r="E53" s="35"/>
      <c r="F53" s="35"/>
      <c r="G53" s="35"/>
      <c r="H53" s="35"/>
      <c r="I53" s="35"/>
    </row>
    <row r="54" spans="1:10" ht="15.5" x14ac:dyDescent="0.3">
      <c r="A54" s="34" t="s">
        <v>115</v>
      </c>
      <c r="B54" s="91"/>
      <c r="C54" s="91"/>
      <c r="D54" s="91"/>
      <c r="E54" s="91"/>
      <c r="F54" s="91"/>
      <c r="G54" s="91"/>
      <c r="H54" s="91"/>
      <c r="I54" s="33"/>
    </row>
  </sheetData>
  <mergeCells count="19">
    <mergeCell ref="A1:I1"/>
    <mergeCell ref="A50:I50"/>
    <mergeCell ref="A49:I49"/>
    <mergeCell ref="A51:I51"/>
    <mergeCell ref="A48:I48"/>
    <mergeCell ref="A46:I46"/>
    <mergeCell ref="A2:A5"/>
    <mergeCell ref="A27:E27"/>
    <mergeCell ref="B3:B5"/>
    <mergeCell ref="C3:C5"/>
    <mergeCell ref="D3:D5"/>
    <mergeCell ref="E3:E5"/>
    <mergeCell ref="F3:F5"/>
    <mergeCell ref="G3:G5"/>
    <mergeCell ref="H3:H5"/>
    <mergeCell ref="I3:I5"/>
    <mergeCell ref="F27:H27"/>
    <mergeCell ref="F39:H39"/>
    <mergeCell ref="F40:H4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M29"/>
  <sheetViews>
    <sheetView topLeftCell="A4" workbookViewId="0">
      <selection activeCell="J11" sqref="J11:J14"/>
    </sheetView>
  </sheetViews>
  <sheetFormatPr defaultRowHeight="14.5" x14ac:dyDescent="0.35"/>
  <cols>
    <col min="1" max="1" width="36.1796875" customWidth="1"/>
  </cols>
  <sheetData>
    <row r="1" spans="1:13" ht="31.5" customHeight="1" thickBot="1" x14ac:dyDescent="0.4">
      <c r="A1" s="133" t="s">
        <v>86</v>
      </c>
      <c r="B1" s="134"/>
      <c r="C1" s="134"/>
      <c r="D1" s="134"/>
      <c r="E1" s="134"/>
      <c r="F1" s="134"/>
      <c r="G1" s="134"/>
      <c r="H1" s="134"/>
      <c r="I1" s="134"/>
      <c r="J1" s="41"/>
      <c r="K1" s="8"/>
      <c r="L1" s="8"/>
      <c r="M1" s="8"/>
    </row>
    <row r="2" spans="1:13" x14ac:dyDescent="0.35">
      <c r="A2" s="146" t="s">
        <v>34</v>
      </c>
      <c r="B2" s="85" t="s">
        <v>1</v>
      </c>
      <c r="C2" s="85" t="s">
        <v>3</v>
      </c>
      <c r="D2" s="85" t="s">
        <v>5</v>
      </c>
      <c r="E2" s="85" t="s">
        <v>6</v>
      </c>
      <c r="F2" s="85" t="s">
        <v>7</v>
      </c>
      <c r="G2" s="85" t="s">
        <v>8</v>
      </c>
      <c r="H2" s="85" t="s">
        <v>9</v>
      </c>
      <c r="I2" s="86" t="s">
        <v>10</v>
      </c>
      <c r="J2" s="33"/>
    </row>
    <row r="3" spans="1:13" x14ac:dyDescent="0.35">
      <c r="A3" s="147"/>
      <c r="B3" s="138" t="s">
        <v>35</v>
      </c>
      <c r="C3" s="138" t="s">
        <v>36</v>
      </c>
      <c r="D3" s="138" t="s">
        <v>58</v>
      </c>
      <c r="E3" s="138" t="s">
        <v>85</v>
      </c>
      <c r="F3" s="138" t="s">
        <v>54</v>
      </c>
      <c r="G3" s="138" t="s">
        <v>51</v>
      </c>
      <c r="H3" s="138" t="s">
        <v>52</v>
      </c>
      <c r="I3" s="141" t="s">
        <v>73</v>
      </c>
      <c r="J3" s="33"/>
    </row>
    <row r="4" spans="1:13" x14ac:dyDescent="0.35">
      <c r="A4" s="147"/>
      <c r="B4" s="139"/>
      <c r="C4" s="139"/>
      <c r="D4" s="139"/>
      <c r="E4" s="139"/>
      <c r="F4" s="139"/>
      <c r="G4" s="140"/>
      <c r="H4" s="139"/>
      <c r="I4" s="142"/>
      <c r="J4" s="33"/>
    </row>
    <row r="5" spans="1:13" ht="56.25" customHeight="1" x14ac:dyDescent="0.35">
      <c r="A5" s="147"/>
      <c r="B5" s="139"/>
      <c r="C5" s="139"/>
      <c r="D5" s="139"/>
      <c r="E5" s="139"/>
      <c r="F5" s="139"/>
      <c r="G5" s="140"/>
      <c r="H5" s="139"/>
      <c r="I5" s="142"/>
      <c r="J5" s="33"/>
    </row>
    <row r="6" spans="1:13" x14ac:dyDescent="0.35">
      <c r="A6" s="83" t="s">
        <v>34</v>
      </c>
      <c r="B6" s="57"/>
      <c r="C6" s="57"/>
      <c r="D6" s="57"/>
      <c r="E6" s="57"/>
      <c r="F6" s="57"/>
      <c r="G6" s="57"/>
      <c r="H6" s="57"/>
      <c r="I6" s="84"/>
      <c r="J6" s="33"/>
    </row>
    <row r="7" spans="1:13" x14ac:dyDescent="0.35">
      <c r="A7" s="83" t="s">
        <v>37</v>
      </c>
      <c r="B7" s="57"/>
      <c r="C7" s="57"/>
      <c r="D7" s="57"/>
      <c r="E7" s="57"/>
      <c r="F7" s="57"/>
      <c r="G7" s="57"/>
      <c r="H7" s="57"/>
      <c r="I7" s="84"/>
      <c r="J7" s="33"/>
    </row>
    <row r="8" spans="1:13" x14ac:dyDescent="0.35">
      <c r="A8" s="83" t="s">
        <v>38</v>
      </c>
      <c r="B8" s="57">
        <v>4</v>
      </c>
      <c r="C8" s="57">
        <v>1</v>
      </c>
      <c r="D8" s="57">
        <f>B8*C8</f>
        <v>4</v>
      </c>
      <c r="E8" s="57">
        <v>0</v>
      </c>
      <c r="F8" s="57">
        <f>D8*E8</f>
        <v>0</v>
      </c>
      <c r="G8" s="57">
        <f>F8*0.05</f>
        <v>0</v>
      </c>
      <c r="H8" s="57">
        <f>F8*0.1</f>
        <v>0</v>
      </c>
      <c r="I8" s="43">
        <f>F8*'Labor Rates'!$C$15+'Table 2'!G8*'Labor Rates'!$C$16+'Table 2'!H8*'Labor Rates'!$C$17</f>
        <v>0</v>
      </c>
      <c r="J8" s="33"/>
    </row>
    <row r="9" spans="1:13" x14ac:dyDescent="0.35">
      <c r="A9" s="83" t="s">
        <v>39</v>
      </c>
      <c r="B9" s="57">
        <v>4</v>
      </c>
      <c r="C9" s="57">
        <v>1</v>
      </c>
      <c r="D9" s="57">
        <f t="shared" ref="D9:D18" si="0">B9*C9</f>
        <v>4</v>
      </c>
      <c r="E9" s="57">
        <v>0</v>
      </c>
      <c r="F9" s="57">
        <f t="shared" ref="F9:F12" si="1">D9*E9</f>
        <v>0</v>
      </c>
      <c r="G9" s="57">
        <f t="shared" ref="G9:G12" si="2">F9*0.05</f>
        <v>0</v>
      </c>
      <c r="H9" s="57">
        <f t="shared" ref="H9:H12" si="3">F9*0.1</f>
        <v>0</v>
      </c>
      <c r="I9" s="43">
        <f>F9*'Labor Rates'!$C$15+'Table 2'!G9*'Labor Rates'!$C$16+'Table 2'!H9*'Labor Rates'!$C$17</f>
        <v>0</v>
      </c>
      <c r="J9" s="33"/>
    </row>
    <row r="10" spans="1:13" x14ac:dyDescent="0.35">
      <c r="A10" s="83" t="s">
        <v>40</v>
      </c>
      <c r="B10" s="57">
        <v>4</v>
      </c>
      <c r="C10" s="57">
        <v>1</v>
      </c>
      <c r="D10" s="57">
        <f t="shared" si="0"/>
        <v>4</v>
      </c>
      <c r="E10" s="57">
        <v>0</v>
      </c>
      <c r="F10" s="57">
        <f t="shared" si="1"/>
        <v>0</v>
      </c>
      <c r="G10" s="57">
        <f t="shared" si="2"/>
        <v>0</v>
      </c>
      <c r="H10" s="57">
        <f t="shared" si="3"/>
        <v>0</v>
      </c>
      <c r="I10" s="43">
        <f>F10*'Labor Rates'!$C$15+'Table 2'!G10*'Labor Rates'!$C$16+'Table 2'!H10*'Labor Rates'!$C$17</f>
        <v>0</v>
      </c>
      <c r="J10" s="33"/>
    </row>
    <row r="11" spans="1:13" s="4" customFormat="1" ht="26" x14ac:dyDescent="0.35">
      <c r="A11" s="83" t="s">
        <v>122</v>
      </c>
      <c r="B11" s="92">
        <v>4</v>
      </c>
      <c r="C11" s="92">
        <v>1</v>
      </c>
      <c r="D11" s="92">
        <f>B11*C11</f>
        <v>4</v>
      </c>
      <c r="E11" s="92">
        <v>0</v>
      </c>
      <c r="F11" s="92">
        <f>D11*E11</f>
        <v>0</v>
      </c>
      <c r="G11" s="92">
        <f>F11*0.05</f>
        <v>0</v>
      </c>
      <c r="H11" s="92">
        <f>F11*0.1</f>
        <v>0</v>
      </c>
      <c r="I11" s="43">
        <f>F11*'Labor Rates'!$C$15+'Table 2'!G11*'Labor Rates'!$C$16+'Table 2'!H11*'Labor Rates'!$C$17</f>
        <v>0</v>
      </c>
      <c r="J11" s="93"/>
    </row>
    <row r="12" spans="1:13" ht="15.75" customHeight="1" x14ac:dyDescent="0.35">
      <c r="A12" s="83" t="s">
        <v>123</v>
      </c>
      <c r="B12" s="57">
        <v>4</v>
      </c>
      <c r="C12" s="57">
        <v>1</v>
      </c>
      <c r="D12" s="57">
        <f t="shared" si="0"/>
        <v>4</v>
      </c>
      <c r="E12" s="57">
        <v>0</v>
      </c>
      <c r="F12" s="57">
        <f t="shared" si="1"/>
        <v>0</v>
      </c>
      <c r="G12" s="57">
        <f t="shared" si="2"/>
        <v>0</v>
      </c>
      <c r="H12" s="57">
        <f t="shared" si="3"/>
        <v>0</v>
      </c>
      <c r="I12" s="43">
        <f>F12*'Labor Rates'!$C$15+'Table 2'!G12*'Labor Rates'!$C$16+'Table 2'!H12*'Labor Rates'!$C$17</f>
        <v>0</v>
      </c>
    </row>
    <row r="13" spans="1:13" s="4" customFormat="1" ht="15.5" x14ac:dyDescent="0.35">
      <c r="A13" s="83" t="s">
        <v>124</v>
      </c>
      <c r="B13" s="92">
        <v>4</v>
      </c>
      <c r="C13" s="92">
        <v>1</v>
      </c>
      <c r="D13" s="92">
        <f>B13*C13</f>
        <v>4</v>
      </c>
      <c r="E13" s="92">
        <v>0</v>
      </c>
      <c r="F13" s="92">
        <f>D13*E13</f>
        <v>0</v>
      </c>
      <c r="G13" s="92">
        <f>F13*0.05</f>
        <v>0</v>
      </c>
      <c r="H13" s="92">
        <f>F13*0.1</f>
        <v>0</v>
      </c>
      <c r="I13" s="43">
        <f>F13*'Labor Rates'!$C$15+'Table 2'!G13*'Labor Rates'!$C$16+'Table 2'!H13*'Labor Rates'!$C$17</f>
        <v>0</v>
      </c>
      <c r="J13" s="93"/>
    </row>
    <row r="14" spans="1:13" x14ac:dyDescent="0.35">
      <c r="A14" s="83" t="s">
        <v>41</v>
      </c>
      <c r="B14" s="57"/>
      <c r="C14" s="57"/>
      <c r="D14" s="57"/>
      <c r="E14" s="57"/>
      <c r="F14" s="57"/>
      <c r="G14" s="57"/>
      <c r="H14" s="57"/>
      <c r="I14" s="44"/>
    </row>
    <row r="15" spans="1:13" ht="15.5" x14ac:dyDescent="0.35">
      <c r="A15" s="45" t="s">
        <v>125</v>
      </c>
      <c r="B15" s="46">
        <v>20</v>
      </c>
      <c r="C15" s="46">
        <v>1</v>
      </c>
      <c r="D15" s="57">
        <f t="shared" si="0"/>
        <v>20</v>
      </c>
      <c r="E15" s="46">
        <v>4</v>
      </c>
      <c r="F15" s="57">
        <f>D15*E15</f>
        <v>80</v>
      </c>
      <c r="G15" s="57">
        <f t="shared" ref="G15:G16" si="4">F15*0.05</f>
        <v>4</v>
      </c>
      <c r="H15" s="57">
        <f t="shared" ref="H15:H16" si="5">F15*0.1</f>
        <v>8</v>
      </c>
      <c r="I15" s="47">
        <f>F15*'Labor Rates'!$C$15+'Table 2'!G15*'Labor Rates'!$C$16+'Table 2'!H15*'Labor Rates'!$C$17</f>
        <v>4596.5439999999999</v>
      </c>
      <c r="J15" s="40"/>
    </row>
    <row r="16" spans="1:13" ht="15.5" x14ac:dyDescent="0.35">
      <c r="A16" s="83" t="s">
        <v>126</v>
      </c>
      <c r="B16" s="57">
        <v>10</v>
      </c>
      <c r="C16" s="57">
        <v>1</v>
      </c>
      <c r="D16" s="57">
        <f t="shared" si="0"/>
        <v>10</v>
      </c>
      <c r="E16" s="57">
        <v>0</v>
      </c>
      <c r="F16" s="57">
        <f>D16*E16</f>
        <v>0</v>
      </c>
      <c r="G16" s="57">
        <f t="shared" si="4"/>
        <v>0</v>
      </c>
      <c r="H16" s="57">
        <f t="shared" si="5"/>
        <v>0</v>
      </c>
      <c r="I16" s="43">
        <f>F16*'Labor Rates'!$C$15+'Table 2'!G16*'Labor Rates'!$C$16+'Table 2'!H16*'Labor Rates'!$C$17</f>
        <v>0</v>
      </c>
      <c r="J16" s="33"/>
    </row>
    <row r="17" spans="1:10" x14ac:dyDescent="0.35">
      <c r="A17" s="83" t="s">
        <v>42</v>
      </c>
      <c r="B17" s="57"/>
      <c r="C17" s="57"/>
      <c r="D17" s="57"/>
      <c r="E17" s="57"/>
      <c r="F17" s="57"/>
      <c r="G17" s="57"/>
      <c r="H17" s="57"/>
      <c r="I17" s="44"/>
      <c r="J17" s="33"/>
    </row>
    <row r="18" spans="1:10" x14ac:dyDescent="0.35">
      <c r="A18" s="83" t="s">
        <v>43</v>
      </c>
      <c r="B18" s="57">
        <v>20</v>
      </c>
      <c r="C18" s="57">
        <v>1</v>
      </c>
      <c r="D18" s="57">
        <f t="shared" si="0"/>
        <v>20</v>
      </c>
      <c r="E18" s="57">
        <v>0</v>
      </c>
      <c r="F18" s="57">
        <f>D18*E18</f>
        <v>0</v>
      </c>
      <c r="G18" s="57">
        <f>F18*0.05</f>
        <v>0</v>
      </c>
      <c r="H18" s="57">
        <f>F18*0.1</f>
        <v>0</v>
      </c>
      <c r="I18" s="43">
        <f>F18*'Labor Rates'!$C$15+'Table 2'!G18*'Labor Rates'!$C$16+'Table 2'!H18*'Labor Rates'!$C$17</f>
        <v>0</v>
      </c>
      <c r="J18" s="33"/>
    </row>
    <row r="19" spans="1:10" ht="15" thickBot="1" x14ac:dyDescent="0.4">
      <c r="A19" s="143" t="s">
        <v>119</v>
      </c>
      <c r="B19" s="144"/>
      <c r="C19" s="144"/>
      <c r="D19" s="144"/>
      <c r="E19" s="145"/>
      <c r="F19" s="148">
        <f>SUM(F8:H18)</f>
        <v>92</v>
      </c>
      <c r="G19" s="149"/>
      <c r="H19" s="150"/>
      <c r="I19" s="87">
        <f>ROUND((SUM(I8:I18)),-1)</f>
        <v>4600</v>
      </c>
      <c r="J19" s="33"/>
    </row>
    <row r="20" spans="1:10" x14ac:dyDescent="0.35">
      <c r="A20" s="33"/>
      <c r="B20" s="33"/>
      <c r="C20" s="33"/>
      <c r="D20" s="33"/>
      <c r="E20" s="33"/>
      <c r="F20" s="33"/>
      <c r="G20" s="33"/>
      <c r="H20" s="33"/>
      <c r="I20" s="33"/>
      <c r="J20" s="33"/>
    </row>
    <row r="21" spans="1:10" x14ac:dyDescent="0.35">
      <c r="A21" s="1" t="s">
        <v>33</v>
      </c>
      <c r="B21" s="33"/>
      <c r="C21" s="33"/>
      <c r="D21" s="33"/>
      <c r="E21" s="33"/>
      <c r="F21" s="33"/>
      <c r="G21" s="33"/>
      <c r="H21" s="33"/>
      <c r="I21" s="33"/>
      <c r="J21" s="33"/>
    </row>
    <row r="22" spans="1:10" ht="15.5" x14ac:dyDescent="0.35">
      <c r="A22" s="2" t="s">
        <v>102</v>
      </c>
      <c r="B22" s="33"/>
      <c r="C22" s="33"/>
      <c r="D22" s="33"/>
      <c r="E22" s="33"/>
      <c r="F22" s="33"/>
      <c r="G22" s="33"/>
      <c r="H22" s="33"/>
      <c r="I22" s="33"/>
      <c r="J22" s="33"/>
    </row>
    <row r="23" spans="1:10" ht="55.5" customHeight="1" x14ac:dyDescent="0.35">
      <c r="A23" s="137" t="s">
        <v>103</v>
      </c>
      <c r="B23" s="113"/>
      <c r="C23" s="113"/>
      <c r="D23" s="113"/>
      <c r="E23" s="113"/>
      <c r="F23" s="113"/>
      <c r="G23" s="113"/>
      <c r="H23" s="113"/>
      <c r="I23" s="113"/>
      <c r="J23" s="33"/>
    </row>
    <row r="24" spans="1:10" s="4" customFormat="1" ht="30" customHeight="1" x14ac:dyDescent="0.35">
      <c r="A24" s="136" t="s">
        <v>129</v>
      </c>
      <c r="B24" s="136"/>
      <c r="C24" s="136"/>
      <c r="D24" s="136"/>
      <c r="E24" s="136"/>
      <c r="F24" s="136"/>
      <c r="G24" s="136"/>
      <c r="H24" s="136"/>
      <c r="I24" s="136"/>
      <c r="J24" s="33"/>
    </row>
    <row r="25" spans="1:10" ht="15.5" x14ac:dyDescent="0.35">
      <c r="A25" s="2" t="s">
        <v>127</v>
      </c>
      <c r="B25" s="33"/>
      <c r="C25" s="33"/>
      <c r="D25" s="33"/>
      <c r="E25" s="33"/>
      <c r="F25" s="33"/>
      <c r="G25" s="33"/>
      <c r="H25" s="33"/>
      <c r="I25" s="33"/>
      <c r="J25" s="33"/>
    </row>
    <row r="26" spans="1:10" ht="15.5" x14ac:dyDescent="0.35">
      <c r="A26" s="2" t="s">
        <v>128</v>
      </c>
      <c r="B26" s="33"/>
      <c r="C26" s="33"/>
      <c r="D26" s="33"/>
      <c r="E26" s="33"/>
      <c r="F26" s="33"/>
      <c r="G26" s="33"/>
      <c r="H26" s="33"/>
      <c r="I26" s="33"/>
      <c r="J26" s="33"/>
    </row>
    <row r="27" spans="1:10" s="4" customFormat="1" ht="16" x14ac:dyDescent="0.35">
      <c r="A27" s="59" t="s">
        <v>120</v>
      </c>
      <c r="J27" s="33"/>
    </row>
    <row r="28" spans="1:10" x14ac:dyDescent="0.35">
      <c r="B28" s="33"/>
      <c r="C28" s="33"/>
      <c r="D28" s="33"/>
      <c r="E28" s="33"/>
      <c r="F28" s="33"/>
      <c r="G28" s="33"/>
      <c r="H28" s="33"/>
      <c r="I28" s="33"/>
      <c r="J28" s="33"/>
    </row>
    <row r="29" spans="1:10" x14ac:dyDescent="0.35">
      <c r="A29" s="33"/>
      <c r="B29" s="33"/>
      <c r="C29" s="33"/>
      <c r="D29" s="33"/>
      <c r="E29" s="33"/>
      <c r="F29" s="33"/>
      <c r="G29" s="33"/>
      <c r="H29" s="33"/>
      <c r="I29" s="33"/>
      <c r="J29" s="33"/>
    </row>
  </sheetData>
  <mergeCells count="14">
    <mergeCell ref="A24:I24"/>
    <mergeCell ref="A1:I1"/>
    <mergeCell ref="A23:I23"/>
    <mergeCell ref="E3:E5"/>
    <mergeCell ref="F3:F5"/>
    <mergeCell ref="G3:G5"/>
    <mergeCell ref="H3:H5"/>
    <mergeCell ref="I3:I5"/>
    <mergeCell ref="A19:E19"/>
    <mergeCell ref="A2:A5"/>
    <mergeCell ref="B3:B5"/>
    <mergeCell ref="C3:C5"/>
    <mergeCell ref="D3:D5"/>
    <mergeCell ref="F19:H19"/>
  </mergeCells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60A93-7DFE-4D17-BE9D-F8F461112E0D}">
  <dimension ref="A1:E15"/>
  <sheetViews>
    <sheetView workbookViewId="0">
      <selection sqref="A1:E1"/>
    </sheetView>
  </sheetViews>
  <sheetFormatPr defaultRowHeight="14.5" x14ac:dyDescent="0.35"/>
  <cols>
    <col min="1" max="1" width="37.26953125" customWidth="1"/>
    <col min="2" max="2" width="10.1796875" customWidth="1"/>
    <col min="3" max="3" width="10.26953125" customWidth="1"/>
    <col min="4" max="4" width="15" customWidth="1"/>
  </cols>
  <sheetData>
    <row r="1" spans="1:5" ht="15" x14ac:dyDescent="0.35">
      <c r="A1" s="151" t="s">
        <v>74</v>
      </c>
      <c r="B1" s="152"/>
      <c r="C1" s="152"/>
      <c r="D1" s="152"/>
      <c r="E1" s="153"/>
    </row>
    <row r="2" spans="1:5" x14ac:dyDescent="0.35">
      <c r="A2" s="54" t="s">
        <v>1</v>
      </c>
      <c r="B2" s="54" t="s">
        <v>3</v>
      </c>
      <c r="C2" s="54" t="s">
        <v>5</v>
      </c>
      <c r="D2" s="54" t="s">
        <v>6</v>
      </c>
      <c r="E2" s="54" t="s">
        <v>7</v>
      </c>
    </row>
    <row r="3" spans="1:5" ht="65" x14ac:dyDescent="0.35">
      <c r="A3" s="54" t="s">
        <v>75</v>
      </c>
      <c r="B3" s="54" t="s">
        <v>76</v>
      </c>
      <c r="C3" s="54" t="s">
        <v>77</v>
      </c>
      <c r="D3" s="54" t="s">
        <v>78</v>
      </c>
      <c r="E3" s="54" t="s">
        <v>79</v>
      </c>
    </row>
    <row r="4" spans="1:5" x14ac:dyDescent="0.35">
      <c r="A4" s="52" t="s">
        <v>22</v>
      </c>
      <c r="B4" s="38">
        <v>0</v>
      </c>
      <c r="C4" s="38">
        <v>1</v>
      </c>
      <c r="D4" s="50">
        <v>0</v>
      </c>
      <c r="E4" s="50">
        <f>B4*C4+D4</f>
        <v>0</v>
      </c>
    </row>
    <row r="5" spans="1:5" x14ac:dyDescent="0.35">
      <c r="A5" s="52" t="s">
        <v>23</v>
      </c>
      <c r="B5" s="38">
        <v>0</v>
      </c>
      <c r="C5" s="38">
        <v>1</v>
      </c>
      <c r="D5" s="50">
        <v>0</v>
      </c>
      <c r="E5" s="50">
        <f t="shared" ref="E5:E10" si="0">B5*C5+D5</f>
        <v>0</v>
      </c>
    </row>
    <row r="6" spans="1:5" x14ac:dyDescent="0.35">
      <c r="A6" s="52" t="s">
        <v>24</v>
      </c>
      <c r="B6" s="38">
        <v>0</v>
      </c>
      <c r="C6" s="38">
        <v>1</v>
      </c>
      <c r="D6" s="50">
        <v>0</v>
      </c>
      <c r="E6" s="50">
        <v>0</v>
      </c>
    </row>
    <row r="7" spans="1:5" x14ac:dyDescent="0.35">
      <c r="A7" s="37" t="s">
        <v>83</v>
      </c>
      <c r="B7" s="38">
        <v>0</v>
      </c>
      <c r="C7" s="38">
        <v>1</v>
      </c>
      <c r="D7" s="50">
        <v>0</v>
      </c>
      <c r="E7" s="50">
        <f t="shared" si="0"/>
        <v>0</v>
      </c>
    </row>
    <row r="8" spans="1:5" ht="15.5" x14ac:dyDescent="0.35">
      <c r="A8" s="52" t="s">
        <v>70</v>
      </c>
      <c r="B8" s="38">
        <v>0</v>
      </c>
      <c r="C8" s="38">
        <v>1</v>
      </c>
      <c r="D8" s="50">
        <v>0</v>
      </c>
      <c r="E8" s="50">
        <f t="shared" si="0"/>
        <v>0</v>
      </c>
    </row>
    <row r="9" spans="1:5" ht="15.5" x14ac:dyDescent="0.35">
      <c r="A9" s="52" t="s">
        <v>71</v>
      </c>
      <c r="B9" s="38">
        <v>4</v>
      </c>
      <c r="C9" s="38">
        <v>1</v>
      </c>
      <c r="D9" s="50">
        <v>0</v>
      </c>
      <c r="E9" s="50">
        <f t="shared" si="0"/>
        <v>4</v>
      </c>
    </row>
    <row r="10" spans="1:5" ht="15.5" x14ac:dyDescent="0.35">
      <c r="A10" s="52" t="s">
        <v>72</v>
      </c>
      <c r="B10" s="38">
        <v>0</v>
      </c>
      <c r="C10" s="38">
        <v>1</v>
      </c>
      <c r="D10" s="50">
        <v>0</v>
      </c>
      <c r="E10" s="50">
        <f t="shared" si="0"/>
        <v>0</v>
      </c>
    </row>
    <row r="11" spans="1:5" x14ac:dyDescent="0.35">
      <c r="A11" s="53"/>
      <c r="B11" s="51"/>
      <c r="C11" s="51"/>
      <c r="D11" s="42" t="s">
        <v>80</v>
      </c>
      <c r="E11" s="42">
        <f>SUM(E4:E10)</f>
        <v>4</v>
      </c>
    </row>
    <row r="12" spans="1:5" x14ac:dyDescent="0.35">
      <c r="A12" s="33"/>
      <c r="B12" s="33"/>
      <c r="C12" s="33"/>
      <c r="D12" s="33"/>
      <c r="E12" s="33"/>
    </row>
    <row r="13" spans="1:5" s="4" customFormat="1" x14ac:dyDescent="0.35">
      <c r="A13" s="33"/>
      <c r="B13" s="33"/>
      <c r="C13" s="33"/>
      <c r="D13" s="56">
        <f>SUM('Table 1'!F40:H40)</f>
        <v>138</v>
      </c>
      <c r="E13" s="33" t="s">
        <v>82</v>
      </c>
    </row>
    <row r="14" spans="1:5" x14ac:dyDescent="0.35">
      <c r="A14" s="33"/>
      <c r="B14" s="33"/>
      <c r="C14" s="33"/>
      <c r="D14" s="55">
        <f>D13/E11</f>
        <v>34.5</v>
      </c>
      <c r="E14" s="35" t="s">
        <v>81</v>
      </c>
    </row>
    <row r="15" spans="1:5" x14ac:dyDescent="0.35">
      <c r="A15" s="33"/>
      <c r="B15" s="33"/>
      <c r="C15" s="33"/>
      <c r="D15" s="33"/>
      <c r="E15" s="33"/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755F4EDCCD404E8FEC4FDEEA270794" ma:contentTypeVersion="7" ma:contentTypeDescription="Create a new document." ma:contentTypeScope="" ma:versionID="ddb4a73f74db2894e08ef5b25744472d">
  <xsd:schema xmlns:xsd="http://www.w3.org/2001/XMLSchema" xmlns:xs="http://www.w3.org/2001/XMLSchema" xmlns:p="http://schemas.microsoft.com/office/2006/metadata/properties" xmlns:ns3="10891bf2-5e0a-4bac-9ff4-419cd038180b" xmlns:ns4="a501f3aa-4da5-4ea4-927d-7a0c6ca0d5f7" targetNamespace="http://schemas.microsoft.com/office/2006/metadata/properties" ma:root="true" ma:fieldsID="dcdd918a66fc66dc52c5192a82f41924" ns3:_="" ns4:_="">
    <xsd:import namespace="10891bf2-5e0a-4bac-9ff4-419cd038180b"/>
    <xsd:import namespace="a501f3aa-4da5-4ea4-927d-7a0c6ca0d5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891bf2-5e0a-4bac-9ff4-419cd03818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1f3aa-4da5-4ea4-927d-7a0c6ca0d5f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BD86E4-3779-4A57-A451-0AABFB4350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DC8110-4535-4BCB-A4F5-2248423FA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891bf2-5e0a-4bac-9ff4-419cd038180b"/>
    <ds:schemaRef ds:uri="a501f3aa-4da5-4ea4-927d-7a0c6ca0d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403A01-C0FF-48B7-BBB0-95B60C41BB90}">
  <ds:schemaRefs>
    <ds:schemaRef ds:uri="http://www.w3.org/XML/1998/namespace"/>
    <ds:schemaRef ds:uri="http://schemas.microsoft.com/office/2006/metadata/properties"/>
    <ds:schemaRef ds:uri="10891bf2-5e0a-4bac-9ff4-419cd038180b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501f3aa-4da5-4ea4-927d-7a0c6ca0d5f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Labor Rates</vt:lpstr>
      <vt:lpstr>Table 1</vt:lpstr>
      <vt:lpstr>Table 2</vt:lpstr>
      <vt:lpstr># Responses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Bevington</dc:creator>
  <cp:lastModifiedBy>Wrigley, William</cp:lastModifiedBy>
  <cp:lastPrinted>2017-11-30T18:32:23Z</cp:lastPrinted>
  <dcterms:created xsi:type="dcterms:W3CDTF">2017-11-07T09:58:47Z</dcterms:created>
  <dcterms:modified xsi:type="dcterms:W3CDTF">2021-08-06T16:01:10Z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0x010100D4755F4EDCCD404E8FEC4FDEEA270794</vt:lpwstr>
  </property>
</Properties>
</file>