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A9B3D5D-338E-48BB-A1FC-2BD6F9010579}" xr6:coauthVersionLast="46" xr6:coauthVersionMax="46"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9" i="2"/>
  <c r="E10" i="2"/>
  <c r="E15" i="1" l="1"/>
  <c r="D10" i="2"/>
  <c r="D9" i="2"/>
  <c r="D8" i="2"/>
  <c r="F8" i="2" s="1"/>
  <c r="D7" i="2"/>
  <c r="F7" i="2" s="1"/>
  <c r="D29" i="1"/>
  <c r="D26" i="1"/>
  <c r="F26" i="1" s="1"/>
  <c r="D15" i="1"/>
  <c r="F15" i="1" s="1"/>
  <c r="D14" i="1"/>
  <c r="D13" i="1"/>
  <c r="F13" i="1" s="1"/>
  <c r="H13" i="1" s="1"/>
  <c r="D12" i="1"/>
  <c r="F12" i="1" s="1"/>
  <c r="D10" i="1"/>
  <c r="F10" i="1" s="1"/>
  <c r="F9" i="2" l="1"/>
  <c r="F10" i="2"/>
  <c r="G10" i="2" s="1"/>
  <c r="H9" i="2"/>
  <c r="G9" i="2"/>
  <c r="F14" i="1"/>
  <c r="G14" i="1" s="1"/>
  <c r="F29" i="1"/>
  <c r="H8" i="2"/>
  <c r="G8" i="2"/>
  <c r="I8" i="2" s="1"/>
  <c r="G7" i="2"/>
  <c r="H7" i="2"/>
  <c r="G12" i="1"/>
  <c r="H12" i="1"/>
  <c r="G26" i="1"/>
  <c r="H26" i="1"/>
  <c r="H10" i="1"/>
  <c r="G10" i="1"/>
  <c r="H15" i="1"/>
  <c r="G15" i="1"/>
  <c r="I15" i="1" s="1"/>
  <c r="G13" i="1"/>
  <c r="I13" i="1" s="1"/>
  <c r="F11" i="2" l="1"/>
  <c r="H29" i="1"/>
  <c r="I12" i="1"/>
  <c r="H14" i="1"/>
  <c r="H10" i="2"/>
  <c r="I10" i="2"/>
  <c r="I26" i="1"/>
  <c r="I14" i="1"/>
  <c r="I9" i="2"/>
  <c r="G29" i="1"/>
  <c r="I29" i="1" s="1"/>
  <c r="I10" i="1"/>
  <c r="I7" i="2"/>
  <c r="F19" i="1"/>
  <c r="I31" i="1" l="1"/>
  <c r="I11" i="2"/>
  <c r="F31" i="1"/>
  <c r="F32" i="1" s="1"/>
  <c r="L35" i="1" s="1"/>
  <c r="I19" i="1"/>
  <c r="I32" i="1" l="1"/>
  <c r="I34" i="1" s="1"/>
</calcChain>
</file>

<file path=xl/sharedStrings.xml><?xml version="1.0" encoding="utf-8"?>
<sst xmlns="http://schemas.openxmlformats.org/spreadsheetml/2006/main" count="107" uniqueCount="88">
  <si>
    <t>Table 1: Annual Respondent Burden and Cost - NESHAP for Plating and Polishing Operations (40 CFR Part 63, Subpart WWWWWW) (Renewal)</t>
  </si>
  <si>
    <t>Burden item</t>
  </si>
  <si>
    <t>(A)</t>
  </si>
  <si>
    <t>(B)</t>
  </si>
  <si>
    <t>(C)</t>
  </si>
  <si>
    <t>(D)</t>
  </si>
  <si>
    <t>(E)</t>
  </si>
  <si>
    <t>(F)</t>
  </si>
  <si>
    <t>(G)</t>
  </si>
  <si>
    <t>(H)</t>
  </si>
  <si>
    <t>Person hours per occurrence</t>
  </si>
  <si>
    <t>No. of occurrences per respondent per year</t>
  </si>
  <si>
    <t>Person hours per respondent per year (C=AxB)</t>
  </si>
  <si>
    <t>Respondents per year</t>
  </si>
  <si>
    <t>Technical person- hours per year (E=CxD)</t>
  </si>
  <si>
    <t>Management person hours per year (Ex0.05)</t>
  </si>
  <si>
    <t>Clerical person hours per year (Ex0.1)</t>
  </si>
  <si>
    <r>
      <t xml:space="preserve">Total Cost 
Per year </t>
    </r>
    <r>
      <rPr>
        <b/>
        <vertAlign val="superscript"/>
        <sz val="10"/>
        <color theme="1"/>
        <rFont val="Times New Roman"/>
        <family val="1"/>
      </rPr>
      <t>a</t>
    </r>
  </si>
  <si>
    <t>1.  Applications</t>
  </si>
  <si>
    <t>N/A</t>
  </si>
  <si>
    <t>2.  Surveys and Studies</t>
  </si>
  <si>
    <t>3.  Acquisition, Installation, and Utilization of Technology and Systems</t>
  </si>
  <si>
    <t>4.  Reporting Requirements</t>
  </si>
  <si>
    <t>NOTES:</t>
  </si>
  <si>
    <r>
      <t xml:space="preserve">A.  Familiarization with Regulatory Requirements </t>
    </r>
    <r>
      <rPr>
        <vertAlign val="superscript"/>
        <sz val="10"/>
        <color rgb="FF000000"/>
        <rFont val="Times New Roman"/>
        <family val="1"/>
      </rPr>
      <t>b</t>
    </r>
  </si>
  <si>
    <t xml:space="preserve"> Assume all respondents have already read the rule during the ICR implementation phase. </t>
  </si>
  <si>
    <t>B.  Required activities</t>
  </si>
  <si>
    <r>
      <t xml:space="preserve">     Initial Notification of applicability </t>
    </r>
    <r>
      <rPr>
        <vertAlign val="superscript"/>
        <sz val="10"/>
        <color rgb="FF000000"/>
        <rFont val="Times New Roman"/>
        <family val="1"/>
      </rPr>
      <t>c</t>
    </r>
  </si>
  <si>
    <r>
      <t xml:space="preserve">     Notification of Compliance Status </t>
    </r>
    <r>
      <rPr>
        <vertAlign val="superscript"/>
        <sz val="10"/>
        <color rgb="FF000000"/>
        <rFont val="Times New Roman"/>
        <family val="1"/>
      </rPr>
      <t>d</t>
    </r>
  </si>
  <si>
    <r>
      <t xml:space="preserve">     Annual Compliance Certification </t>
    </r>
    <r>
      <rPr>
        <vertAlign val="superscript"/>
        <sz val="10"/>
        <color rgb="FF000000"/>
        <rFont val="Times New Roman"/>
        <family val="1"/>
      </rPr>
      <t>e</t>
    </r>
  </si>
  <si>
    <r>
      <t xml:space="preserve">     Annual Report of Deviations </t>
    </r>
    <r>
      <rPr>
        <vertAlign val="superscript"/>
        <sz val="10"/>
        <color rgb="FF000000"/>
        <rFont val="Times New Roman"/>
        <family val="1"/>
      </rPr>
      <t>f</t>
    </r>
  </si>
  <si>
    <t>Used a more straight forward 5% calculation. Previous ICR divided the number by 3-years, believe it's an incorrect carryover from the final rule ICR</t>
  </si>
  <si>
    <t>C.  Create information</t>
  </si>
  <si>
    <t>See 4B</t>
  </si>
  <si>
    <t>D.  Gather existing information</t>
  </si>
  <si>
    <t>E.  Write report</t>
  </si>
  <si>
    <t>Reporting Subtotal</t>
  </si>
  <si>
    <t xml:space="preserve">5.  Recordkeeping Requirements </t>
  </si>
  <si>
    <t>A.  Familiarization with Regulatory Requirements</t>
  </si>
  <si>
    <t>See 4A</t>
  </si>
  <si>
    <t>B.  Plan activities</t>
  </si>
  <si>
    <t>See 5E</t>
  </si>
  <si>
    <t>C.  Implement activities</t>
  </si>
  <si>
    <t>D.  Develop record system</t>
  </si>
  <si>
    <t>E.  Time to enter information</t>
  </si>
  <si>
    <r>
      <t xml:space="preserve">      Records of all information required by standards </t>
    </r>
    <r>
      <rPr>
        <vertAlign val="superscript"/>
        <sz val="10"/>
        <color rgb="FF000000"/>
        <rFont val="Times New Roman"/>
        <family val="1"/>
      </rPr>
      <t>g</t>
    </r>
  </si>
  <si>
    <t>F.  Time to train personnel</t>
  </si>
  <si>
    <t>G.  Time to adjust existing ways to comply with previously applicable requirements</t>
  </si>
  <si>
    <r>
      <t xml:space="preserve">H.  Time to transmit or disclose information </t>
    </r>
    <r>
      <rPr>
        <vertAlign val="superscript"/>
        <sz val="10"/>
        <color rgb="FF000000"/>
        <rFont val="Times New Roman"/>
        <family val="1"/>
      </rPr>
      <t>h</t>
    </r>
  </si>
  <si>
    <t># of annual certifications + # of annual deviation reports</t>
  </si>
  <si>
    <t>I.  Time for audits</t>
  </si>
  <si>
    <t>Recordkeeping Subtotal</t>
  </si>
  <si>
    <r>
      <t>TOTAL LABOR BURDEN AND COST (rounded)</t>
    </r>
    <r>
      <rPr>
        <vertAlign val="superscript"/>
        <sz val="10"/>
        <color rgb="FF000000"/>
        <rFont val="Times New Roman"/>
        <family val="1"/>
      </rPr>
      <t>i</t>
    </r>
  </si>
  <si>
    <r>
      <t>TOTAL CAPITAL AND O&amp;M COST (rounded)</t>
    </r>
    <r>
      <rPr>
        <vertAlign val="superscript"/>
        <sz val="10"/>
        <color theme="1"/>
        <rFont val="Times New Roman"/>
        <family val="1"/>
      </rPr>
      <t>i</t>
    </r>
  </si>
  <si>
    <r>
      <t>GRAND TOTAL (rounded)</t>
    </r>
    <r>
      <rPr>
        <vertAlign val="superscript"/>
        <sz val="10"/>
        <color rgb="FF000000"/>
        <rFont val="Times New Roman"/>
        <family val="1"/>
      </rPr>
      <t>i</t>
    </r>
  </si>
  <si>
    <t>hours per response</t>
  </si>
  <si>
    <t>Assumptions</t>
  </si>
  <si>
    <r>
      <t xml:space="preserve">b  </t>
    </r>
    <r>
      <rPr>
        <sz val="9"/>
        <rFont val="Times New Roman"/>
        <family val="1"/>
      </rPr>
      <t xml:space="preserve">There are an estimated 2,900 existing plating and polishing plants and no new facilities are expected. We assume that each source subject to the standard will have to familiarize with the regulatory requirements each year.  </t>
    </r>
  </si>
  <si>
    <r>
      <t>c</t>
    </r>
    <r>
      <rPr>
        <sz val="9"/>
        <color theme="1"/>
        <rFont val="Times New Roman"/>
        <family val="1"/>
      </rPr>
      <t xml:space="preserve">  Each of the 2,900 existing plants noted above would have already submitted an initial notification. Since there are no new facilities expected, the number of respondents required to submit an initial notification is 0.</t>
    </r>
  </si>
  <si>
    <r>
      <t>d</t>
    </r>
    <r>
      <rPr>
        <sz val="9"/>
        <color theme="1"/>
        <rFont val="Times New Roman"/>
        <family val="1"/>
      </rPr>
      <t xml:space="preserve">  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</si>
  <si>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rPr>
        <vertAlign val="superscript"/>
        <sz val="9"/>
        <color theme="1"/>
        <rFont val="Times New Roman"/>
        <family val="1"/>
      </rPr>
      <t xml:space="preserve">e </t>
    </r>
    <r>
      <rPr>
        <sz val="9"/>
        <color theme="1"/>
        <rFont val="Times New Roman"/>
        <family val="1"/>
      </rPr>
      <t xml:space="preserve"> The 2,900 existing plants would be required to prepare an annual compliance certification every year. They would only submit the certifications if a deviation occurred; assuming that 5 percent of the plants experience a deviation, the number of compliance certifications submitted</t>
    </r>
    <r>
      <rPr>
        <b/>
        <sz val="9"/>
        <color theme="1"/>
        <rFont val="Times New Roman"/>
        <family val="1"/>
      </rPr>
      <t xml:space="preserve"> </t>
    </r>
    <r>
      <rPr>
        <sz val="9"/>
        <color theme="1"/>
        <rFont val="Times New Roman"/>
        <family val="1"/>
      </rPr>
      <t>will be  (2,900*0.05) = 145.</t>
    </r>
  </si>
  <si>
    <r>
      <t>f</t>
    </r>
    <r>
      <rPr>
        <sz val="9"/>
        <color theme="1"/>
        <rFont val="Times New Roman"/>
        <family val="1"/>
      </rPr>
      <t xml:space="preserve">  Assumes that 5% of existing facilities would have to submit a report of deviations starting in Year 3 of the ICR clearance period, or (2,900 * 0.05) = 145.</t>
    </r>
  </si>
  <si>
    <r>
      <t>g</t>
    </r>
    <r>
      <rPr>
        <sz val="9"/>
        <color theme="1"/>
        <rFont val="Times New Roman"/>
        <family val="1"/>
      </rPr>
      <t xml:space="preserve"> It is assumed that 0.33 hr (20 minutes) per week will be required per facility for recordkeeping.</t>
    </r>
  </si>
  <si>
    <r>
      <t xml:space="preserve">h </t>
    </r>
    <r>
      <rPr>
        <sz val="9"/>
        <color theme="1"/>
        <rFont val="Times New Roman"/>
        <family val="1"/>
      </rPr>
      <t xml:space="preserve"> Annual transmittals would include submission of annual compliance certifications (145) and reports of deviations (145) for 5% of one-third of 2,900 facilities, so (2,900* 0.05) *2 = 145 *2 = 290 respondent.</t>
    </r>
  </si>
  <si>
    <r>
      <rPr>
        <vertAlign val="superscript"/>
        <sz val="9"/>
        <color rgb="FF000000"/>
        <rFont val="Times New Roman"/>
        <family val="1"/>
      </rPr>
      <t xml:space="preserve">i </t>
    </r>
    <r>
      <rPr>
        <sz val="9"/>
        <color rgb="FF000000"/>
        <rFont val="Times New Roman"/>
        <family val="1"/>
      </rPr>
      <t xml:space="preserve">  Totals have been rounded to 3 significant figures. Figures may not add exactly due to rounding.</t>
    </r>
  </si>
  <si>
    <t>Table 2: Average Annual EPA Burden and Cost - NESHAP for Plating and Polishing Operations (40 CFR Part 63, Subpart WWWWWW) (Renewal)</t>
  </si>
  <si>
    <t>Activity</t>
  </si>
  <si>
    <t xml:space="preserve">(C) </t>
  </si>
  <si>
    <t>EPA Person-hours per occurrence</t>
  </si>
  <si>
    <t>EPA Person-hours per plant per year
(A) x (B)</t>
  </si>
  <si>
    <t>Plants per year</t>
  </si>
  <si>
    <t>Technical person-hours
(C) x (D)</t>
  </si>
  <si>
    <t>Managerial person-hours
(E) x 0.05</t>
  </si>
  <si>
    <t>Clerical person-hours
(E) x 0.10</t>
  </si>
  <si>
    <t>Cost, $</t>
  </si>
  <si>
    <t>Report Review:</t>
  </si>
  <si>
    <r>
      <t xml:space="preserve">     Initial Notification of applicability </t>
    </r>
    <r>
      <rPr>
        <vertAlign val="superscript"/>
        <sz val="10"/>
        <color rgb="FF000000"/>
        <rFont val="Times New Roman"/>
        <family val="1"/>
      </rPr>
      <t>b</t>
    </r>
  </si>
  <si>
    <r>
      <t xml:space="preserve">     Notification of Compliance Status </t>
    </r>
    <r>
      <rPr>
        <vertAlign val="superscript"/>
        <sz val="10"/>
        <color rgb="FF000000"/>
        <rFont val="Times New Roman"/>
        <family val="1"/>
      </rPr>
      <t>c</t>
    </r>
  </si>
  <si>
    <r>
      <t xml:space="preserve">     Annual Compliance Certification </t>
    </r>
    <r>
      <rPr>
        <vertAlign val="superscript"/>
        <sz val="10"/>
        <color rgb="FF000000"/>
        <rFont val="Times New Roman"/>
        <family val="1"/>
      </rPr>
      <t>d</t>
    </r>
  </si>
  <si>
    <r>
      <t xml:space="preserve">     Annual Report of Deviations </t>
    </r>
    <r>
      <rPr>
        <vertAlign val="superscript"/>
        <sz val="10"/>
        <color rgb="FF000000"/>
        <rFont val="Times New Roman"/>
        <family val="1"/>
      </rPr>
      <t>e</t>
    </r>
  </si>
  <si>
    <r>
      <t>TOTAL ANNUAL BURDEN AND COST (rounded)</t>
    </r>
    <r>
      <rPr>
        <vertAlign val="superscript"/>
        <sz val="10"/>
        <color rgb="FF000000"/>
        <rFont val="Times New Roman"/>
        <family val="1"/>
      </rPr>
      <t>f</t>
    </r>
  </si>
  <si>
    <r>
      <t>b</t>
    </r>
    <r>
      <rPr>
        <sz val="9"/>
        <color theme="1"/>
        <rFont val="Times New Roman"/>
        <family val="1"/>
      </rPr>
      <t xml:space="preserve">  Assumes no new plants in the next three years.</t>
    </r>
  </si>
  <si>
    <r>
      <t xml:space="preserve">c  </t>
    </r>
    <r>
      <rPr>
        <sz val="9"/>
        <color theme="1"/>
        <rFont val="Times New Roman"/>
        <family val="1"/>
      </rPr>
      <t>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</si>
  <si>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t>d</t>
    </r>
    <r>
      <rPr>
        <sz val="9"/>
        <color theme="1"/>
        <rFont val="Times New Roman"/>
        <family val="1"/>
      </rPr>
      <t xml:space="preserve">  The 2,900 existing plants would be required to prepare an annual compliance certification; any plant that experiences a deviation will have to submit the compliance certification; assuming 5 percent of the plants experience a deviation during the three year ICR period, the number of submittals would be (2,900 * 0.05) =145. </t>
    </r>
  </si>
  <si>
    <r>
      <t>e</t>
    </r>
    <r>
      <rPr>
        <sz val="9"/>
        <color theme="1"/>
        <rFont val="Times New Roman"/>
        <family val="1"/>
      </rPr>
      <t xml:space="preserve">   Assumes that 5% of existing facilities would have to submit a report of deviations in the three year ICR period, or (2,900 </t>
    </r>
    <r>
      <rPr>
        <sz val="9"/>
        <color theme="1"/>
        <rFont val="Symbol"/>
        <family val="1"/>
        <charset val="2"/>
      </rPr>
      <t>*</t>
    </r>
    <r>
      <rPr>
        <sz val="9"/>
        <color theme="1"/>
        <rFont val="Times New Roman"/>
        <family val="1"/>
      </rPr>
      <t xml:space="preserve"> 0.05) = 145.</t>
    </r>
  </si>
  <si>
    <r>
      <t xml:space="preserve">f </t>
    </r>
    <r>
      <rPr>
        <sz val="9"/>
        <color rgb="FF000000"/>
        <rFont val="Times New Roman"/>
        <family val="1"/>
      </rPr>
      <t xml:space="preserve">   Totals have been rounded to 3 significant figures. Figures may not add exactly due to rounding.</t>
    </r>
  </si>
  <si>
    <r>
      <t>a</t>
    </r>
    <r>
      <rPr>
        <sz val="9"/>
        <rFont val="Times New Roman"/>
        <family val="1"/>
      </rPr>
      <t xml:space="preserve">  This ICR uses the following labor rates:  $153.55 for managerial labor, $122.20 for technical labor, and $61.51 for clerical labor.  These rates are from the United States Department of Labor, Bureau of Labor Statistics, March 2021 “Table 2. Civilian Workers, by occupational and industry group.”  The rates have been increased by 110 percent to account for the benefit packages available to those employed by private industry.  </t>
    </r>
  </si>
  <si>
    <r>
      <t>a</t>
    </r>
    <r>
      <rPr>
        <sz val="9"/>
        <rFont val="Times New Roman"/>
        <family val="1"/>
      </rPr>
      <t xml:space="preserve">  </t>
    </r>
    <r>
      <rPr>
        <vertAlign val="superscript"/>
        <sz val="9"/>
        <rFont val="Times New Roman"/>
        <family val="1"/>
      </rPr>
      <t xml:space="preserve"> </t>
    </r>
    <r>
      <rPr>
        <sz val="9"/>
        <rFont val="Times New Roman"/>
        <family val="1"/>
      </rPr>
      <t>This ICR uses the following average hourly labor rates: $69.04 for managerial (GS-13, Step 5, $43.15 +60%), $51.23 (GS-12, Step 1, $32.02 + 60%) for technical and $27.73 (GS-6, Step 3, $17.33 + 60%) for clerical.  These rates are from the Office of Personnel Management (OPM) 2021 General Schedule, which excludes locality rates of pay. These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</si>
</sst>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24" x14ac:knownFonts="1">
    <font>
      <sz val="11"/>
      <color theme="1"/>
      <name val="Calibri"/>
      <family val="2"/>
      <scheme val="minor"/>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2"/>
      <color rgb="FF000000"/>
      <name val="Times New Roman"/>
      <family val="1"/>
    </font>
    <font>
      <b/>
      <i/>
      <sz val="10"/>
      <color rgb="FF000000"/>
      <name val="Times New Roman"/>
      <family val="1"/>
    </font>
    <font>
      <vertAlign val="superscript"/>
      <sz val="9"/>
      <color theme="1"/>
      <name val="Times New Roman"/>
      <family val="1"/>
    </font>
    <font>
      <sz val="9"/>
      <color theme="1"/>
      <name val="Times New Roman"/>
      <family val="1"/>
    </font>
    <font>
      <sz val="9"/>
      <color theme="1"/>
      <name val="Symbol"/>
      <family val="1"/>
      <charset val="2"/>
    </font>
    <font>
      <vertAlign val="superscript"/>
      <sz val="12"/>
      <color theme="1"/>
      <name val="Times New Roman"/>
      <family val="1"/>
    </font>
    <font>
      <b/>
      <sz val="9"/>
      <color theme="1"/>
      <name val="Times New Roman"/>
      <family val="1"/>
    </font>
    <font>
      <b/>
      <sz val="11"/>
      <color theme="1"/>
      <name val="Calibri"/>
      <family val="2"/>
      <scheme val="minor"/>
    </font>
    <font>
      <b/>
      <vertAlign val="superscript"/>
      <sz val="9"/>
      <color theme="1"/>
      <name val="Times New Roman"/>
      <family val="1"/>
    </font>
    <font>
      <sz val="10"/>
      <color theme="1"/>
      <name val="Times New Roman"/>
      <family val="1"/>
    </font>
    <font>
      <b/>
      <sz val="10"/>
      <name val="Times New Roman"/>
      <family val="1"/>
    </font>
    <font>
      <vertAlign val="superscript"/>
      <sz val="9"/>
      <color rgb="FF000000"/>
      <name val="Times New Roman"/>
      <family val="1"/>
    </font>
    <font>
      <sz val="9"/>
      <color rgb="FF000000"/>
      <name val="Times New Roman"/>
      <family val="1"/>
    </font>
    <font>
      <vertAlign val="superscript"/>
      <sz val="10"/>
      <color theme="1"/>
      <name val="Times New Roman"/>
      <family val="1"/>
    </font>
    <font>
      <vertAlign val="superscript"/>
      <sz val="9"/>
      <name val="Times New Roman"/>
      <family val="1"/>
    </font>
    <font>
      <sz val="9"/>
      <name val="Times New Roman"/>
      <family val="1"/>
    </font>
    <font>
      <sz val="1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left"/>
    </xf>
    <xf numFmtId="0" fontId="5"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top"/>
    </xf>
    <xf numFmtId="0" fontId="0" fillId="0" borderId="1" xfId="0" applyBorder="1" applyAlignment="1">
      <alignment horizontal="center" vertical="top"/>
    </xf>
    <xf numFmtId="0" fontId="2" fillId="0" borderId="1" xfId="0" applyFont="1" applyFill="1" applyBorder="1" applyAlignment="1">
      <alignment horizontal="center" vertical="top"/>
    </xf>
    <xf numFmtId="3" fontId="2" fillId="0" borderId="1" xfId="0" applyNumberFormat="1" applyFont="1" applyFill="1" applyBorder="1" applyAlignment="1">
      <alignment horizontal="center" vertical="top"/>
    </xf>
    <xf numFmtId="0" fontId="0" fillId="0" borderId="1" xfId="0" applyFill="1" applyBorder="1" applyAlignment="1">
      <alignment horizontal="center" vertical="top"/>
    </xf>
    <xf numFmtId="0" fontId="2" fillId="0" borderId="3" xfId="0" applyFont="1" applyBorder="1" applyAlignment="1">
      <alignment vertical="top" wrapText="1"/>
    </xf>
    <xf numFmtId="0" fontId="4" fillId="0" borderId="1" xfId="0" applyFont="1" applyBorder="1" applyAlignment="1">
      <alignment horizontal="center" vertical="top" wrapText="1"/>
    </xf>
    <xf numFmtId="164" fontId="2" fillId="0" borderId="1" xfId="0" applyNumberFormat="1" applyFont="1" applyFill="1" applyBorder="1" applyAlignment="1">
      <alignment horizontal="center" vertical="top"/>
    </xf>
    <xf numFmtId="0" fontId="7" fillId="0" borderId="0" xfId="0" applyFont="1" applyBorder="1" applyAlignment="1">
      <alignment horizontal="center" wrapText="1"/>
    </xf>
    <xf numFmtId="0" fontId="8" fillId="0" borderId="1" xfId="0" applyFont="1" applyBorder="1" applyAlignment="1">
      <alignment vertical="top" wrapText="1"/>
    </xf>
    <xf numFmtId="0" fontId="8" fillId="0" borderId="3" xfId="0" applyFont="1" applyBorder="1" applyAlignment="1">
      <alignment vertical="top" wrapText="1"/>
    </xf>
    <xf numFmtId="2" fontId="2" fillId="0" borderId="1" xfId="0" applyNumberFormat="1" applyFont="1" applyFill="1" applyBorder="1" applyAlignment="1">
      <alignment horizontal="center" vertical="top"/>
    </xf>
    <xf numFmtId="0" fontId="9" fillId="0" borderId="0" xfId="0" applyFont="1"/>
    <xf numFmtId="0" fontId="4" fillId="0" borderId="4" xfId="0" applyFont="1" applyFill="1" applyBorder="1" applyAlignment="1">
      <alignment vertical="top" wrapText="1"/>
    </xf>
    <xf numFmtId="0" fontId="0" fillId="0" borderId="0" xfId="0" applyAlignment="1">
      <alignment wrapText="1"/>
    </xf>
    <xf numFmtId="0" fontId="13" fillId="0" borderId="0" xfId="0" applyFont="1"/>
    <xf numFmtId="0" fontId="14" fillId="0" borderId="0" xfId="0" applyFont="1" applyAlignment="1">
      <alignment wrapText="1"/>
    </xf>
    <xf numFmtId="0" fontId="14" fillId="0" borderId="0" xfId="0" applyFont="1"/>
    <xf numFmtId="0" fontId="15" fillId="0" borderId="0" xfId="0" applyFont="1" applyAlignment="1">
      <alignment wrapText="1"/>
    </xf>
    <xf numFmtId="0" fontId="1" fillId="0" borderId="0" xfId="0" applyFont="1"/>
    <xf numFmtId="0" fontId="4" fillId="0" borderId="0" xfId="0" applyFont="1" applyFill="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right" vertical="top" wrapText="1"/>
    </xf>
    <xf numFmtId="6" fontId="4" fillId="0" borderId="1" xfId="0" applyNumberFormat="1" applyFont="1" applyBorder="1" applyAlignment="1">
      <alignment horizontal="right" wrapText="1"/>
    </xf>
    <xf numFmtId="0" fontId="2" fillId="0" borderId="1" xfId="0" applyFont="1" applyFill="1" applyBorder="1" applyAlignment="1">
      <alignment vertical="top" wrapText="1"/>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4" fillId="0" borderId="6" xfId="0" applyFont="1" applyBorder="1" applyAlignment="1">
      <alignment vertical="top" wrapText="1"/>
    </xf>
    <xf numFmtId="0" fontId="4" fillId="0" borderId="7" xfId="0" applyFont="1" applyBorder="1" applyAlignment="1">
      <alignment vertical="top" wrapText="1"/>
    </xf>
    <xf numFmtId="0" fontId="9" fillId="0" borderId="0" xfId="0" applyFont="1" applyFill="1"/>
    <xf numFmtId="0" fontId="0" fillId="0" borderId="0" xfId="0" applyFill="1"/>
    <xf numFmtId="0" fontId="1" fillId="0" borderId="0" xfId="0" applyFont="1" applyFill="1" applyBorder="1" applyAlignment="1">
      <alignment horizontal="center" wrapText="1"/>
    </xf>
    <xf numFmtId="0" fontId="5"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0" fillId="0" borderId="0" xfId="0" applyFill="1" applyAlignment="1">
      <alignment wrapText="1"/>
    </xf>
    <xf numFmtId="0" fontId="16"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3" fontId="8" fillId="0" borderId="0" xfId="0" applyNumberFormat="1" applyFont="1" applyBorder="1" applyAlignment="1">
      <alignment horizontal="center" vertical="top"/>
    </xf>
    <xf numFmtId="0" fontId="17" fillId="0" borderId="4" xfId="0" applyFont="1" applyFill="1" applyBorder="1" applyAlignment="1">
      <alignment vertical="top"/>
    </xf>
    <xf numFmtId="0" fontId="0" fillId="0" borderId="0" xfId="0" applyBorder="1" applyAlignment="1">
      <alignment horizontal="center" vertical="top"/>
    </xf>
    <xf numFmtId="0" fontId="0" fillId="0" borderId="0" xfId="0" applyFill="1" applyBorder="1" applyAlignment="1">
      <alignment horizontal="center" vertical="top"/>
    </xf>
    <xf numFmtId="38" fontId="8" fillId="0" borderId="0" xfId="0" applyNumberFormat="1" applyFont="1" applyBorder="1" applyAlignment="1">
      <alignment horizontal="center" vertical="top"/>
    </xf>
    <xf numFmtId="0" fontId="18" fillId="0" borderId="0" xfId="0" applyFont="1"/>
    <xf numFmtId="0" fontId="19" fillId="0" borderId="0" xfId="0" applyFont="1"/>
    <xf numFmtId="0" fontId="4" fillId="0" borderId="6" xfId="0" applyFont="1" applyBorder="1"/>
    <xf numFmtId="1" fontId="2" fillId="0" borderId="1" xfId="0" applyNumberFormat="1" applyFont="1" applyFill="1" applyBorder="1" applyAlignment="1">
      <alignment horizontal="center" vertical="top"/>
    </xf>
    <xf numFmtId="0" fontId="4" fillId="0" borderId="8" xfId="0" applyFont="1" applyBorder="1" applyAlignment="1">
      <alignment vertical="center" wrapText="1"/>
    </xf>
    <xf numFmtId="0" fontId="5" fillId="0" borderId="8" xfId="0" applyFont="1" applyBorder="1" applyAlignment="1">
      <alignment vertical="center" wrapText="1"/>
    </xf>
    <xf numFmtId="0" fontId="4" fillId="0" borderId="7" xfId="0" applyFont="1" applyBorder="1"/>
    <xf numFmtId="1" fontId="2" fillId="0" borderId="1" xfId="0" applyNumberFormat="1" applyFont="1" applyBorder="1" applyAlignment="1">
      <alignment horizontal="center" vertical="top" wrapText="1"/>
    </xf>
    <xf numFmtId="6" fontId="2" fillId="0" borderId="1" xfId="0" applyNumberFormat="1" applyFont="1" applyBorder="1" applyAlignment="1">
      <alignment horizontal="right" vertical="top" wrapText="1"/>
    </xf>
    <xf numFmtId="1" fontId="0" fillId="0" borderId="0" xfId="0" applyNumberFormat="1"/>
    <xf numFmtId="0" fontId="21" fillId="0" borderId="0" xfId="0" applyFont="1" applyFill="1"/>
    <xf numFmtId="0" fontId="23" fillId="0" borderId="0" xfId="0" applyFont="1" applyFill="1"/>
    <xf numFmtId="0" fontId="9" fillId="0" borderId="0" xfId="0" applyFont="1" applyAlignment="1">
      <alignment horizontal="left" wrapText="1"/>
    </xf>
    <xf numFmtId="0" fontId="9" fillId="0" borderId="0" xfId="0" applyFont="1" applyFill="1" applyAlignment="1">
      <alignment horizontal="left" wrapText="1"/>
    </xf>
    <xf numFmtId="0" fontId="4" fillId="0" borderId="2" xfId="0" applyFont="1" applyFill="1" applyBorder="1" applyAlignment="1">
      <alignment horizont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8" fontId="2" fillId="0" borderId="1" xfId="0" applyNumberFormat="1" applyFont="1" applyFill="1" applyBorder="1" applyAlignment="1">
      <alignment horizontal="right" vertical="top"/>
    </xf>
    <xf numFmtId="0" fontId="2" fillId="0" borderId="1" xfId="0" applyFont="1" applyFill="1" applyBorder="1" applyAlignment="1">
      <alignment horizontal="right" vertical="top"/>
    </xf>
    <xf numFmtId="6" fontId="2" fillId="0" borderId="1" xfId="0" applyNumberFormat="1" applyFont="1" applyFill="1" applyBorder="1" applyAlignment="1">
      <alignment horizontal="right" vertical="top"/>
    </xf>
    <xf numFmtId="6" fontId="8" fillId="0" borderId="1" xfId="0" applyNumberFormat="1" applyFont="1" applyFill="1" applyBorder="1" applyAlignment="1">
      <alignment horizontal="right" vertical="top"/>
    </xf>
    <xf numFmtId="165" fontId="8" fillId="0" borderId="1" xfId="0" applyNumberFormat="1" applyFont="1" applyFill="1" applyBorder="1" applyAlignment="1">
      <alignment horizontal="right" vertical="top"/>
    </xf>
    <xf numFmtId="166" fontId="4" fillId="0" borderId="1" xfId="0" applyNumberFormat="1" applyFont="1" applyFill="1" applyBorder="1" applyAlignment="1">
      <alignment horizontal="right" wrapText="1"/>
    </xf>
    <xf numFmtId="166" fontId="4" fillId="0" borderId="1" xfId="0" applyNumberFormat="1" applyFont="1" applyFill="1" applyBorder="1" applyAlignment="1">
      <alignment horizontal="right" vertical="top"/>
    </xf>
    <xf numFmtId="3" fontId="4" fillId="0" borderId="1" xfId="0" applyNumberFormat="1" applyFont="1" applyFill="1" applyBorder="1" applyAlignment="1">
      <alignment horizontal="center" vertical="top"/>
    </xf>
    <xf numFmtId="0" fontId="21" fillId="0" borderId="0" xfId="0" applyFont="1" applyAlignment="1">
      <alignment horizontal="left" wrapText="1"/>
    </xf>
    <xf numFmtId="0" fontId="10" fillId="0" borderId="0" xfId="0" applyFont="1" applyFill="1" applyAlignment="1">
      <alignment horizontal="left" wrapText="1"/>
    </xf>
    <xf numFmtId="0" fontId="12" fillId="0" borderId="0" xfId="0" applyFont="1" applyFill="1" applyAlignment="1">
      <alignment horizontal="left" wrapText="1"/>
    </xf>
    <xf numFmtId="0" fontId="9" fillId="0" borderId="0" xfId="0" applyFont="1" applyFill="1" applyAlignment="1">
      <alignment horizontal="left" wrapText="1"/>
    </xf>
    <xf numFmtId="0" fontId="5" fillId="0" borderId="1" xfId="0" applyFont="1" applyBorder="1" applyAlignment="1">
      <alignment horizontal="center" wrapText="1"/>
    </xf>
    <xf numFmtId="0" fontId="5" fillId="0" borderId="2" xfId="0" applyFont="1" applyBorder="1" applyAlignment="1">
      <alignment horizontal="center" wrapText="1"/>
    </xf>
    <xf numFmtId="3" fontId="8" fillId="0" borderId="1" xfId="0" applyNumberFormat="1" applyFont="1" applyFill="1" applyBorder="1" applyAlignment="1">
      <alignment horizontal="center" vertical="top"/>
    </xf>
    <xf numFmtId="3" fontId="4" fillId="0" borderId="1" xfId="0" applyNumberFormat="1" applyFont="1" applyFill="1" applyBorder="1" applyAlignment="1">
      <alignment horizontal="center" vertical="top"/>
    </xf>
    <xf numFmtId="0" fontId="4" fillId="0" borderId="2" xfId="0" applyFont="1" applyFill="1" applyBorder="1" applyAlignment="1">
      <alignment horizontal="center" wrapText="1"/>
    </xf>
    <xf numFmtId="0" fontId="4" fillId="0" borderId="5" xfId="0" applyFont="1" applyFill="1" applyBorder="1" applyAlignment="1">
      <alignment horizontal="center" wrapText="1"/>
    </xf>
    <xf numFmtId="1" fontId="4" fillId="0" borderId="3"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1" fontId="4" fillId="0" borderId="7" xfId="0" applyNumberFormat="1" applyFont="1" applyBorder="1" applyAlignment="1">
      <alignment horizontal="center" vertical="top" wrapText="1"/>
    </xf>
    <xf numFmtId="0" fontId="9"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zoomScaleNormal="100" workbookViewId="0">
      <selection activeCell="B13" sqref="B13"/>
    </sheetView>
  </sheetViews>
  <sheetFormatPr defaultRowHeight="14.5" x14ac:dyDescent="0.35"/>
  <cols>
    <col min="1" max="1" width="30" customWidth="1"/>
    <col min="2" max="4" width="13.81640625" customWidth="1"/>
    <col min="5" max="5" width="13.81640625" style="36" customWidth="1"/>
    <col min="6" max="9" width="13.81640625" customWidth="1"/>
    <col min="11" max="11" width="74.1796875" hidden="1" customWidth="1"/>
  </cols>
  <sheetData>
    <row r="1" spans="1:11" ht="15.5" x14ac:dyDescent="0.35">
      <c r="A1" s="3" t="s">
        <v>0</v>
      </c>
      <c r="B1" s="1"/>
      <c r="C1" s="1"/>
      <c r="D1" s="1"/>
      <c r="E1" s="37"/>
      <c r="F1" s="1"/>
      <c r="G1" s="1"/>
      <c r="H1" s="1"/>
      <c r="I1" s="1"/>
    </row>
    <row r="2" spans="1:11" ht="15.5" x14ac:dyDescent="0.35">
      <c r="A2" s="2"/>
      <c r="B2" s="1"/>
      <c r="C2" s="1"/>
      <c r="D2" s="1"/>
      <c r="E2" s="37"/>
      <c r="F2" s="1"/>
      <c r="G2" s="1"/>
      <c r="H2" s="1"/>
      <c r="I2" s="1"/>
    </row>
    <row r="3" spans="1:11" ht="15.5" hidden="1" x14ac:dyDescent="0.35">
      <c r="A3" s="2"/>
      <c r="B3" s="1"/>
      <c r="C3" s="1"/>
      <c r="D3" s="1"/>
      <c r="E3" s="37"/>
      <c r="F3" s="14">
        <v>122.2</v>
      </c>
      <c r="G3" s="14">
        <v>153.55000000000001</v>
      </c>
      <c r="H3" s="14">
        <v>61.51</v>
      </c>
      <c r="I3" s="1"/>
    </row>
    <row r="4" spans="1:11" x14ac:dyDescent="0.35">
      <c r="A4" s="77" t="s">
        <v>1</v>
      </c>
      <c r="B4" s="4" t="s">
        <v>2</v>
      </c>
      <c r="C4" s="4" t="s">
        <v>3</v>
      </c>
      <c r="D4" s="4" t="s">
        <v>4</v>
      </c>
      <c r="E4" s="38" t="s">
        <v>5</v>
      </c>
      <c r="F4" s="4" t="s">
        <v>6</v>
      </c>
      <c r="G4" s="4" t="s">
        <v>7</v>
      </c>
      <c r="H4" s="4" t="s">
        <v>8</v>
      </c>
      <c r="I4" s="4" t="s">
        <v>9</v>
      </c>
    </row>
    <row r="5" spans="1:11" ht="52" x14ac:dyDescent="0.35">
      <c r="A5" s="78"/>
      <c r="B5" s="63" t="s">
        <v>10</v>
      </c>
      <c r="C5" s="63" t="s">
        <v>11</v>
      </c>
      <c r="D5" s="63" t="s">
        <v>12</v>
      </c>
      <c r="E5" s="64" t="s">
        <v>13</v>
      </c>
      <c r="F5" s="63" t="s">
        <v>14</v>
      </c>
      <c r="G5" s="63" t="s">
        <v>15</v>
      </c>
      <c r="H5" s="63" t="s">
        <v>16</v>
      </c>
      <c r="I5" s="63" t="s">
        <v>17</v>
      </c>
      <c r="K5" s="41"/>
    </row>
    <row r="6" spans="1:11" x14ac:dyDescent="0.35">
      <c r="A6" s="5" t="s">
        <v>18</v>
      </c>
      <c r="B6" s="6" t="s">
        <v>19</v>
      </c>
      <c r="C6" s="6"/>
      <c r="D6" s="6"/>
      <c r="E6" s="8"/>
      <c r="F6" s="6"/>
      <c r="G6" s="6"/>
      <c r="H6" s="6"/>
      <c r="I6" s="6"/>
    </row>
    <row r="7" spans="1:11" x14ac:dyDescent="0.35">
      <c r="A7" s="5" t="s">
        <v>20</v>
      </c>
      <c r="B7" s="6" t="s">
        <v>19</v>
      </c>
      <c r="C7" s="6"/>
      <c r="D7" s="6"/>
      <c r="E7" s="8"/>
      <c r="F7" s="6"/>
      <c r="G7" s="6"/>
      <c r="H7" s="6"/>
      <c r="I7" s="6"/>
    </row>
    <row r="8" spans="1:11" ht="26" x14ac:dyDescent="0.35">
      <c r="A8" s="5" t="s">
        <v>21</v>
      </c>
      <c r="B8" s="6" t="s">
        <v>19</v>
      </c>
      <c r="C8" s="6"/>
      <c r="D8" s="6"/>
      <c r="E8" s="8"/>
      <c r="F8" s="6"/>
      <c r="G8" s="6"/>
      <c r="H8" s="6"/>
      <c r="I8" s="6"/>
    </row>
    <row r="9" spans="1:11" x14ac:dyDescent="0.35">
      <c r="A9" s="5" t="s">
        <v>22</v>
      </c>
      <c r="B9" s="8"/>
      <c r="C9" s="8"/>
      <c r="D9" s="8"/>
      <c r="E9" s="8"/>
      <c r="F9" s="8"/>
      <c r="G9" s="8"/>
      <c r="H9" s="8"/>
      <c r="I9" s="8"/>
      <c r="K9" t="s">
        <v>23</v>
      </c>
    </row>
    <row r="10" spans="1:11" ht="28.5" x14ac:dyDescent="0.35">
      <c r="A10" s="5" t="s">
        <v>24</v>
      </c>
      <c r="B10" s="8">
        <v>1</v>
      </c>
      <c r="C10" s="8">
        <v>1</v>
      </c>
      <c r="D10" s="8">
        <f>B10*C10</f>
        <v>1</v>
      </c>
      <c r="E10" s="9">
        <v>2900</v>
      </c>
      <c r="F10" s="9">
        <f>D10*E10</f>
        <v>2900</v>
      </c>
      <c r="G10" s="9">
        <f>F10*0.05</f>
        <v>145</v>
      </c>
      <c r="H10" s="9">
        <f>F10*0.1</f>
        <v>290</v>
      </c>
      <c r="I10" s="65">
        <f>F10*$F$3+G10*$G$3+H10*$H$3</f>
        <v>394482.65</v>
      </c>
      <c r="K10" t="s">
        <v>25</v>
      </c>
    </row>
    <row r="11" spans="1:11" x14ac:dyDescent="0.35">
      <c r="A11" s="5" t="s">
        <v>26</v>
      </c>
      <c r="B11" s="8"/>
      <c r="C11" s="8"/>
      <c r="D11" s="8"/>
      <c r="E11" s="8"/>
      <c r="F11" s="8"/>
      <c r="G11" s="8"/>
      <c r="H11" s="8"/>
      <c r="I11" s="66"/>
    </row>
    <row r="12" spans="1:11" ht="15.5" x14ac:dyDescent="0.35">
      <c r="A12" s="5" t="s">
        <v>27</v>
      </c>
      <c r="B12" s="8">
        <v>2</v>
      </c>
      <c r="C12" s="8">
        <v>1</v>
      </c>
      <c r="D12" s="8">
        <f t="shared" ref="D12:D15" si="0">B12*C12</f>
        <v>2</v>
      </c>
      <c r="E12" s="8">
        <v>0</v>
      </c>
      <c r="F12" s="9">
        <f t="shared" ref="F12:F15" si="1">D12*E12</f>
        <v>0</v>
      </c>
      <c r="G12" s="8">
        <f t="shared" ref="G12:G15" si="2">F12*0.05</f>
        <v>0</v>
      </c>
      <c r="H12" s="8">
        <f t="shared" ref="H12:H15" si="3">F12*0.1</f>
        <v>0</v>
      </c>
      <c r="I12" s="67">
        <f t="shared" ref="I12:I14" si="4">F12*$F$3+G12*$G$3+H12*$H$3</f>
        <v>0</v>
      </c>
    </row>
    <row r="13" spans="1:11" ht="15.5" x14ac:dyDescent="0.35">
      <c r="A13" s="5" t="s">
        <v>28</v>
      </c>
      <c r="B13" s="8">
        <v>4</v>
      </c>
      <c r="C13" s="8">
        <v>1</v>
      </c>
      <c r="D13" s="8">
        <f t="shared" si="0"/>
        <v>4</v>
      </c>
      <c r="E13" s="8">
        <v>0</v>
      </c>
      <c r="F13" s="9">
        <f t="shared" si="1"/>
        <v>0</v>
      </c>
      <c r="G13" s="8">
        <f t="shared" si="2"/>
        <v>0</v>
      </c>
      <c r="H13" s="8">
        <f t="shared" si="3"/>
        <v>0</v>
      </c>
      <c r="I13" s="67">
        <f t="shared" si="4"/>
        <v>0</v>
      </c>
    </row>
    <row r="14" spans="1:11" ht="15.5" x14ac:dyDescent="0.35">
      <c r="A14" s="5" t="s">
        <v>29</v>
      </c>
      <c r="B14" s="8">
        <v>2</v>
      </c>
      <c r="C14" s="8">
        <v>1</v>
      </c>
      <c r="D14" s="8">
        <f t="shared" si="0"/>
        <v>2</v>
      </c>
      <c r="E14" s="9">
        <v>2900</v>
      </c>
      <c r="F14" s="9">
        <f t="shared" si="1"/>
        <v>5800</v>
      </c>
      <c r="G14" s="8">
        <f t="shared" si="2"/>
        <v>290</v>
      </c>
      <c r="H14" s="8">
        <f t="shared" si="3"/>
        <v>580</v>
      </c>
      <c r="I14" s="65">
        <f t="shared" si="4"/>
        <v>788965.3</v>
      </c>
    </row>
    <row r="15" spans="1:11" ht="15.5" x14ac:dyDescent="0.35">
      <c r="A15" s="5" t="s">
        <v>30</v>
      </c>
      <c r="B15" s="8">
        <v>2</v>
      </c>
      <c r="C15" s="8">
        <v>1</v>
      </c>
      <c r="D15" s="8">
        <f t="shared" si="0"/>
        <v>2</v>
      </c>
      <c r="E15" s="8">
        <f>2900*0.05</f>
        <v>145</v>
      </c>
      <c r="F15" s="9">
        <f t="shared" si="1"/>
        <v>290</v>
      </c>
      <c r="G15" s="8">
        <f t="shared" si="2"/>
        <v>14.5</v>
      </c>
      <c r="H15" s="51">
        <f t="shared" si="3"/>
        <v>29</v>
      </c>
      <c r="I15" s="65">
        <f>F15*$F$3+G15*$G$3+H15*$H$3</f>
        <v>39448.264999999999</v>
      </c>
      <c r="K15" t="s">
        <v>31</v>
      </c>
    </row>
    <row r="16" spans="1:11" x14ac:dyDescent="0.35">
      <c r="A16" s="5" t="s">
        <v>32</v>
      </c>
      <c r="B16" s="8" t="s">
        <v>33</v>
      </c>
      <c r="C16" s="8"/>
      <c r="D16" s="8"/>
      <c r="E16" s="8"/>
      <c r="F16" s="8"/>
      <c r="G16" s="8"/>
      <c r="H16" s="8"/>
      <c r="I16" s="66"/>
    </row>
    <row r="17" spans="1:11" x14ac:dyDescent="0.35">
      <c r="A17" s="5" t="s">
        <v>34</v>
      </c>
      <c r="B17" s="8" t="s">
        <v>33</v>
      </c>
      <c r="C17" s="8"/>
      <c r="D17" s="8"/>
      <c r="E17" s="8"/>
      <c r="F17" s="8"/>
      <c r="G17" s="8"/>
      <c r="H17" s="8"/>
      <c r="I17" s="66"/>
    </row>
    <row r="18" spans="1:11" x14ac:dyDescent="0.35">
      <c r="A18" s="5" t="s">
        <v>35</v>
      </c>
      <c r="B18" s="8" t="s">
        <v>33</v>
      </c>
      <c r="C18" s="8"/>
      <c r="D18" s="8"/>
      <c r="E18" s="8"/>
      <c r="F18" s="8"/>
      <c r="G18" s="8"/>
      <c r="H18" s="8"/>
      <c r="I18" s="66"/>
    </row>
    <row r="19" spans="1:11" x14ac:dyDescent="0.35">
      <c r="A19" s="15" t="s">
        <v>36</v>
      </c>
      <c r="B19" s="8"/>
      <c r="C19" s="10"/>
      <c r="D19" s="10"/>
      <c r="E19" s="10"/>
      <c r="F19" s="79">
        <f>SUM(F6:H18)</f>
        <v>10338.5</v>
      </c>
      <c r="G19" s="79"/>
      <c r="H19" s="79"/>
      <c r="I19" s="68">
        <f>SUM(I6:I18)</f>
        <v>1222896.2150000001</v>
      </c>
    </row>
    <row r="20" spans="1:11" x14ac:dyDescent="0.35">
      <c r="A20" s="5" t="s">
        <v>37</v>
      </c>
      <c r="B20" s="8"/>
      <c r="C20" s="8"/>
      <c r="D20" s="8"/>
      <c r="E20" s="8"/>
      <c r="F20" s="8"/>
      <c r="G20" s="8"/>
      <c r="H20" s="8"/>
      <c r="I20" s="66"/>
    </row>
    <row r="21" spans="1:11" ht="26" x14ac:dyDescent="0.35">
      <c r="A21" s="5" t="s">
        <v>38</v>
      </c>
      <c r="B21" s="8" t="s">
        <v>39</v>
      </c>
      <c r="C21" s="8"/>
      <c r="D21" s="8"/>
      <c r="E21" s="8"/>
      <c r="F21" s="8"/>
      <c r="G21" s="8"/>
      <c r="H21" s="8"/>
      <c r="I21" s="66"/>
    </row>
    <row r="22" spans="1:11" x14ac:dyDescent="0.35">
      <c r="A22" s="5" t="s">
        <v>40</v>
      </c>
      <c r="B22" s="6" t="s">
        <v>41</v>
      </c>
      <c r="C22" s="6"/>
      <c r="D22" s="6"/>
      <c r="E22" s="8"/>
      <c r="F22" s="8"/>
      <c r="G22" s="8"/>
      <c r="H22" s="8"/>
      <c r="I22" s="66"/>
    </row>
    <row r="23" spans="1:11" x14ac:dyDescent="0.35">
      <c r="A23" s="5" t="s">
        <v>42</v>
      </c>
      <c r="B23" s="6" t="s">
        <v>41</v>
      </c>
      <c r="C23" s="6"/>
      <c r="D23" s="6"/>
      <c r="E23" s="8"/>
      <c r="F23" s="8"/>
      <c r="G23" s="8"/>
      <c r="H23" s="8"/>
      <c r="I23" s="66"/>
    </row>
    <row r="24" spans="1:11" x14ac:dyDescent="0.35">
      <c r="A24" s="11" t="s">
        <v>43</v>
      </c>
      <c r="B24" s="6" t="s">
        <v>41</v>
      </c>
      <c r="C24" s="6"/>
      <c r="D24" s="6"/>
      <c r="E24" s="8"/>
      <c r="F24" s="8"/>
      <c r="G24" s="8"/>
      <c r="H24" s="8"/>
      <c r="I24" s="66"/>
    </row>
    <row r="25" spans="1:11" x14ac:dyDescent="0.35">
      <c r="A25" s="11" t="s">
        <v>44</v>
      </c>
      <c r="B25" s="6" t="s">
        <v>19</v>
      </c>
      <c r="C25" s="6"/>
      <c r="D25" s="6"/>
      <c r="E25" s="8"/>
      <c r="F25" s="8"/>
      <c r="G25" s="8"/>
      <c r="H25" s="8"/>
      <c r="I25" s="66"/>
    </row>
    <row r="26" spans="1:11" ht="28.5" x14ac:dyDescent="0.35">
      <c r="A26" s="11" t="s">
        <v>45</v>
      </c>
      <c r="B26" s="6">
        <v>0.33</v>
      </c>
      <c r="C26" s="6">
        <v>52</v>
      </c>
      <c r="D26" s="8">
        <f>B26*C26</f>
        <v>17.16</v>
      </c>
      <c r="E26" s="9">
        <v>2900</v>
      </c>
      <c r="F26" s="9">
        <f>D26*E26</f>
        <v>49764</v>
      </c>
      <c r="G26" s="13">
        <f>F26*0.05</f>
        <v>2488.2000000000003</v>
      </c>
      <c r="H26" s="13">
        <f>F26*0.1</f>
        <v>4976.4000000000005</v>
      </c>
      <c r="I26" s="65">
        <f t="shared" ref="I26" si="5">F26*$F$3+G26*$G$3+H26*$H$3</f>
        <v>6769322.2740000002</v>
      </c>
    </row>
    <row r="27" spans="1:11" x14ac:dyDescent="0.35">
      <c r="A27" s="11" t="s">
        <v>46</v>
      </c>
      <c r="B27" s="6" t="s">
        <v>19</v>
      </c>
      <c r="C27" s="6"/>
      <c r="D27" s="6"/>
      <c r="E27" s="8"/>
      <c r="F27" s="8"/>
      <c r="G27" s="8"/>
      <c r="H27" s="8"/>
      <c r="I27" s="66"/>
    </row>
    <row r="28" spans="1:11" ht="39" x14ac:dyDescent="0.35">
      <c r="A28" s="11" t="s">
        <v>47</v>
      </c>
      <c r="B28" s="6" t="s">
        <v>19</v>
      </c>
      <c r="C28" s="6"/>
      <c r="D28" s="6"/>
      <c r="E28" s="8"/>
      <c r="F28" s="8"/>
      <c r="G28" s="8"/>
      <c r="H28" s="8"/>
      <c r="I28" s="66"/>
    </row>
    <row r="29" spans="1:11" ht="28.5" x14ac:dyDescent="0.35">
      <c r="A29" s="11" t="s">
        <v>48</v>
      </c>
      <c r="B29" s="6">
        <v>0.25</v>
      </c>
      <c r="C29" s="6">
        <v>1</v>
      </c>
      <c r="D29" s="8">
        <f>B29*C29</f>
        <v>0.25</v>
      </c>
      <c r="E29" s="9">
        <f>145+145</f>
        <v>290</v>
      </c>
      <c r="F29" s="13">
        <f>D29*E29</f>
        <v>72.5</v>
      </c>
      <c r="G29" s="17">
        <f>F29*0.05</f>
        <v>3.625</v>
      </c>
      <c r="H29" s="8">
        <f>F29*0.1</f>
        <v>7.25</v>
      </c>
      <c r="I29" s="65">
        <f t="shared" ref="I29" si="6">F29*$F$3+G29*$G$3+H29*$H$3</f>
        <v>9862.0662499999999</v>
      </c>
      <c r="K29" t="s">
        <v>49</v>
      </c>
    </row>
    <row r="30" spans="1:11" x14ac:dyDescent="0.35">
      <c r="A30" s="11" t="s">
        <v>50</v>
      </c>
      <c r="B30" s="6" t="s">
        <v>19</v>
      </c>
      <c r="C30" s="6"/>
      <c r="D30" s="6"/>
      <c r="E30" s="8"/>
      <c r="F30" s="8"/>
      <c r="G30" s="8"/>
      <c r="H30" s="8"/>
      <c r="I30" s="66"/>
    </row>
    <row r="31" spans="1:11" x14ac:dyDescent="0.35">
      <c r="A31" s="16" t="s">
        <v>51</v>
      </c>
      <c r="B31" s="7"/>
      <c r="C31" s="7"/>
      <c r="D31" s="7"/>
      <c r="E31" s="10"/>
      <c r="F31" s="79">
        <f>SUM(F20:H30)</f>
        <v>57311.974999999999</v>
      </c>
      <c r="G31" s="79"/>
      <c r="H31" s="79"/>
      <c r="I31" s="69">
        <f>SUM(I20:I30)</f>
        <v>6779184.3402500004</v>
      </c>
    </row>
    <row r="32" spans="1:11" ht="16" x14ac:dyDescent="0.35">
      <c r="A32" s="54" t="s">
        <v>52</v>
      </c>
      <c r="B32" s="12"/>
      <c r="C32" s="12"/>
      <c r="D32" s="12"/>
      <c r="E32" s="39"/>
      <c r="F32" s="80">
        <f>ROUND(SUM(F19,F31),-2)</f>
        <v>67700</v>
      </c>
      <c r="G32" s="80"/>
      <c r="H32" s="80"/>
      <c r="I32" s="70">
        <f>ROUND(SUM(I19,I31),-4)</f>
        <v>8000000</v>
      </c>
    </row>
    <row r="33" spans="1:13" ht="25.5" customHeight="1" x14ac:dyDescent="0.35">
      <c r="A33" s="53" t="s">
        <v>53</v>
      </c>
      <c r="B33" s="7"/>
      <c r="C33" s="7"/>
      <c r="D33" s="7"/>
      <c r="E33" s="10"/>
      <c r="F33" s="80"/>
      <c r="G33" s="80"/>
      <c r="H33" s="80"/>
      <c r="I33" s="71">
        <v>0</v>
      </c>
    </row>
    <row r="34" spans="1:13" ht="15.5" x14ac:dyDescent="0.35">
      <c r="A34" s="52" t="s">
        <v>54</v>
      </c>
      <c r="B34" s="7"/>
      <c r="C34" s="7"/>
      <c r="D34" s="7"/>
      <c r="E34" s="10"/>
      <c r="F34" s="72"/>
      <c r="G34" s="72"/>
      <c r="H34" s="72"/>
      <c r="I34" s="71">
        <f>ROUND(SUM(I32:I33),-4)</f>
        <v>8000000</v>
      </c>
    </row>
    <row r="35" spans="1:13" x14ac:dyDescent="0.35">
      <c r="A35" s="44"/>
      <c r="B35" s="45"/>
      <c r="C35" s="45"/>
      <c r="D35" s="45"/>
      <c r="E35" s="46"/>
      <c r="F35" s="43"/>
      <c r="G35" s="43"/>
      <c r="H35" s="43"/>
      <c r="I35" s="47"/>
      <c r="L35" s="57">
        <f>F32/3045</f>
        <v>22.233169129720853</v>
      </c>
      <c r="M35" t="s">
        <v>55</v>
      </c>
    </row>
    <row r="36" spans="1:13" x14ac:dyDescent="0.35">
      <c r="A36" s="19" t="s">
        <v>56</v>
      </c>
    </row>
    <row r="37" spans="1:13" ht="41.25" customHeight="1" x14ac:dyDescent="0.35">
      <c r="A37" s="73" t="s">
        <v>86</v>
      </c>
      <c r="B37" s="73"/>
      <c r="C37" s="73"/>
      <c r="D37" s="73"/>
      <c r="E37" s="73"/>
      <c r="F37" s="73"/>
      <c r="G37" s="73"/>
      <c r="H37" s="73"/>
      <c r="I37" s="73"/>
    </row>
    <row r="38" spans="1:13" s="59" customFormat="1" ht="15" x14ac:dyDescent="0.35">
      <c r="A38" s="58" t="s">
        <v>57</v>
      </c>
    </row>
    <row r="39" spans="1:13" s="36" customFormat="1" ht="15" x14ac:dyDescent="0.35">
      <c r="A39" s="35" t="s">
        <v>58</v>
      </c>
    </row>
    <row r="40" spans="1:13" s="36" customFormat="1" ht="30.75" customHeight="1" x14ac:dyDescent="0.35">
      <c r="A40" s="76" t="s">
        <v>59</v>
      </c>
      <c r="B40" s="76"/>
      <c r="C40" s="76"/>
      <c r="D40" s="76"/>
      <c r="E40" s="76"/>
      <c r="F40" s="76"/>
      <c r="G40" s="76"/>
      <c r="H40" s="76"/>
      <c r="I40" s="76"/>
      <c r="L40"/>
    </row>
    <row r="41" spans="1:13" s="36" customFormat="1" ht="29.25" customHeight="1" x14ac:dyDescent="0.35">
      <c r="A41" s="74" t="s">
        <v>60</v>
      </c>
      <c r="B41" s="75"/>
      <c r="C41" s="75"/>
      <c r="D41" s="75"/>
      <c r="E41" s="75"/>
      <c r="F41" s="75"/>
      <c r="G41" s="75"/>
      <c r="H41" s="75"/>
      <c r="I41" s="75"/>
    </row>
    <row r="42" spans="1:13" s="36" customFormat="1" ht="15" x14ac:dyDescent="0.35">
      <c r="A42" s="35" t="s">
        <v>61</v>
      </c>
    </row>
    <row r="43" spans="1:13" s="36" customFormat="1" ht="15" x14ac:dyDescent="0.35">
      <c r="A43" s="35" t="s">
        <v>62</v>
      </c>
    </row>
    <row r="44" spans="1:13" s="36" customFormat="1" ht="28.5" customHeight="1" x14ac:dyDescent="0.35">
      <c r="A44" s="76" t="s">
        <v>63</v>
      </c>
      <c r="B44" s="76"/>
      <c r="C44" s="76"/>
      <c r="D44" s="76"/>
      <c r="E44" s="76"/>
      <c r="F44" s="76"/>
      <c r="G44" s="76"/>
      <c r="H44" s="76"/>
      <c r="I44" s="76"/>
    </row>
    <row r="45" spans="1:13" ht="28.5" customHeight="1" x14ac:dyDescent="0.35">
      <c r="A45" s="49" t="s">
        <v>64</v>
      </c>
      <c r="B45" s="60"/>
      <c r="C45" s="60"/>
      <c r="D45" s="60"/>
      <c r="E45" s="61"/>
      <c r="F45" s="60"/>
      <c r="G45" s="60"/>
      <c r="H45" s="60"/>
      <c r="I45" s="60"/>
    </row>
    <row r="46" spans="1:13" ht="15" x14ac:dyDescent="0.35">
      <c r="A46" s="24"/>
    </row>
    <row r="47" spans="1:13" ht="15" x14ac:dyDescent="0.35">
      <c r="A47" s="24"/>
    </row>
    <row r="48" spans="1:13" ht="15" x14ac:dyDescent="0.35">
      <c r="A48" s="24"/>
    </row>
    <row r="49" spans="1:9" x14ac:dyDescent="0.35">
      <c r="A49" s="21"/>
    </row>
    <row r="50" spans="1:9" x14ac:dyDescent="0.35">
      <c r="A50" s="21"/>
    </row>
    <row r="51" spans="1:9" x14ac:dyDescent="0.35">
      <c r="A51" s="22"/>
      <c r="B51" s="20"/>
      <c r="C51" s="20"/>
      <c r="D51" s="20"/>
      <c r="E51" s="40"/>
      <c r="F51" s="20"/>
      <c r="G51" s="20"/>
      <c r="H51" s="20"/>
      <c r="I51" s="20"/>
    </row>
    <row r="52" spans="1:9" x14ac:dyDescent="0.35">
      <c r="A52" s="23"/>
    </row>
    <row r="53" spans="1:9" x14ac:dyDescent="0.35">
      <c r="A53" s="22"/>
    </row>
    <row r="54" spans="1:9" x14ac:dyDescent="0.35">
      <c r="A54" s="22"/>
    </row>
  </sheetData>
  <mergeCells count="9">
    <mergeCell ref="A37:I37"/>
    <mergeCell ref="A41:I41"/>
    <mergeCell ref="A44:I44"/>
    <mergeCell ref="A4:A5"/>
    <mergeCell ref="F31:H31"/>
    <mergeCell ref="F32:H32"/>
    <mergeCell ref="F19:H19"/>
    <mergeCell ref="A40:I40"/>
    <mergeCell ref="F33:H33"/>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zoomScale="110" zoomScaleNormal="110" workbookViewId="0">
      <selection activeCell="A7" sqref="A7:A10"/>
    </sheetView>
  </sheetViews>
  <sheetFormatPr defaultRowHeight="14.5" x14ac:dyDescent="0.35"/>
  <cols>
    <col min="1" max="1" width="32.1796875" customWidth="1"/>
    <col min="2" max="9" width="13.7265625" customWidth="1"/>
  </cols>
  <sheetData>
    <row r="1" spans="1:9" ht="15.5" x14ac:dyDescent="0.35">
      <c r="A1" s="25" t="s">
        <v>65</v>
      </c>
    </row>
    <row r="3" spans="1:9" hidden="1" x14ac:dyDescent="0.35">
      <c r="F3">
        <v>51.23</v>
      </c>
      <c r="G3">
        <v>69.040000000000006</v>
      </c>
      <c r="H3">
        <v>27.73</v>
      </c>
    </row>
    <row r="4" spans="1:9" ht="15" customHeight="1" x14ac:dyDescent="0.35">
      <c r="A4" s="81" t="s">
        <v>66</v>
      </c>
      <c r="B4" s="31" t="s">
        <v>2</v>
      </c>
      <c r="C4" s="31" t="s">
        <v>3</v>
      </c>
      <c r="D4" s="31" t="s">
        <v>67</v>
      </c>
      <c r="E4" s="31" t="s">
        <v>5</v>
      </c>
      <c r="F4" s="31" t="s">
        <v>6</v>
      </c>
      <c r="G4" s="31" t="s">
        <v>7</v>
      </c>
      <c r="H4" s="31" t="s">
        <v>8</v>
      </c>
      <c r="I4" s="31" t="s">
        <v>9</v>
      </c>
    </row>
    <row r="5" spans="1:9" ht="52.5" x14ac:dyDescent="0.35">
      <c r="A5" s="82"/>
      <c r="B5" s="62" t="s">
        <v>68</v>
      </c>
      <c r="C5" s="62" t="s">
        <v>11</v>
      </c>
      <c r="D5" s="32" t="s">
        <v>69</v>
      </c>
      <c r="E5" s="62" t="s">
        <v>70</v>
      </c>
      <c r="F5" s="32" t="s">
        <v>71</v>
      </c>
      <c r="G5" s="32" t="s">
        <v>72</v>
      </c>
      <c r="H5" s="32" t="s">
        <v>73</v>
      </c>
      <c r="I5" s="62" t="s">
        <v>74</v>
      </c>
    </row>
    <row r="6" spans="1:9" x14ac:dyDescent="0.35">
      <c r="A6" s="5" t="s">
        <v>75</v>
      </c>
      <c r="B6" s="30"/>
      <c r="C6" s="30"/>
      <c r="D6" s="30"/>
      <c r="E6" s="30"/>
      <c r="F6" s="30"/>
      <c r="G6" s="30"/>
      <c r="H6" s="30"/>
      <c r="I6" s="30"/>
    </row>
    <row r="7" spans="1:9" ht="15.5" x14ac:dyDescent="0.35">
      <c r="A7" s="5" t="s">
        <v>76</v>
      </c>
      <c r="B7" s="27">
        <v>1</v>
      </c>
      <c r="C7" s="27">
        <v>1</v>
      </c>
      <c r="D7" s="27">
        <f>B7*C7</f>
        <v>1</v>
      </c>
      <c r="E7" s="27">
        <v>0</v>
      </c>
      <c r="F7" s="27">
        <f>D7*E7</f>
        <v>0</v>
      </c>
      <c r="G7" s="27">
        <f>F7*0.05</f>
        <v>0</v>
      </c>
      <c r="H7" s="27">
        <f>F7*0.1</f>
        <v>0</v>
      </c>
      <c r="I7" s="56">
        <f>F7*$F$3+G7*$G$3+H7*$H$3</f>
        <v>0</v>
      </c>
    </row>
    <row r="8" spans="1:9" ht="15.5" x14ac:dyDescent="0.35">
      <c r="A8" s="5" t="s">
        <v>77</v>
      </c>
      <c r="B8" s="27">
        <v>2</v>
      </c>
      <c r="C8" s="27">
        <v>1</v>
      </c>
      <c r="D8" s="27">
        <f t="shared" ref="D8:D10" si="0">B8*C8</f>
        <v>2</v>
      </c>
      <c r="E8" s="27">
        <v>0</v>
      </c>
      <c r="F8" s="27">
        <f t="shared" ref="F8:F10" si="1">D8*E8</f>
        <v>0</v>
      </c>
      <c r="G8" s="27">
        <f t="shared" ref="G8:G10" si="2">F8*0.05</f>
        <v>0</v>
      </c>
      <c r="H8" s="27">
        <f t="shared" ref="H8:H10" si="3">F8*0.1</f>
        <v>0</v>
      </c>
      <c r="I8" s="56">
        <f>F8*$F$3+G8*$G$3+H8*$H$3</f>
        <v>0</v>
      </c>
    </row>
    <row r="9" spans="1:9" ht="15.5" x14ac:dyDescent="0.35">
      <c r="A9" s="5" t="s">
        <v>78</v>
      </c>
      <c r="B9" s="27">
        <v>2</v>
      </c>
      <c r="C9" s="27">
        <v>1</v>
      </c>
      <c r="D9" s="27">
        <f t="shared" si="0"/>
        <v>2</v>
      </c>
      <c r="E9" s="42">
        <f>ROUND(0.05*2900,0)</f>
        <v>145</v>
      </c>
      <c r="F9" s="27">
        <f t="shared" si="1"/>
        <v>290</v>
      </c>
      <c r="G9" s="27">
        <f t="shared" si="2"/>
        <v>14.5</v>
      </c>
      <c r="H9" s="55">
        <f t="shared" si="3"/>
        <v>29</v>
      </c>
      <c r="I9" s="28">
        <f t="shared" ref="I9:I10" si="4">F9*$F$3+G9*$G$3+H9*$H$3</f>
        <v>16661.949999999997</v>
      </c>
    </row>
    <row r="10" spans="1:9" ht="15.5" x14ac:dyDescent="0.35">
      <c r="A10" s="5" t="s">
        <v>79</v>
      </c>
      <c r="B10" s="27">
        <v>2</v>
      </c>
      <c r="C10" s="27">
        <v>1</v>
      </c>
      <c r="D10" s="27">
        <f t="shared" si="0"/>
        <v>2</v>
      </c>
      <c r="E10" s="42">
        <f>ROUND(0.05*2900,0)</f>
        <v>145</v>
      </c>
      <c r="F10" s="27">
        <f t="shared" si="1"/>
        <v>290</v>
      </c>
      <c r="G10" s="27">
        <f t="shared" si="2"/>
        <v>14.5</v>
      </c>
      <c r="H10" s="27">
        <f t="shared" si="3"/>
        <v>29</v>
      </c>
      <c r="I10" s="28">
        <f t="shared" si="4"/>
        <v>16661.949999999997</v>
      </c>
    </row>
    <row r="11" spans="1:9" ht="16" x14ac:dyDescent="0.35">
      <c r="A11" s="50" t="s">
        <v>80</v>
      </c>
      <c r="B11" s="33"/>
      <c r="C11" s="33"/>
      <c r="D11" s="33"/>
      <c r="E11" s="34"/>
      <c r="F11" s="83">
        <f>SUM(F7:H10)</f>
        <v>667</v>
      </c>
      <c r="G11" s="84"/>
      <c r="H11" s="85"/>
      <c r="I11" s="29">
        <f>ROUND(SUM(I7:I10),-2)</f>
        <v>33300</v>
      </c>
    </row>
    <row r="13" spans="1:9" x14ac:dyDescent="0.35">
      <c r="A13" s="26" t="s">
        <v>56</v>
      </c>
    </row>
    <row r="14" spans="1:9" ht="38.25" customHeight="1" x14ac:dyDescent="0.35">
      <c r="A14" s="73" t="s">
        <v>87</v>
      </c>
      <c r="B14" s="73"/>
      <c r="C14" s="73"/>
      <c r="D14" s="73"/>
      <c r="E14" s="73"/>
      <c r="F14" s="73"/>
      <c r="G14" s="73"/>
      <c r="H14" s="73"/>
      <c r="I14" s="73"/>
    </row>
    <row r="15" spans="1:9" ht="15" x14ac:dyDescent="0.35">
      <c r="A15" s="18" t="s">
        <v>81</v>
      </c>
    </row>
    <row r="16" spans="1:9" ht="27.75" customHeight="1" x14ac:dyDescent="0.35">
      <c r="A16" s="86" t="s">
        <v>82</v>
      </c>
      <c r="B16" s="86"/>
      <c r="C16" s="86"/>
      <c r="D16" s="86"/>
      <c r="E16" s="86"/>
      <c r="F16" s="86"/>
      <c r="G16" s="86"/>
      <c r="H16" s="86"/>
      <c r="I16" s="86"/>
    </row>
    <row r="17" spans="1:9" ht="27.75" customHeight="1" x14ac:dyDescent="0.35">
      <c r="A17" s="86" t="s">
        <v>83</v>
      </c>
      <c r="B17" s="86"/>
      <c r="C17" s="86"/>
      <c r="D17" s="86"/>
      <c r="E17" s="86"/>
      <c r="F17" s="86"/>
      <c r="G17" s="86"/>
      <c r="H17" s="86"/>
      <c r="I17" s="86"/>
    </row>
    <row r="18" spans="1:9" ht="15" x14ac:dyDescent="0.35">
      <c r="A18" s="18" t="s">
        <v>84</v>
      </c>
    </row>
    <row r="19" spans="1:9" ht="15" x14ac:dyDescent="0.35">
      <c r="A19" s="48" t="s">
        <v>85</v>
      </c>
    </row>
  </sheetData>
  <mergeCells count="5">
    <mergeCell ref="A4:A5"/>
    <mergeCell ref="F11:H11"/>
    <mergeCell ref="A16:I16"/>
    <mergeCell ref="A17:I17"/>
    <mergeCell ref="A14:I14"/>
  </mergeCells>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Wrigley, William</cp:lastModifiedBy>
  <cp:revision/>
  <dcterms:created xsi:type="dcterms:W3CDTF">2014-11-21T14:29:49Z</dcterms:created>
  <dcterms:modified xsi:type="dcterms:W3CDTF">2021-10-22T15:17:34Z</dcterms:modified>
  <cp:category/>
  <cp:contentStatus/>
</cp:coreProperties>
</file>