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A9AD03FC-B101-4187-90F4-F7BCDA192387}" xr6:coauthVersionLast="46" xr6:coauthVersionMax="46" xr10:uidLastSave="{00000000-0000-0000-0000-000000000000}"/>
  <bookViews>
    <workbookView xWindow="-110" yWindow="-110" windowWidth="19420" windowHeight="10420" xr2:uid="{FA327BDF-BD81-47E6-91B4-E2A9A11DC20B}"/>
  </bookViews>
  <sheets>
    <sheet name="Industry" sheetId="1" r:id="rId1"/>
    <sheet name="Agency" sheetId="2" r:id="rId2"/>
    <sheet name="Capital and 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1" l="1"/>
  <c r="F25" i="1"/>
  <c r="D4" i="3"/>
  <c r="G4" i="3"/>
  <c r="I25" i="1"/>
  <c r="I24" i="1"/>
  <c r="F24" i="1"/>
  <c r="I17" i="1"/>
  <c r="F17" i="1"/>
  <c r="I5" i="1" l="1"/>
  <c r="I26" i="1"/>
  <c r="I27" i="1" s="1"/>
  <c r="M3" i="1" l="1"/>
  <c r="D13" i="2" l="1"/>
  <c r="F13" i="2" s="1"/>
  <c r="H13" i="2" s="1"/>
  <c r="D12" i="2"/>
  <c r="F12" i="2" s="1"/>
  <c r="D10" i="2"/>
  <c r="F10" i="2" s="1"/>
  <c r="D9" i="2"/>
  <c r="F9" i="2" s="1"/>
  <c r="D8" i="2"/>
  <c r="F8" i="2" s="1"/>
  <c r="D7" i="2"/>
  <c r="F7" i="2" s="1"/>
  <c r="D6" i="2"/>
  <c r="F6" i="2" s="1"/>
  <c r="D3" i="2"/>
  <c r="F3" i="2" s="1"/>
  <c r="M5" i="2"/>
  <c r="M4" i="2"/>
  <c r="M3" i="2"/>
  <c r="D2" i="2"/>
  <c r="F2" i="2" s="1"/>
  <c r="H3" i="2" l="1"/>
  <c r="G3" i="2"/>
  <c r="G7" i="2"/>
  <c r="H7" i="2"/>
  <c r="H2" i="2"/>
  <c r="G2" i="2"/>
  <c r="G9" i="2"/>
  <c r="H9" i="2"/>
  <c r="H6" i="2"/>
  <c r="G6" i="2"/>
  <c r="G8" i="2"/>
  <c r="H8" i="2"/>
  <c r="G10" i="2"/>
  <c r="H10" i="2"/>
  <c r="G13" i="2"/>
  <c r="I13" i="2" s="1"/>
  <c r="I2" i="2"/>
  <c r="H12" i="2"/>
  <c r="G12" i="2"/>
  <c r="I8" i="2" l="1"/>
  <c r="I7" i="2"/>
  <c r="I12" i="2"/>
  <c r="I10" i="2"/>
  <c r="I9" i="2"/>
  <c r="F14" i="2"/>
  <c r="I6" i="2"/>
  <c r="I3" i="2"/>
  <c r="I14" i="2" l="1"/>
  <c r="D23" i="1"/>
  <c r="F23" i="1" s="1"/>
  <c r="D21" i="1"/>
  <c r="F21" i="1" s="1"/>
  <c r="G21" i="1" s="1"/>
  <c r="D16" i="1"/>
  <c r="F16" i="1" s="1"/>
  <c r="D15" i="1"/>
  <c r="F15" i="1" s="1"/>
  <c r="D13" i="1"/>
  <c r="F13" i="1" s="1"/>
  <c r="D12" i="1"/>
  <c r="F12" i="1" s="1"/>
  <c r="G12" i="1" s="1"/>
  <c r="D11" i="1"/>
  <c r="F11" i="1" s="1"/>
  <c r="D8" i="1"/>
  <c r="F8" i="1" s="1"/>
  <c r="D7" i="1"/>
  <c r="F7" i="1" s="1"/>
  <c r="H7" i="1" l="1"/>
  <c r="G7" i="1"/>
  <c r="G16" i="1"/>
  <c r="H16" i="1"/>
  <c r="G8" i="1"/>
  <c r="H8" i="1"/>
  <c r="H11" i="1"/>
  <c r="G11" i="1"/>
  <c r="H15" i="1"/>
  <c r="G15" i="1"/>
  <c r="H23" i="1"/>
  <c r="G23" i="1"/>
  <c r="H13" i="1"/>
  <c r="G13" i="1"/>
  <c r="H12" i="1"/>
  <c r="H21" i="1"/>
  <c r="D5" i="1"/>
  <c r="F5" i="1" s="1"/>
  <c r="M5" i="1"/>
  <c r="M4" i="1"/>
  <c r="I7" i="1" l="1"/>
  <c r="I8" i="1"/>
  <c r="I23" i="1"/>
  <c r="I13" i="1"/>
  <c r="I15" i="1"/>
  <c r="I21" i="1"/>
  <c r="G5" i="1"/>
  <c r="H5" i="1"/>
  <c r="I12" i="1"/>
  <c r="I16" i="1" l="1"/>
  <c r="I11" i="1"/>
</calcChain>
</file>

<file path=xl/sharedStrings.xml><?xml version="1.0" encoding="utf-8"?>
<sst xmlns="http://schemas.openxmlformats.org/spreadsheetml/2006/main" count="100" uniqueCount="92">
  <si>
    <t>Burden item</t>
  </si>
  <si>
    <t>(A)
Person-hours per occurrence</t>
  </si>
  <si>
    <t>(B)
No. of occurrence per respondent per year</t>
  </si>
  <si>
    <t>Labor Type</t>
  </si>
  <si>
    <r>
      <t>Total Compensation ($/hr)</t>
    </r>
    <r>
      <rPr>
        <sz val="8"/>
        <rFont val="Times New Roman"/>
        <family val="1"/>
      </rPr>
      <t xml:space="preserve"> </t>
    </r>
  </si>
  <si>
    <r>
      <t>Loaded Rate</t>
    </r>
    <r>
      <rPr>
        <sz val="8"/>
        <rFont val="Times New Roman"/>
        <family val="1"/>
      </rPr>
      <t xml:space="preserve"> (Rate + 110%rate)</t>
    </r>
  </si>
  <si>
    <t>1. Applications</t>
  </si>
  <si>
    <t>N/A</t>
  </si>
  <si>
    <t>Mgmt.</t>
  </si>
  <si>
    <t>2. Survey and Studies</t>
  </si>
  <si>
    <t>Tech.</t>
  </si>
  <si>
    <t>3. Reporting Requirements</t>
  </si>
  <si>
    <t>Cler.</t>
  </si>
  <si>
    <t xml:space="preserve">   B. Required activities</t>
  </si>
  <si>
    <t xml:space="preserve">   C. Gather Existing Information</t>
  </si>
  <si>
    <t>3B</t>
  </si>
  <si>
    <t xml:space="preserve">   D. Write report </t>
  </si>
  <si>
    <t xml:space="preserve">    i.  Notification of construction/ reconstruction</t>
  </si>
  <si>
    <t xml:space="preserve">    ii.  Notification of initial performance test  </t>
  </si>
  <si>
    <t xml:space="preserve">    iii.  Notification of actual startup</t>
  </si>
  <si>
    <t xml:space="preserve">    iv.  Report of performance test</t>
  </si>
  <si>
    <t>Subtotal for Reporting Requirements</t>
  </si>
  <si>
    <t>3A</t>
  </si>
  <si>
    <t xml:space="preserve">  B.  Plan activities</t>
  </si>
  <si>
    <t xml:space="preserve">  C.  Implement activities (Monthly Performance Test)</t>
  </si>
  <si>
    <t xml:space="preserve">  D.  Develop record system </t>
  </si>
  <si>
    <t>Subtotal for Recordkeeping Requirements</t>
  </si>
  <si>
    <t>hr/resp</t>
  </si>
  <si>
    <t>Assumptions:</t>
  </si>
  <si>
    <r>
      <t>c</t>
    </r>
    <r>
      <rPr>
        <sz val="10"/>
        <color rgb="FF000000"/>
        <rFont val="Times New Roman"/>
        <family val="1"/>
      </rPr>
      <t xml:space="preserve">  Assumed 20% r</t>
    </r>
    <r>
      <rPr>
        <sz val="10"/>
        <color theme="1"/>
        <rFont val="Times New Roman"/>
        <family val="1"/>
      </rPr>
      <t>ate of failed performance tests.</t>
    </r>
  </si>
  <si>
    <r>
      <t>d</t>
    </r>
    <r>
      <rPr>
        <sz val="10"/>
        <color theme="1"/>
        <rFont val="Times New Roman"/>
        <family val="1"/>
      </rPr>
      <t xml:space="preserve">  Each plant files an excess emission report every other year and a semiannual report twice a year.</t>
    </r>
  </si>
  <si>
    <r>
      <t>e</t>
    </r>
    <r>
      <rPr>
        <sz val="10"/>
        <color theme="1"/>
        <rFont val="Times New Roman"/>
        <family val="1"/>
      </rPr>
      <t xml:space="preserve">  Assume operation 250 days per year as specified in the NSPS review document.</t>
    </r>
  </si>
  <si>
    <t>6(b)(iii)  Capital/Startup vs. Operation and Maintenance (O&amp;M) Costs</t>
  </si>
  <si>
    <t>Capital/Startup vs. Operation and Maintenance (O&amp;M) Costs</t>
  </si>
  <si>
    <t xml:space="preserve">(A)
Continuous Monitoring Device
</t>
  </si>
  <si>
    <t xml:space="preserve">(B)
Capital/Startup Cost for One Respondent
</t>
  </si>
  <si>
    <t xml:space="preserve">(C)
Number of New Respondents 
</t>
  </si>
  <si>
    <t xml:space="preserve">(E)
Annual O&amp;M Costs for One Respondent
</t>
  </si>
  <si>
    <t xml:space="preserve">(F)
Number of Respondents  with O&amp;M
</t>
  </si>
  <si>
    <t xml:space="preserve">(G)
Total O&amp;M,
(E X F)
</t>
  </si>
  <si>
    <t>Temperature</t>
  </si>
  <si>
    <t>Activity</t>
  </si>
  <si>
    <t>(A)
EPA person-hours per occurrence</t>
  </si>
  <si>
    <t>(B)
No. of occurrences per plant per year</t>
  </si>
  <si>
    <t>Hourly Mean Wage</t>
  </si>
  <si>
    <t>With  Fringe &amp; Overhead</t>
  </si>
  <si>
    <t>1. Initial Performance Test</t>
  </si>
  <si>
    <t>(GS- 12, step 1) - Tech.</t>
  </si>
  <si>
    <t>(GS- 13, step 5) - Mgmt.</t>
  </si>
  <si>
    <t>3. Report Review</t>
  </si>
  <si>
    <t>(GS-6, step 3) - Cler.</t>
  </si>
  <si>
    <t>A. New Plants</t>
  </si>
  <si>
    <t>i. Noification of Construction</t>
  </si>
  <si>
    <t>ii. Notification of Initial Startup</t>
  </si>
  <si>
    <t>iii. Notification of Actual Startup</t>
  </si>
  <si>
    <t>iv. Notification of Initial Test</t>
  </si>
  <si>
    <t>v. Review Test Results</t>
  </si>
  <si>
    <t>B. Existing Plants</t>
  </si>
  <si>
    <t>i. Semiannual Reports</t>
  </si>
  <si>
    <t>ii. Excess Emissions Reports</t>
  </si>
  <si>
    <r>
      <t>(D) Respondents per year</t>
    </r>
    <r>
      <rPr>
        <vertAlign val="superscript"/>
        <sz val="10"/>
        <rFont val="Times New Roman"/>
        <family val="1"/>
      </rPr>
      <t>a</t>
    </r>
  </si>
  <si>
    <r>
      <t>(H)
Cost</t>
    </r>
    <r>
      <rPr>
        <vertAlign val="superscript"/>
        <sz val="10"/>
        <rFont val="Times New Roman"/>
        <family val="1"/>
      </rPr>
      <t xml:space="preserve"> b </t>
    </r>
    <r>
      <rPr>
        <sz val="10"/>
        <rFont val="Times New Roman"/>
        <family val="1"/>
      </rPr>
      <t>$</t>
    </r>
  </si>
  <si>
    <r>
      <t xml:space="preserve">    v.  Semiannual report </t>
    </r>
    <r>
      <rPr>
        <vertAlign val="superscript"/>
        <sz val="10"/>
        <rFont val="Times New Roman"/>
        <family val="1"/>
      </rPr>
      <t>d</t>
    </r>
  </si>
  <si>
    <r>
      <t xml:space="preserve">    vi.  Excess emissions report </t>
    </r>
    <r>
      <rPr>
        <vertAlign val="superscript"/>
        <sz val="10"/>
        <rFont val="Times New Roman"/>
        <family val="1"/>
      </rPr>
      <t>d</t>
    </r>
  </si>
  <si>
    <t xml:space="preserve">4.  Recordkeeping Requirements </t>
  </si>
  <si>
    <r>
      <t xml:space="preserve">(D)
Plants per year </t>
    </r>
    <r>
      <rPr>
        <vertAlign val="superscript"/>
        <sz val="10"/>
        <rFont val="Times New Roman"/>
        <family val="1"/>
      </rPr>
      <t>a</t>
    </r>
  </si>
  <si>
    <r>
      <t xml:space="preserve">(H)
Cost </t>
    </r>
    <r>
      <rPr>
        <vertAlign val="superscript"/>
        <sz val="10"/>
        <rFont val="Times New Roman"/>
        <family val="1"/>
      </rPr>
      <t>b</t>
    </r>
    <r>
      <rPr>
        <sz val="10"/>
        <rFont val="Times New Roman"/>
        <family val="1"/>
      </rPr>
      <t xml:space="preserve"> $</t>
    </r>
  </si>
  <si>
    <r>
      <t xml:space="preserve">2. Repeat Performance Test </t>
    </r>
    <r>
      <rPr>
        <vertAlign val="superscript"/>
        <sz val="10"/>
        <rFont val="Times New Roman"/>
        <family val="1"/>
      </rPr>
      <t>c</t>
    </r>
  </si>
  <si>
    <r>
      <t>c</t>
    </r>
    <r>
      <rPr>
        <sz val="10"/>
        <rFont val="Times New Roman"/>
        <family val="1"/>
      </rPr>
      <t xml:space="preserve">  Assumed 20% rate of failed performance tests.</t>
    </r>
  </si>
  <si>
    <r>
      <t xml:space="preserve">d </t>
    </r>
    <r>
      <rPr>
        <sz val="10"/>
        <rFont val="Times New Roman"/>
        <family val="1"/>
      </rPr>
      <t>Totals have been rounded to 3 significant values.  Figures may not add exactly due to rounding.</t>
    </r>
  </si>
  <si>
    <t xml:space="preserve">  A.  Familiarization with regulatory requirements</t>
  </si>
  <si>
    <t xml:space="preserve">   A.  Familiarization with regulatory requirements</t>
  </si>
  <si>
    <t xml:space="preserve">(D)
Total Capital/ Startup Cost,  (B X C)
</t>
  </si>
  <si>
    <r>
      <t xml:space="preserve">f  </t>
    </r>
    <r>
      <rPr>
        <sz val="10"/>
        <color theme="1"/>
        <rFont val="Times New Roman"/>
        <family val="1"/>
      </rPr>
      <t>Totals have been rounded to 3 significant values.  Figures may not add exactly due to rounding.</t>
    </r>
  </si>
  <si>
    <t xml:space="preserve">    i.  Initial Performance Test</t>
  </si>
  <si>
    <r>
      <t xml:space="preserve">    ii. Repeat Performance Test </t>
    </r>
    <r>
      <rPr>
        <vertAlign val="superscript"/>
        <sz val="10"/>
        <rFont val="Times New Roman"/>
        <family val="1"/>
      </rPr>
      <t>c</t>
    </r>
  </si>
  <si>
    <r>
      <t xml:space="preserve">   i.   Records of operating parameter </t>
    </r>
    <r>
      <rPr>
        <vertAlign val="superscript"/>
        <sz val="10"/>
        <rFont val="Times New Roman"/>
        <family val="1"/>
      </rPr>
      <t>e</t>
    </r>
  </si>
  <si>
    <r>
      <t xml:space="preserve">TOTAL LABOR BURDEN AND COSTS (rounded): </t>
    </r>
    <r>
      <rPr>
        <b/>
        <vertAlign val="superscript"/>
        <sz val="10"/>
        <rFont val="Times New Roman"/>
        <family val="1"/>
      </rPr>
      <t>f</t>
    </r>
  </si>
  <si>
    <r>
      <t xml:space="preserve">TOTAL (rounded): </t>
    </r>
    <r>
      <rPr>
        <b/>
        <vertAlign val="superscript"/>
        <sz val="10"/>
        <rFont val="Times New Roman"/>
        <family val="1"/>
      </rPr>
      <t>d</t>
    </r>
  </si>
  <si>
    <r>
      <t xml:space="preserve">TOTAL CAPITAL AND O&amp;M COST (rounded): </t>
    </r>
    <r>
      <rPr>
        <b/>
        <vertAlign val="superscript"/>
        <sz val="10"/>
        <rFont val="Times New Roman"/>
        <family val="1"/>
      </rPr>
      <t>f</t>
    </r>
  </si>
  <si>
    <r>
      <t xml:space="preserve">GRAND TOTAL (rounded): </t>
    </r>
    <r>
      <rPr>
        <b/>
        <vertAlign val="superscript"/>
        <sz val="10"/>
        <rFont val="Times New Roman"/>
        <family val="1"/>
      </rPr>
      <t>f</t>
    </r>
  </si>
  <si>
    <r>
      <t xml:space="preserve">Agency Rates
</t>
    </r>
    <r>
      <rPr>
        <sz val="10"/>
        <rFont val="Times New Roman"/>
        <family val="1"/>
      </rPr>
      <t>Source: Office of Personnel Management (OPM), 2021 General Schedule</t>
    </r>
  </si>
  <si>
    <r>
      <t xml:space="preserve">Respondent Rates
</t>
    </r>
    <r>
      <rPr>
        <sz val="8"/>
        <rFont val="Times New Roman"/>
        <family val="1"/>
      </rPr>
      <t>(Source: United States Department of Labor, Bureau of Labor Statistics, September 2020, “Table 2. Civilian Workers, by occupational and industry group.”)</t>
    </r>
  </si>
  <si>
    <t>(F)
Management person-hours per year
(E x 0.05)</t>
  </si>
  <si>
    <t>(E)
Technical person-hours per year
(E = C x D)</t>
  </si>
  <si>
    <t>(C)
Person-hours per respondent per year
(C = A x B)</t>
  </si>
  <si>
    <t>(G)
Clerical person hours per year
(E x 0.1)</t>
  </si>
  <si>
    <r>
      <t>a</t>
    </r>
    <r>
      <rPr>
        <sz val="10"/>
        <rFont val="Times New Roman"/>
        <family val="1"/>
      </rPr>
      <t xml:space="preserve">  Assumes an average of 46 affected facilities, with no new plants coming online.</t>
    </r>
  </si>
  <si>
    <t>(C)
EPA person-hours per plant per year
(C = A x B)</t>
  </si>
  <si>
    <t>(G)
Clerical person-hours per year
(E x 0.1)</t>
  </si>
  <si>
    <r>
      <t>b</t>
    </r>
    <r>
      <rPr>
        <sz val="10"/>
        <rFont val="Times New Roman"/>
        <family val="1"/>
      </rPr>
      <t xml:space="preserve">  This ICR uses the following labor rates: $122.66 (technical), $149.84 (managerial), and $60.88 (clerical).  These rates are from the United States Department of Labor, Bureau of Labor Statistics, September 2020, “Table 2. Civilian workers, by occupational and industry group.”  The rates are from column 1, “Total compensation.”  They have been increased by 110 percent to account for the benefit packages available to those employed by private industry.</t>
    </r>
  </si>
  <si>
    <r>
      <t>b</t>
    </r>
    <r>
      <rPr>
        <sz val="10"/>
        <rFont val="Times New Roman"/>
        <family val="1"/>
      </rPr>
      <t xml:space="preserve">  This cost is based on the following labor rates which incorporates a 1.6 benefits multiplication factor to account for government overhead expenses: $69.04 Managerial rate (GS-13, Step 5, $43.15 x 1.6), $51.23 Technical rate (GS-12, Step 1, $32.02 x 1.6), and $27.73 Clerical rate (GS-6, Step 3, $17.33 x 1.6).  These rates are from the Office of Personnel Management (OPM) 2021 General Schedule, which excludes locality rates of pay.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</si>
</sst>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3" formatCode="_(* #,##0.00_);_(* \(#,##0.00\);_(* &quot;-&quot;??_);_(@_)"/>
    <numFmt numFmtId="164" formatCode="General_)"/>
    <numFmt numFmtId="165" formatCode="&quot;$&quot;#,##0.00"/>
    <numFmt numFmtId="166" formatCode="&quot;$&quot;#,##0"/>
  </numFmts>
  <fonts count="27" x14ac:knownFonts="1">
    <font>
      <sz val="11"/>
      <color theme="1"/>
      <name val="Calibri"/>
      <family val="2"/>
      <scheme val="minor"/>
    </font>
    <font>
      <sz val="10"/>
      <color theme="1"/>
      <name val="Times New Roman"/>
      <family val="1"/>
    </font>
    <font>
      <vertAlign val="superscript"/>
      <sz val="10"/>
      <color theme="1"/>
      <name val="Times New Roman"/>
      <family val="1"/>
    </font>
    <font>
      <sz val="11"/>
      <color theme="1"/>
      <name val="Times New Roman"/>
      <family val="1"/>
    </font>
    <font>
      <sz val="8"/>
      <name val="Helv"/>
    </font>
    <font>
      <b/>
      <u/>
      <sz val="10"/>
      <name val="Times New Roman"/>
      <family val="1"/>
    </font>
    <font>
      <b/>
      <sz val="10"/>
      <name val="Times New Roman"/>
      <family val="1"/>
    </font>
    <font>
      <sz val="8"/>
      <name val="Times New Roman"/>
      <family val="1"/>
    </font>
    <font>
      <b/>
      <u/>
      <sz val="8"/>
      <name val="Times New Roman"/>
      <family val="1"/>
    </font>
    <font>
      <sz val="8"/>
      <color indexed="8"/>
      <name val="Times New Roman"/>
      <family val="1"/>
    </font>
    <font>
      <sz val="10"/>
      <name val="Times New Roman"/>
      <family val="1"/>
    </font>
    <font>
      <b/>
      <i/>
      <sz val="11"/>
      <color theme="1"/>
      <name val="Times New Roman"/>
      <family val="1"/>
    </font>
    <font>
      <b/>
      <i/>
      <sz val="10"/>
      <name val="Times New Roman"/>
      <family val="1"/>
    </font>
    <font>
      <b/>
      <vertAlign val="superscript"/>
      <sz val="10"/>
      <name val="Times New Roman"/>
      <family val="1"/>
    </font>
    <font>
      <vertAlign val="superscript"/>
      <sz val="10"/>
      <color rgb="FF000000"/>
      <name val="Times New Roman"/>
      <family val="1"/>
    </font>
    <font>
      <sz val="10"/>
      <color rgb="FF000000"/>
      <name val="Times New Roman"/>
      <family val="1"/>
    </font>
    <font>
      <vertAlign val="superscript"/>
      <sz val="12"/>
      <color theme="1"/>
      <name val="Times New Roman"/>
      <family val="1"/>
    </font>
    <font>
      <b/>
      <sz val="12"/>
      <color rgb="FF000000"/>
      <name val="Times New Roman"/>
      <family val="1"/>
    </font>
    <font>
      <sz val="10"/>
      <name val="Arial"/>
      <family val="2"/>
    </font>
    <font>
      <sz val="8"/>
      <name val="Courier"/>
      <family val="3"/>
    </font>
    <font>
      <vertAlign val="superscript"/>
      <sz val="10"/>
      <name val="Times New Roman"/>
      <family val="1"/>
    </font>
    <font>
      <sz val="11"/>
      <name val="Times New Roman"/>
      <family val="1"/>
    </font>
    <font>
      <sz val="11"/>
      <name val="Calibri"/>
      <family val="2"/>
      <scheme val="minor"/>
    </font>
    <font>
      <sz val="11"/>
      <color rgb="FFFF0000"/>
      <name val="Times New Roman"/>
      <family val="1"/>
    </font>
    <font>
      <sz val="10"/>
      <color rgb="FFFF0000"/>
      <name val="Times New Roman"/>
      <family val="1"/>
    </font>
    <font>
      <sz val="11"/>
      <color theme="1"/>
      <name val="Calibri"/>
      <family val="2"/>
      <scheme val="minor"/>
    </font>
    <font>
      <sz val="11"/>
      <color rgb="FFFF000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rgb="FFFFFFFF"/>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164" fontId="4" fillId="0" borderId="0"/>
    <xf numFmtId="0" fontId="18" fillId="0" borderId="0"/>
    <xf numFmtId="0" fontId="19" fillId="0" borderId="0"/>
    <xf numFmtId="43" fontId="25" fillId="0" borderId="0" applyFont="0" applyFill="0" applyBorder="0" applyAlignment="0" applyProtection="0"/>
  </cellStyleXfs>
  <cellXfs count="86">
    <xf numFmtId="0" fontId="0" fillId="0" borderId="0" xfId="0"/>
    <xf numFmtId="0" fontId="3" fillId="0" borderId="0" xfId="0" applyFont="1" applyAlignment="1">
      <alignment horizontal="center"/>
    </xf>
    <xf numFmtId="0" fontId="3" fillId="0" borderId="0" xfId="0" applyFont="1"/>
    <xf numFmtId="164" fontId="8" fillId="0" borderId="4" xfId="1" applyFont="1" applyFill="1" applyBorder="1" applyAlignment="1">
      <alignment horizontal="center" vertical="center" wrapText="1"/>
    </xf>
    <xf numFmtId="164" fontId="7" fillId="0" borderId="4" xfId="1" applyFont="1" applyFill="1" applyBorder="1" applyAlignment="1">
      <alignment horizontal="center" vertical="center" wrapText="1"/>
    </xf>
    <xf numFmtId="165" fontId="7" fillId="0" borderId="4" xfId="1" applyNumberFormat="1" applyFont="1" applyFill="1" applyBorder="1" applyAlignment="1">
      <alignment horizontal="right" wrapText="1"/>
    </xf>
    <xf numFmtId="165" fontId="9" fillId="0" borderId="4" xfId="1" applyNumberFormat="1" applyFont="1" applyFill="1" applyBorder="1" applyAlignment="1">
      <alignment horizontal="right" wrapText="1"/>
    </xf>
    <xf numFmtId="0" fontId="10" fillId="0" borderId="4" xfId="0" applyFont="1" applyFill="1" applyBorder="1" applyAlignment="1">
      <alignment horizontal="center"/>
    </xf>
    <xf numFmtId="8" fontId="10" fillId="0" borderId="4" xfId="0" applyNumberFormat="1" applyFont="1" applyFill="1" applyBorder="1" applyAlignment="1"/>
    <xf numFmtId="0" fontId="11" fillId="0" borderId="0" xfId="0" applyFont="1"/>
    <xf numFmtId="0" fontId="12" fillId="0" borderId="4" xfId="0" applyFont="1" applyBorder="1"/>
    <xf numFmtId="0" fontId="6" fillId="0" borderId="4" xfId="0" applyFont="1" applyBorder="1" applyAlignment="1">
      <alignment vertical="center"/>
    </xf>
    <xf numFmtId="0" fontId="6" fillId="0" borderId="0" xfId="0" applyFont="1" applyBorder="1" applyAlignment="1">
      <alignment vertical="center"/>
    </xf>
    <xf numFmtId="0" fontId="15" fillId="0" borderId="5" xfId="0" applyFont="1" applyBorder="1" applyAlignment="1">
      <alignment vertical="center" wrapText="1"/>
    </xf>
    <xf numFmtId="0" fontId="15" fillId="0" borderId="0" xfId="0" applyFont="1" applyBorder="1" applyAlignment="1">
      <alignment vertical="center" wrapText="1"/>
    </xf>
    <xf numFmtId="0" fontId="15" fillId="0" borderId="4" xfId="0" applyFont="1" applyBorder="1" applyAlignment="1">
      <alignment horizontal="center" vertical="center" wrapText="1"/>
    </xf>
    <xf numFmtId="0" fontId="1" fillId="0" borderId="4" xfId="0" applyFont="1" applyBorder="1" applyAlignment="1">
      <alignment vertical="center" wrapText="1"/>
    </xf>
    <xf numFmtId="6" fontId="1" fillId="0" borderId="4" xfId="0" applyNumberFormat="1" applyFont="1" applyBorder="1" applyAlignment="1">
      <alignment horizontal="center" vertical="center" wrapText="1"/>
    </xf>
    <xf numFmtId="165" fontId="7" fillId="0" borderId="0" xfId="1" applyNumberFormat="1" applyFont="1" applyFill="1" applyBorder="1" applyAlignment="1">
      <alignment horizontal="right" wrapText="1"/>
    </xf>
    <xf numFmtId="0" fontId="1" fillId="0" borderId="0" xfId="0" applyFont="1"/>
    <xf numFmtId="0" fontId="10" fillId="0" borderId="10" xfId="2" applyFont="1" applyFill="1" applyBorder="1" applyAlignment="1">
      <alignment wrapText="1"/>
    </xf>
    <xf numFmtId="0" fontId="6" fillId="0" borderId="11" xfId="2" applyFont="1" applyFill="1" applyBorder="1" applyAlignment="1">
      <alignment vertical="center" wrapText="1"/>
    </xf>
    <xf numFmtId="0" fontId="6" fillId="0" borderId="12" xfId="2" applyFont="1" applyFill="1" applyBorder="1" applyAlignment="1">
      <alignment vertical="center" wrapText="1"/>
    </xf>
    <xf numFmtId="0" fontId="10" fillId="0" borderId="3" xfId="2" applyFont="1" applyFill="1" applyBorder="1"/>
    <xf numFmtId="165" fontId="10" fillId="0" borderId="3" xfId="3" applyNumberFormat="1" applyFont="1" applyBorder="1"/>
    <xf numFmtId="0" fontId="10" fillId="0" borderId="4" xfId="3" applyFont="1" applyFill="1" applyBorder="1"/>
    <xf numFmtId="165" fontId="10" fillId="0" borderId="4" xfId="3" applyNumberFormat="1" applyFont="1" applyBorder="1"/>
    <xf numFmtId="0" fontId="10" fillId="0" borderId="4" xfId="2" applyFont="1" applyFill="1" applyBorder="1"/>
    <xf numFmtId="0" fontId="1" fillId="0" borderId="0" xfId="0" applyFont="1" applyAlignment="1">
      <alignment horizontal="left" indent="1"/>
    </xf>
    <xf numFmtId="0" fontId="10" fillId="0" borderId="1" xfId="0" applyFont="1" applyBorder="1" applyAlignment="1">
      <alignment wrapText="1"/>
    </xf>
    <xf numFmtId="0" fontId="10" fillId="0" borderId="1" xfId="0" applyFont="1" applyBorder="1" applyAlignment="1">
      <alignment horizontal="center" wrapText="1"/>
    </xf>
    <xf numFmtId="0" fontId="10" fillId="0" borderId="4" xfId="0" applyFont="1" applyBorder="1" applyAlignment="1">
      <alignment wrapText="1"/>
    </xf>
    <xf numFmtId="0" fontId="10" fillId="0" borderId="4" xfId="0" applyFont="1" applyBorder="1" applyAlignment="1">
      <alignment horizontal="center"/>
    </xf>
    <xf numFmtId="8" fontId="10" fillId="0" borderId="4" xfId="0" applyNumberFormat="1" applyFont="1" applyBorder="1" applyAlignment="1"/>
    <xf numFmtId="0" fontId="10" fillId="0" borderId="4" xfId="0" applyFont="1" applyFill="1" applyBorder="1" applyAlignment="1">
      <alignment wrapText="1"/>
    </xf>
    <xf numFmtId="0" fontId="12" fillId="0" borderId="4" xfId="0" applyFont="1" applyFill="1" applyBorder="1" applyAlignment="1">
      <alignment horizontal="center"/>
    </xf>
    <xf numFmtId="0" fontId="10" fillId="0" borderId="4" xfId="0" applyFont="1" applyBorder="1" applyAlignment="1"/>
    <xf numFmtId="0" fontId="12" fillId="0" borderId="4" xfId="0" applyFont="1" applyBorder="1" applyAlignment="1">
      <alignment horizontal="center"/>
    </xf>
    <xf numFmtId="0" fontId="6" fillId="0" borderId="4" xfId="0" applyFont="1" applyBorder="1" applyAlignment="1">
      <alignment wrapText="1"/>
    </xf>
    <xf numFmtId="0" fontId="6" fillId="0" borderId="4" xfId="0" applyFont="1" applyBorder="1" applyAlignment="1">
      <alignment horizontal="center"/>
    </xf>
    <xf numFmtId="1" fontId="6" fillId="0" borderId="4" xfId="0" applyNumberFormat="1" applyFont="1" applyBorder="1" applyAlignment="1">
      <alignment horizontal="center"/>
    </xf>
    <xf numFmtId="0" fontId="21" fillId="0" borderId="0" xfId="0" applyFont="1" applyAlignment="1"/>
    <xf numFmtId="0" fontId="6" fillId="0" borderId="0" xfId="0" applyFont="1"/>
    <xf numFmtId="4" fontId="21" fillId="0" borderId="0" xfId="0" applyNumberFormat="1" applyFont="1" applyAlignment="1"/>
    <xf numFmtId="0" fontId="22" fillId="0" borderId="0" xfId="0" applyFont="1"/>
    <xf numFmtId="0" fontId="22" fillId="0" borderId="0" xfId="0" applyFont="1" applyAlignment="1"/>
    <xf numFmtId="0" fontId="10" fillId="0" borderId="1" xfId="0" applyFont="1" applyBorder="1" applyAlignment="1">
      <alignment horizontal="center" vertical="top" wrapText="1"/>
    </xf>
    <xf numFmtId="0" fontId="10" fillId="0" borderId="4" xfId="0" applyFont="1" applyBorder="1" applyAlignment="1">
      <alignment horizontal="left" wrapText="1" indent="1"/>
    </xf>
    <xf numFmtId="0" fontId="10" fillId="0" borderId="4" xfId="0" applyFont="1" applyFill="1" applyBorder="1" applyAlignment="1">
      <alignment horizontal="center" wrapText="1"/>
    </xf>
    <xf numFmtId="0" fontId="10" fillId="0" borderId="4" xfId="0" applyFont="1" applyBorder="1" applyAlignment="1">
      <alignment horizontal="center" wrapText="1"/>
    </xf>
    <xf numFmtId="165" fontId="10" fillId="0" borderId="4" xfId="0" applyNumberFormat="1" applyFont="1" applyBorder="1"/>
    <xf numFmtId="0" fontId="6" fillId="0" borderId="4" xfId="0" applyFont="1" applyBorder="1" applyAlignment="1">
      <alignment horizontal="left" wrapText="1" indent="1"/>
    </xf>
    <xf numFmtId="166" fontId="6" fillId="0" borderId="4" xfId="0" applyNumberFormat="1" applyFont="1" applyBorder="1"/>
    <xf numFmtId="0" fontId="10" fillId="0" borderId="0" xfId="0" applyFont="1" applyBorder="1"/>
    <xf numFmtId="0" fontId="10" fillId="0" borderId="0" xfId="0" applyFont="1"/>
    <xf numFmtId="0" fontId="23" fillId="0" borderId="0" xfId="0" applyFont="1"/>
    <xf numFmtId="6" fontId="6" fillId="0" borderId="4" xfId="0" applyNumberFormat="1" applyFont="1" applyFill="1" applyBorder="1" applyAlignment="1"/>
    <xf numFmtId="0" fontId="24" fillId="0" borderId="0" xfId="0" applyFont="1"/>
    <xf numFmtId="166" fontId="10" fillId="0" borderId="4" xfId="0" applyNumberFormat="1" applyFont="1" applyFill="1" applyBorder="1"/>
    <xf numFmtId="165" fontId="10" fillId="0" borderId="4" xfId="0" applyNumberFormat="1" applyFont="1" applyFill="1" applyBorder="1"/>
    <xf numFmtId="0" fontId="12" fillId="0" borderId="4" xfId="0" applyFont="1" applyFill="1" applyBorder="1" applyAlignment="1">
      <alignment wrapText="1"/>
    </xf>
    <xf numFmtId="6" fontId="10" fillId="0" borderId="4" xfId="0" applyNumberFormat="1" applyFont="1" applyFill="1" applyBorder="1" applyAlignment="1"/>
    <xf numFmtId="6" fontId="12" fillId="0" borderId="4" xfId="0" applyNumberFormat="1" applyFont="1" applyFill="1" applyBorder="1" applyAlignment="1"/>
    <xf numFmtId="0" fontId="10" fillId="0" borderId="4" xfId="0" applyFont="1" applyFill="1" applyBorder="1" applyAlignment="1"/>
    <xf numFmtId="0" fontId="10" fillId="0" borderId="1" xfId="0" applyFont="1" applyBorder="1" applyAlignment="1">
      <alignment horizontal="center" wrapText="1"/>
    </xf>
    <xf numFmtId="1" fontId="1" fillId="0" borderId="4" xfId="0" applyNumberFormat="1" applyFont="1" applyBorder="1" applyAlignment="1">
      <alignment horizontal="center" vertical="center" wrapText="1"/>
    </xf>
    <xf numFmtId="166" fontId="1" fillId="0" borderId="4" xfId="4" applyNumberFormat="1" applyFont="1" applyBorder="1" applyAlignment="1">
      <alignment horizontal="center" vertical="center" wrapText="1"/>
    </xf>
    <xf numFmtId="0" fontId="26" fillId="0" borderId="0" xfId="0" applyFont="1"/>
    <xf numFmtId="1" fontId="3" fillId="0" borderId="0" xfId="0" applyNumberFormat="1" applyFont="1" applyFill="1"/>
    <xf numFmtId="164" fontId="6" fillId="0" borderId="2" xfId="1" applyFont="1" applyFill="1" applyBorder="1" applyAlignment="1">
      <alignment horizontal="left" wrapText="1"/>
    </xf>
    <xf numFmtId="164" fontId="5" fillId="0" borderId="2" xfId="1" applyFont="1" applyFill="1" applyBorder="1" applyAlignment="1">
      <alignment horizontal="left" wrapText="1"/>
    </xf>
    <xf numFmtId="3" fontId="12" fillId="0" borderId="4" xfId="0" applyNumberFormat="1" applyFont="1" applyFill="1" applyBorder="1" applyAlignment="1">
      <alignment horizontal="center"/>
    </xf>
    <xf numFmtId="3" fontId="12" fillId="0" borderId="4" xfId="0" applyNumberFormat="1" applyFont="1" applyBorder="1" applyAlignment="1">
      <alignment horizontal="center"/>
    </xf>
    <xf numFmtId="3" fontId="6" fillId="0" borderId="4" xfId="0" applyNumberFormat="1" applyFont="1" applyBorder="1" applyAlignment="1">
      <alignment horizontal="center"/>
    </xf>
    <xf numFmtId="0" fontId="16" fillId="0" borderId="0" xfId="0" applyFont="1" applyAlignment="1">
      <alignment horizontal="left"/>
    </xf>
    <xf numFmtId="0" fontId="20" fillId="0" borderId="0" xfId="0" applyFont="1" applyAlignment="1">
      <alignment horizontal="left" vertical="center"/>
    </xf>
    <xf numFmtId="0" fontId="20" fillId="0" borderId="0" xfId="0" applyFont="1" applyAlignment="1">
      <alignment horizontal="left" vertical="center" wrapText="1"/>
    </xf>
    <xf numFmtId="0" fontId="14" fillId="0" borderId="0" xfId="0" applyFont="1" applyAlignment="1">
      <alignment horizontal="left" vertical="center"/>
    </xf>
    <xf numFmtId="0" fontId="2" fillId="0" borderId="0" xfId="0" applyFont="1" applyAlignment="1">
      <alignment horizontal="left" vertical="center"/>
    </xf>
    <xf numFmtId="0" fontId="20" fillId="0" borderId="0" xfId="0" applyFont="1" applyAlignment="1">
      <alignment horizontal="left"/>
    </xf>
    <xf numFmtId="0" fontId="6" fillId="0" borderId="9" xfId="2" applyFont="1" applyFill="1" applyBorder="1" applyAlignment="1">
      <alignment horizontal="left" wrapText="1"/>
    </xf>
    <xf numFmtId="0" fontId="6" fillId="0" borderId="4" xfId="0" applyFont="1" applyBorder="1" applyAlignment="1">
      <alignment horizontal="center" wrapText="1"/>
    </xf>
    <xf numFmtId="0" fontId="20" fillId="0" borderId="0" xfId="0" applyFont="1" applyAlignment="1">
      <alignment horizontal="left" vertical="top"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cellXfs>
  <cellStyles count="5">
    <cellStyle name="Comma" xfId="4" builtinId="3"/>
    <cellStyle name="Normal" xfId="0" builtinId="0"/>
    <cellStyle name="Normal_HMIWI EG SS" xfId="3" xr:uid="{B3B29F12-C6C1-4012-84DD-1DC4426FC7F7}"/>
    <cellStyle name="Normal_ICR Cost Inputs" xfId="2" xr:uid="{F3052A95-71A7-48B4-9082-B73C256DD5B0}"/>
    <cellStyle name="Normal_SSI Burden Estimate BML 060710" xfId="1" xr:uid="{60332E06-9F19-484C-995A-1056F6AF3C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BB20A-CD13-48A9-BEBF-F6575FD3CAE4}">
  <dimension ref="A1:M36"/>
  <sheetViews>
    <sheetView tabSelected="1" zoomScale="90" zoomScaleNormal="90" workbookViewId="0">
      <selection activeCell="K30" sqref="K30"/>
    </sheetView>
  </sheetViews>
  <sheetFormatPr defaultRowHeight="14.5" x14ac:dyDescent="0.35"/>
  <cols>
    <col min="1" max="1" width="40.26953125" customWidth="1"/>
    <col min="2" max="2" width="11.54296875" customWidth="1"/>
    <col min="3" max="3" width="10.81640625" customWidth="1"/>
    <col min="4" max="4" width="10.7265625" customWidth="1"/>
    <col min="5" max="5" width="11" customWidth="1"/>
    <col min="7" max="7" width="10.81640625" customWidth="1"/>
    <col min="8" max="8" width="10" customWidth="1"/>
    <col min="9" max="9" width="16.453125" customWidth="1"/>
    <col min="11" max="11" width="17.1796875" customWidth="1"/>
    <col min="12" max="13" width="10" customWidth="1"/>
    <col min="15" max="15" width="10.81640625" customWidth="1"/>
  </cols>
  <sheetData>
    <row r="1" spans="1:13" ht="91.5" x14ac:dyDescent="0.35">
      <c r="A1" s="29" t="s">
        <v>0</v>
      </c>
      <c r="B1" s="30" t="s">
        <v>1</v>
      </c>
      <c r="C1" s="30" t="s">
        <v>2</v>
      </c>
      <c r="D1" s="30" t="s">
        <v>85</v>
      </c>
      <c r="E1" s="30" t="s">
        <v>60</v>
      </c>
      <c r="F1" s="30" t="s">
        <v>84</v>
      </c>
      <c r="G1" s="30" t="s">
        <v>83</v>
      </c>
      <c r="H1" s="30" t="s">
        <v>86</v>
      </c>
      <c r="I1" s="30" t="s">
        <v>61</v>
      </c>
      <c r="J1" s="1"/>
      <c r="K1" s="69" t="s">
        <v>82</v>
      </c>
      <c r="L1" s="70"/>
      <c r="M1" s="70"/>
    </row>
    <row r="2" spans="1:13" ht="31.5" x14ac:dyDescent="0.35">
      <c r="A2" s="31" t="s">
        <v>6</v>
      </c>
      <c r="B2" s="7" t="s">
        <v>7</v>
      </c>
      <c r="C2" s="7"/>
      <c r="D2" s="7"/>
      <c r="E2" s="7"/>
      <c r="F2" s="32"/>
      <c r="G2" s="32"/>
      <c r="H2" s="32"/>
      <c r="I2" s="33"/>
      <c r="J2" s="2"/>
      <c r="K2" s="3" t="s">
        <v>3</v>
      </c>
      <c r="L2" s="3" t="s">
        <v>4</v>
      </c>
      <c r="M2" s="3" t="s">
        <v>5</v>
      </c>
    </row>
    <row r="3" spans="1:13" ht="19.5" customHeight="1" x14ac:dyDescent="0.35">
      <c r="A3" s="31" t="s">
        <v>9</v>
      </c>
      <c r="B3" s="7" t="s">
        <v>7</v>
      </c>
      <c r="C3" s="7"/>
      <c r="D3" s="7"/>
      <c r="E3" s="7"/>
      <c r="F3" s="32"/>
      <c r="G3" s="32"/>
      <c r="H3" s="32"/>
      <c r="I3" s="33"/>
      <c r="J3" s="2"/>
      <c r="K3" s="4" t="s">
        <v>8</v>
      </c>
      <c r="L3" s="5">
        <v>71.349999999999994</v>
      </c>
      <c r="M3" s="6">
        <f>L3+1.1*L3</f>
        <v>149.83499999999998</v>
      </c>
    </row>
    <row r="4" spans="1:13" ht="20.25" customHeight="1" x14ac:dyDescent="0.35">
      <c r="A4" s="31" t="s">
        <v>11</v>
      </c>
      <c r="B4" s="7"/>
      <c r="C4" s="7"/>
      <c r="D4" s="7"/>
      <c r="E4" s="7"/>
      <c r="F4" s="32"/>
      <c r="G4" s="32"/>
      <c r="H4" s="32"/>
      <c r="I4" s="33"/>
      <c r="J4" s="2"/>
      <c r="K4" s="4" t="s">
        <v>10</v>
      </c>
      <c r="L4" s="5">
        <v>58.41</v>
      </c>
      <c r="M4" s="6">
        <f>L4+1.1*L4</f>
        <v>122.661</v>
      </c>
    </row>
    <row r="5" spans="1:13" ht="16.5" customHeight="1" x14ac:dyDescent="0.35">
      <c r="A5" s="34" t="s">
        <v>71</v>
      </c>
      <c r="B5" s="7">
        <v>1</v>
      </c>
      <c r="C5" s="7">
        <v>1</v>
      </c>
      <c r="D5" s="7">
        <f t="shared" ref="D5:D16" si="0">B5*C5</f>
        <v>1</v>
      </c>
      <c r="E5" s="7">
        <v>46</v>
      </c>
      <c r="F5" s="32">
        <f t="shared" ref="F5:F16" si="1">D5*E5</f>
        <v>46</v>
      </c>
      <c r="G5" s="32">
        <f t="shared" ref="G5:G16" si="2">F5*0.05</f>
        <v>2.3000000000000003</v>
      </c>
      <c r="H5" s="32">
        <f t="shared" ref="H5:H16" si="3">F5*0.1</f>
        <v>4.6000000000000005</v>
      </c>
      <c r="I5" s="33">
        <f>$M$3*G5+$M$4*F5+$M$5*H5</f>
        <v>6267.0699000000004</v>
      </c>
      <c r="J5" s="2"/>
      <c r="K5" s="4" t="s">
        <v>12</v>
      </c>
      <c r="L5" s="5">
        <v>28.99</v>
      </c>
      <c r="M5" s="6">
        <f>L5+1.1*L5</f>
        <v>60.878999999999998</v>
      </c>
    </row>
    <row r="6" spans="1:13" ht="18.75" customHeight="1" x14ac:dyDescent="0.35">
      <c r="A6" s="34" t="s">
        <v>13</v>
      </c>
      <c r="B6" s="7"/>
      <c r="C6" s="7"/>
      <c r="D6" s="7"/>
      <c r="E6" s="7"/>
      <c r="F6" s="32"/>
      <c r="G6" s="32"/>
      <c r="H6" s="32"/>
      <c r="I6" s="33"/>
      <c r="J6" s="55"/>
      <c r="K6" s="2"/>
      <c r="L6" s="2"/>
      <c r="M6" s="2"/>
    </row>
    <row r="7" spans="1:13" ht="18" customHeight="1" x14ac:dyDescent="0.35">
      <c r="A7" s="34" t="s">
        <v>74</v>
      </c>
      <c r="B7" s="7">
        <v>60</v>
      </c>
      <c r="C7" s="7">
        <v>1</v>
      </c>
      <c r="D7" s="7">
        <f t="shared" si="0"/>
        <v>60</v>
      </c>
      <c r="E7" s="7">
        <v>0</v>
      </c>
      <c r="F7" s="32">
        <f t="shared" si="1"/>
        <v>0</v>
      </c>
      <c r="G7" s="32">
        <f t="shared" si="2"/>
        <v>0</v>
      </c>
      <c r="H7" s="32">
        <f t="shared" si="3"/>
        <v>0</v>
      </c>
      <c r="I7" s="61">
        <f t="shared" ref="I7:I16" si="4">$M$3*G7+$M$4*F7+$M$5*H7</f>
        <v>0</v>
      </c>
      <c r="J7" s="2"/>
      <c r="K7" s="2"/>
      <c r="L7" s="18"/>
      <c r="M7" s="2"/>
    </row>
    <row r="8" spans="1:13" ht="17.25" customHeight="1" x14ac:dyDescent="0.35">
      <c r="A8" s="34" t="s">
        <v>75</v>
      </c>
      <c r="B8" s="7">
        <v>60</v>
      </c>
      <c r="C8" s="7">
        <v>0.2</v>
      </c>
      <c r="D8" s="7">
        <f t="shared" si="0"/>
        <v>12</v>
      </c>
      <c r="E8" s="7">
        <v>0</v>
      </c>
      <c r="F8" s="32">
        <f t="shared" si="1"/>
        <v>0</v>
      </c>
      <c r="G8" s="32">
        <f t="shared" si="2"/>
        <v>0</v>
      </c>
      <c r="H8" s="32">
        <f t="shared" si="3"/>
        <v>0</v>
      </c>
      <c r="I8" s="61">
        <f t="shared" si="4"/>
        <v>0</v>
      </c>
      <c r="J8" s="55"/>
      <c r="K8" s="2"/>
      <c r="L8" s="18"/>
      <c r="M8" s="2"/>
    </row>
    <row r="9" spans="1:13" ht="18" customHeight="1" x14ac:dyDescent="0.35">
      <c r="A9" s="34" t="s">
        <v>14</v>
      </c>
      <c r="B9" s="7" t="s">
        <v>15</v>
      </c>
      <c r="C9" s="7"/>
      <c r="D9" s="7"/>
      <c r="E9" s="7"/>
      <c r="F9" s="32"/>
      <c r="G9" s="32"/>
      <c r="H9" s="32"/>
      <c r="I9" s="8"/>
      <c r="J9" s="2"/>
      <c r="K9" s="2"/>
      <c r="L9" s="18"/>
      <c r="M9" s="2"/>
    </row>
    <row r="10" spans="1:13" ht="16.5" customHeight="1" x14ac:dyDescent="0.35">
      <c r="A10" s="34" t="s">
        <v>16</v>
      </c>
      <c r="B10" s="7"/>
      <c r="C10" s="7"/>
      <c r="D10" s="7"/>
      <c r="E10" s="7"/>
      <c r="F10" s="32"/>
      <c r="G10" s="32"/>
      <c r="H10" s="32"/>
      <c r="I10" s="8"/>
      <c r="J10" s="2"/>
      <c r="K10" s="2"/>
      <c r="L10" s="2"/>
      <c r="M10" s="2"/>
    </row>
    <row r="11" spans="1:13" ht="15.75" customHeight="1" x14ac:dyDescent="0.35">
      <c r="A11" s="34" t="s">
        <v>17</v>
      </c>
      <c r="B11" s="7">
        <v>2</v>
      </c>
      <c r="C11" s="7">
        <v>1</v>
      </c>
      <c r="D11" s="7">
        <f t="shared" si="0"/>
        <v>2</v>
      </c>
      <c r="E11" s="7">
        <v>0</v>
      </c>
      <c r="F11" s="32">
        <f t="shared" si="1"/>
        <v>0</v>
      </c>
      <c r="G11" s="32">
        <f t="shared" si="2"/>
        <v>0</v>
      </c>
      <c r="H11" s="32">
        <f t="shared" si="3"/>
        <v>0</v>
      </c>
      <c r="I11" s="61">
        <f t="shared" si="4"/>
        <v>0</v>
      </c>
      <c r="J11" s="2"/>
      <c r="K11" s="2"/>
      <c r="L11" s="2"/>
      <c r="M11" s="2"/>
    </row>
    <row r="12" spans="1:13" ht="17.25" customHeight="1" x14ac:dyDescent="0.35">
      <c r="A12" s="34" t="s">
        <v>18</v>
      </c>
      <c r="B12" s="7">
        <v>2</v>
      </c>
      <c r="C12" s="7">
        <v>1.2</v>
      </c>
      <c r="D12" s="7">
        <f t="shared" si="0"/>
        <v>2.4</v>
      </c>
      <c r="E12" s="7">
        <v>0</v>
      </c>
      <c r="F12" s="32">
        <f t="shared" si="1"/>
        <v>0</v>
      </c>
      <c r="G12" s="32">
        <f t="shared" si="2"/>
        <v>0</v>
      </c>
      <c r="H12" s="32">
        <f t="shared" si="3"/>
        <v>0</v>
      </c>
      <c r="I12" s="61">
        <f t="shared" si="4"/>
        <v>0</v>
      </c>
      <c r="J12" s="2"/>
      <c r="K12" s="2"/>
      <c r="L12" s="2"/>
      <c r="M12" s="2"/>
    </row>
    <row r="13" spans="1:13" ht="19.5" customHeight="1" x14ac:dyDescent="0.35">
      <c r="A13" s="34" t="s">
        <v>19</v>
      </c>
      <c r="B13" s="7">
        <v>2</v>
      </c>
      <c r="C13" s="7">
        <v>1</v>
      </c>
      <c r="D13" s="7">
        <f t="shared" si="0"/>
        <v>2</v>
      </c>
      <c r="E13" s="7">
        <v>0</v>
      </c>
      <c r="F13" s="32">
        <f t="shared" si="1"/>
        <v>0</v>
      </c>
      <c r="G13" s="32">
        <f t="shared" si="2"/>
        <v>0</v>
      </c>
      <c r="H13" s="32">
        <f t="shared" si="3"/>
        <v>0</v>
      </c>
      <c r="I13" s="61">
        <f t="shared" si="4"/>
        <v>0</v>
      </c>
      <c r="J13" s="2"/>
      <c r="K13" s="2"/>
      <c r="L13" s="2"/>
      <c r="M13" s="2"/>
    </row>
    <row r="14" spans="1:13" ht="15.75" customHeight="1" x14ac:dyDescent="0.35">
      <c r="A14" s="34" t="s">
        <v>20</v>
      </c>
      <c r="B14" s="7" t="s">
        <v>15</v>
      </c>
      <c r="C14" s="7"/>
      <c r="D14" s="7"/>
      <c r="E14" s="7"/>
      <c r="F14" s="7"/>
      <c r="G14" s="7"/>
      <c r="H14" s="7"/>
      <c r="I14" s="8"/>
      <c r="J14" s="2"/>
      <c r="K14" s="2"/>
      <c r="L14" s="2"/>
      <c r="M14" s="2"/>
    </row>
    <row r="15" spans="1:13" ht="16.5" customHeight="1" x14ac:dyDescent="0.35">
      <c r="A15" s="34" t="s">
        <v>62</v>
      </c>
      <c r="B15" s="7">
        <v>8</v>
      </c>
      <c r="C15" s="7">
        <v>2</v>
      </c>
      <c r="D15" s="7">
        <f t="shared" si="0"/>
        <v>16</v>
      </c>
      <c r="E15" s="7">
        <v>46</v>
      </c>
      <c r="F15" s="32">
        <f t="shared" si="1"/>
        <v>736</v>
      </c>
      <c r="G15" s="32">
        <f t="shared" si="2"/>
        <v>36.800000000000004</v>
      </c>
      <c r="H15" s="32">
        <f t="shared" si="3"/>
        <v>73.600000000000009</v>
      </c>
      <c r="I15" s="8">
        <f t="shared" si="4"/>
        <v>100273.11840000001</v>
      </c>
      <c r="J15" s="2"/>
      <c r="K15" s="2"/>
      <c r="L15" s="2"/>
      <c r="M15" s="2"/>
    </row>
    <row r="16" spans="1:13" ht="14.25" customHeight="1" x14ac:dyDescent="0.35">
      <c r="A16" s="34" t="s">
        <v>63</v>
      </c>
      <c r="B16" s="7">
        <v>5</v>
      </c>
      <c r="C16" s="7">
        <v>0.5</v>
      </c>
      <c r="D16" s="7">
        <f t="shared" si="0"/>
        <v>2.5</v>
      </c>
      <c r="E16" s="7">
        <v>46</v>
      </c>
      <c r="F16" s="32">
        <f t="shared" si="1"/>
        <v>115</v>
      </c>
      <c r="G16" s="32">
        <f t="shared" si="2"/>
        <v>5.75</v>
      </c>
      <c r="H16" s="32">
        <f t="shared" si="3"/>
        <v>11.5</v>
      </c>
      <c r="I16" s="8">
        <f t="shared" si="4"/>
        <v>15667.67475</v>
      </c>
      <c r="J16" s="2"/>
      <c r="K16" s="2"/>
      <c r="L16" s="2"/>
      <c r="M16" s="2"/>
    </row>
    <row r="17" spans="1:13" ht="15.75" customHeight="1" x14ac:dyDescent="0.35">
      <c r="A17" s="60" t="s">
        <v>21</v>
      </c>
      <c r="B17" s="35"/>
      <c r="C17" s="35"/>
      <c r="D17" s="35"/>
      <c r="E17" s="35"/>
      <c r="F17" s="71">
        <f>SUM(F2:H16)</f>
        <v>1031.55</v>
      </c>
      <c r="G17" s="71"/>
      <c r="H17" s="71"/>
      <c r="I17" s="62">
        <f>ROUND(SUM(I2:I16),0)</f>
        <v>122208</v>
      </c>
      <c r="J17" s="2"/>
      <c r="K17" s="2"/>
      <c r="L17" s="2"/>
      <c r="M17" s="2"/>
    </row>
    <row r="18" spans="1:13" ht="17.25" customHeight="1" x14ac:dyDescent="0.35">
      <c r="A18" s="34" t="s">
        <v>64</v>
      </c>
      <c r="B18" s="7"/>
      <c r="C18" s="7"/>
      <c r="D18" s="7"/>
      <c r="E18" s="7"/>
      <c r="F18" s="7"/>
      <c r="G18" s="7"/>
      <c r="H18" s="7"/>
      <c r="I18" s="63"/>
      <c r="J18" s="55"/>
      <c r="K18" s="9"/>
      <c r="L18" s="9"/>
      <c r="M18" s="9"/>
    </row>
    <row r="19" spans="1:13" ht="15" customHeight="1" x14ac:dyDescent="0.35">
      <c r="A19" s="34" t="s">
        <v>70</v>
      </c>
      <c r="B19" s="7" t="s">
        <v>22</v>
      </c>
      <c r="C19" s="7"/>
      <c r="D19" s="7"/>
      <c r="E19" s="7"/>
      <c r="F19" s="32"/>
      <c r="G19" s="32"/>
      <c r="H19" s="32"/>
      <c r="I19" s="36"/>
      <c r="J19" s="2"/>
      <c r="K19" s="2"/>
      <c r="L19" s="2"/>
      <c r="M19" s="2"/>
    </row>
    <row r="20" spans="1:13" ht="16.5" customHeight="1" x14ac:dyDescent="0.35">
      <c r="A20" s="31" t="s">
        <v>23</v>
      </c>
      <c r="B20" s="7" t="s">
        <v>15</v>
      </c>
      <c r="C20" s="7"/>
      <c r="D20" s="7"/>
      <c r="E20" s="7"/>
      <c r="F20" s="32"/>
      <c r="G20" s="32"/>
      <c r="H20" s="32"/>
      <c r="I20" s="33"/>
      <c r="J20" s="2"/>
    </row>
    <row r="21" spans="1:13" ht="27.75" customHeight="1" x14ac:dyDescent="0.35">
      <c r="A21" s="31" t="s">
        <v>24</v>
      </c>
      <c r="B21" s="7">
        <v>1</v>
      </c>
      <c r="C21" s="7">
        <v>12</v>
      </c>
      <c r="D21" s="7">
        <f t="shared" ref="D21" si="5">B21*C21</f>
        <v>12</v>
      </c>
      <c r="E21" s="7">
        <v>46</v>
      </c>
      <c r="F21" s="32">
        <f t="shared" ref="F21" si="6">D21*E21</f>
        <v>552</v>
      </c>
      <c r="G21" s="32">
        <f t="shared" ref="G21" si="7">F21*0.05</f>
        <v>27.6</v>
      </c>
      <c r="H21" s="32">
        <f t="shared" ref="H21" si="8">F21*0.1</f>
        <v>55.2</v>
      </c>
      <c r="I21" s="33">
        <f t="shared" ref="I21" si="9">$M$3*G21+$M$4*F21+$M$5*H21</f>
        <v>75204.838799999998</v>
      </c>
      <c r="J21" s="2"/>
    </row>
    <row r="22" spans="1:13" ht="87" customHeight="1" x14ac:dyDescent="0.35">
      <c r="A22" s="31" t="s">
        <v>25</v>
      </c>
      <c r="B22" s="7" t="s">
        <v>7</v>
      </c>
      <c r="C22" s="7"/>
      <c r="D22" s="7"/>
      <c r="E22" s="7"/>
      <c r="F22" s="32"/>
      <c r="G22" s="32"/>
      <c r="H22" s="32"/>
      <c r="I22" s="36"/>
      <c r="J22" s="2"/>
    </row>
    <row r="23" spans="1:13" ht="31.5" customHeight="1" x14ac:dyDescent="0.35">
      <c r="A23" s="31" t="s">
        <v>76</v>
      </c>
      <c r="B23" s="7">
        <v>0.25</v>
      </c>
      <c r="C23" s="7">
        <v>250</v>
      </c>
      <c r="D23" s="7">
        <f t="shared" ref="D23" si="10">B23*C23</f>
        <v>62.5</v>
      </c>
      <c r="E23" s="7">
        <v>46</v>
      </c>
      <c r="F23" s="32">
        <f t="shared" ref="F23" si="11">D23*E23</f>
        <v>2875</v>
      </c>
      <c r="G23" s="32">
        <f t="shared" ref="G23" si="12">F23*0.05</f>
        <v>143.75</v>
      </c>
      <c r="H23" s="32">
        <f t="shared" ref="H23" si="13">F23*0.1</f>
        <v>287.5</v>
      </c>
      <c r="I23" s="33">
        <f t="shared" ref="I23" si="14">$M$3*G23+$M$4*F23+$M$5*H23</f>
        <v>391691.86875000002</v>
      </c>
      <c r="J23" s="2"/>
    </row>
    <row r="24" spans="1:13" ht="18" customHeight="1" x14ac:dyDescent="0.35">
      <c r="A24" s="10" t="s">
        <v>26</v>
      </c>
      <c r="B24" s="37"/>
      <c r="C24" s="37"/>
      <c r="D24" s="37"/>
      <c r="E24" s="37"/>
      <c r="F24" s="72">
        <f>SUM(F19:H23)</f>
        <v>3941.05</v>
      </c>
      <c r="G24" s="72"/>
      <c r="H24" s="72"/>
      <c r="I24" s="62">
        <f>ROUND(SUM(I19:I23),0)</f>
        <v>466897</v>
      </c>
      <c r="J24" s="2"/>
      <c r="K24" s="2"/>
      <c r="L24" s="2"/>
      <c r="M24" s="2"/>
    </row>
    <row r="25" spans="1:13" ht="28.5" x14ac:dyDescent="0.35">
      <c r="A25" s="38" t="s">
        <v>77</v>
      </c>
      <c r="B25" s="39"/>
      <c r="C25" s="39"/>
      <c r="D25" s="39"/>
      <c r="E25" s="39"/>
      <c r="F25" s="73">
        <f>ROUND(SUM(F24,F17),-1)</f>
        <v>4970</v>
      </c>
      <c r="G25" s="73"/>
      <c r="H25" s="73"/>
      <c r="I25" s="56">
        <f>ROUND(SUM(I24,I17),-3)</f>
        <v>589000</v>
      </c>
      <c r="J25" s="9"/>
      <c r="K25" s="9"/>
      <c r="L25" s="9"/>
      <c r="M25" s="9"/>
    </row>
    <row r="26" spans="1:13" ht="31.5" customHeight="1" x14ac:dyDescent="0.35">
      <c r="A26" s="11" t="s">
        <v>79</v>
      </c>
      <c r="B26" s="39"/>
      <c r="C26" s="39"/>
      <c r="D26" s="39"/>
      <c r="E26" s="39"/>
      <c r="F26" s="40"/>
      <c r="G26" s="39"/>
      <c r="H26" s="39"/>
      <c r="I26" s="56">
        <f>ROUND('Capital and O&amp;M'!G4,-3)</f>
        <v>97000</v>
      </c>
      <c r="J26" s="2"/>
      <c r="K26" s="68">
        <f>F25/115</f>
        <v>43.217391304347828</v>
      </c>
      <c r="L26" s="2" t="s">
        <v>27</v>
      </c>
      <c r="M26" s="55"/>
    </row>
    <row r="27" spans="1:13" ht="15" x14ac:dyDescent="0.35">
      <c r="A27" s="11" t="s">
        <v>80</v>
      </c>
      <c r="B27" s="39"/>
      <c r="C27" s="39"/>
      <c r="D27" s="39"/>
      <c r="E27" s="39"/>
      <c r="F27" s="39"/>
      <c r="G27" s="39"/>
      <c r="H27" s="39"/>
      <c r="I27" s="56">
        <f>SUM(I25,I26)</f>
        <v>686000</v>
      </c>
      <c r="J27" s="2"/>
      <c r="K27" s="2"/>
      <c r="L27" s="2"/>
      <c r="M27" s="2"/>
    </row>
    <row r="28" spans="1:13" x14ac:dyDescent="0.35">
      <c r="A28" s="12"/>
      <c r="B28" s="41"/>
      <c r="C28" s="41"/>
      <c r="D28" s="41"/>
      <c r="E28" s="41"/>
      <c r="F28" s="41"/>
      <c r="G28" s="41"/>
      <c r="H28" s="41"/>
      <c r="I28" s="41"/>
      <c r="J28" s="2"/>
      <c r="K28" s="2"/>
      <c r="L28" s="2"/>
      <c r="M28" s="2"/>
    </row>
    <row r="29" spans="1:13" x14ac:dyDescent="0.35">
      <c r="A29" s="42" t="s">
        <v>28</v>
      </c>
      <c r="B29" s="41"/>
      <c r="C29" s="41"/>
      <c r="D29" s="41"/>
      <c r="E29" s="41"/>
      <c r="F29" s="41"/>
      <c r="G29" s="43"/>
      <c r="H29" s="41"/>
      <c r="I29" s="41"/>
      <c r="J29" s="2"/>
      <c r="K29" s="2"/>
      <c r="L29" s="2"/>
      <c r="M29" s="2"/>
    </row>
    <row r="30" spans="1:13" x14ac:dyDescent="0.35">
      <c r="A30" s="44"/>
      <c r="B30" s="45"/>
      <c r="C30" s="45"/>
      <c r="D30" s="45"/>
      <c r="E30" s="45"/>
      <c r="F30" s="45"/>
      <c r="G30" s="45"/>
      <c r="H30" s="45"/>
      <c r="I30" s="45"/>
      <c r="J30" s="2"/>
      <c r="K30" s="2"/>
      <c r="L30" s="2"/>
      <c r="M30" s="2"/>
    </row>
    <row r="31" spans="1:13" ht="15.5" x14ac:dyDescent="0.35">
      <c r="A31" s="75" t="s">
        <v>87</v>
      </c>
      <c r="B31" s="75"/>
      <c r="C31" s="75"/>
      <c r="D31" s="75"/>
      <c r="E31" s="75"/>
      <c r="F31" s="75"/>
      <c r="G31" s="75"/>
      <c r="H31" s="75"/>
      <c r="I31" s="75"/>
    </row>
    <row r="32" spans="1:13" ht="47.25" customHeight="1" x14ac:dyDescent="0.35">
      <c r="A32" s="76" t="s">
        <v>90</v>
      </c>
      <c r="B32" s="76"/>
      <c r="C32" s="76"/>
      <c r="D32" s="76"/>
      <c r="E32" s="76"/>
      <c r="F32" s="76"/>
      <c r="G32" s="76"/>
      <c r="H32" s="76"/>
      <c r="I32" s="76"/>
    </row>
    <row r="33" spans="1:9" ht="15.5" x14ac:dyDescent="0.35">
      <c r="A33" s="77" t="s">
        <v>29</v>
      </c>
      <c r="B33" s="77"/>
      <c r="C33" s="77"/>
      <c r="D33" s="77"/>
      <c r="E33" s="77"/>
      <c r="F33" s="77"/>
      <c r="G33" s="77"/>
      <c r="H33" s="77"/>
      <c r="I33" s="77"/>
    </row>
    <row r="34" spans="1:9" ht="15.5" x14ac:dyDescent="0.35">
      <c r="A34" s="78" t="s">
        <v>30</v>
      </c>
      <c r="B34" s="78"/>
      <c r="C34" s="78"/>
      <c r="D34" s="78"/>
      <c r="E34" s="78"/>
      <c r="F34" s="78"/>
      <c r="G34" s="78"/>
      <c r="H34" s="78"/>
      <c r="I34" s="78"/>
    </row>
    <row r="35" spans="1:9" ht="15.5" x14ac:dyDescent="0.35">
      <c r="A35" s="78" t="s">
        <v>31</v>
      </c>
      <c r="B35" s="78"/>
      <c r="C35" s="78"/>
      <c r="D35" s="78"/>
      <c r="E35" s="78"/>
      <c r="F35" s="78"/>
      <c r="G35" s="78"/>
      <c r="H35" s="78"/>
      <c r="I35" s="78"/>
    </row>
    <row r="36" spans="1:9" ht="18.5" x14ac:dyDescent="0.35">
      <c r="A36" s="74" t="s">
        <v>73</v>
      </c>
      <c r="B36" s="74"/>
      <c r="C36" s="74"/>
      <c r="D36" s="74"/>
      <c r="E36" s="74"/>
      <c r="F36" s="74"/>
      <c r="G36" s="74"/>
      <c r="H36" s="74"/>
      <c r="I36" s="74"/>
    </row>
  </sheetData>
  <mergeCells count="10">
    <mergeCell ref="K1:M1"/>
    <mergeCell ref="F17:H17"/>
    <mergeCell ref="F24:H24"/>
    <mergeCell ref="F25:H25"/>
    <mergeCell ref="A36:I36"/>
    <mergeCell ref="A31:I31"/>
    <mergeCell ref="A32:I32"/>
    <mergeCell ref="A33:I33"/>
    <mergeCell ref="A34:I34"/>
    <mergeCell ref="A35:I35"/>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15E74-5D36-4CD9-BD5C-6BE3AC42A401}">
  <dimension ref="A1:M22"/>
  <sheetViews>
    <sheetView workbookViewId="0">
      <selection activeCell="A18" sqref="A18:I21"/>
    </sheetView>
  </sheetViews>
  <sheetFormatPr defaultRowHeight="14.5" x14ac:dyDescent="0.35"/>
  <cols>
    <col min="1" max="1" width="43" customWidth="1"/>
    <col min="9" max="9" width="10.54296875" customWidth="1"/>
    <col min="11" max="11" width="22.26953125" customWidth="1"/>
  </cols>
  <sheetData>
    <row r="1" spans="1:13" ht="104.5" thickBot="1" x14ac:dyDescent="0.4">
      <c r="A1" s="64" t="s">
        <v>41</v>
      </c>
      <c r="B1" s="46" t="s">
        <v>42</v>
      </c>
      <c r="C1" s="46" t="s">
        <v>43</v>
      </c>
      <c r="D1" s="46" t="s">
        <v>88</v>
      </c>
      <c r="E1" s="46" t="s">
        <v>65</v>
      </c>
      <c r="F1" s="46" t="s">
        <v>84</v>
      </c>
      <c r="G1" s="46" t="s">
        <v>83</v>
      </c>
      <c r="H1" s="46" t="s">
        <v>89</v>
      </c>
      <c r="I1" s="46" t="s">
        <v>66</v>
      </c>
      <c r="J1" s="19"/>
      <c r="K1" s="80" t="s">
        <v>81</v>
      </c>
      <c r="L1" s="80"/>
      <c r="M1" s="80"/>
    </row>
    <row r="2" spans="1:13" ht="24" customHeight="1" thickBot="1" x14ac:dyDescent="0.4">
      <c r="A2" s="47" t="s">
        <v>46</v>
      </c>
      <c r="B2" s="48">
        <v>23</v>
      </c>
      <c r="C2" s="48">
        <v>1</v>
      </c>
      <c r="D2" s="48">
        <f t="shared" ref="D2:D3" si="0">B2*C2</f>
        <v>23</v>
      </c>
      <c r="E2" s="48">
        <v>0</v>
      </c>
      <c r="F2" s="49">
        <f t="shared" ref="F2:F3" si="1">D2*E2</f>
        <v>0</v>
      </c>
      <c r="G2" s="49">
        <f t="shared" ref="G2:G3" si="2">F2*0.05</f>
        <v>0</v>
      </c>
      <c r="H2" s="49">
        <f t="shared" ref="H2:H3" si="3">F2*0.1</f>
        <v>0</v>
      </c>
      <c r="I2" s="58">
        <f t="shared" ref="I2:I3" si="4">F2*$M$3+G2*$M$4+H2*$M$5</f>
        <v>0</v>
      </c>
      <c r="J2" s="19"/>
      <c r="K2" s="20"/>
      <c r="L2" s="21" t="s">
        <v>44</v>
      </c>
      <c r="M2" s="22" t="s">
        <v>45</v>
      </c>
    </row>
    <row r="3" spans="1:13" ht="16" x14ac:dyDescent="0.35">
      <c r="A3" s="47" t="s">
        <v>67</v>
      </c>
      <c r="B3" s="48">
        <v>23</v>
      </c>
      <c r="C3" s="48">
        <v>1</v>
      </c>
      <c r="D3" s="48">
        <f t="shared" si="0"/>
        <v>23</v>
      </c>
      <c r="E3" s="48">
        <v>0</v>
      </c>
      <c r="F3" s="49">
        <f t="shared" si="1"/>
        <v>0</v>
      </c>
      <c r="G3" s="49">
        <f t="shared" si="2"/>
        <v>0</v>
      </c>
      <c r="H3" s="49">
        <f t="shared" si="3"/>
        <v>0</v>
      </c>
      <c r="I3" s="58">
        <f t="shared" si="4"/>
        <v>0</v>
      </c>
      <c r="J3" s="19"/>
      <c r="K3" s="23" t="s">
        <v>47</v>
      </c>
      <c r="L3" s="23">
        <v>32.020000000000003</v>
      </c>
      <c r="M3" s="24">
        <f>L3*1.6</f>
        <v>51.232000000000006</v>
      </c>
    </row>
    <row r="4" spans="1:13" x14ac:dyDescent="0.35">
      <c r="A4" s="47" t="s">
        <v>49</v>
      </c>
      <c r="B4" s="48"/>
      <c r="C4" s="48"/>
      <c r="D4" s="48"/>
      <c r="E4" s="48"/>
      <c r="F4" s="49"/>
      <c r="G4" s="49"/>
      <c r="H4" s="49"/>
      <c r="I4" s="59"/>
      <c r="J4" s="19"/>
      <c r="K4" s="25" t="s">
        <v>48</v>
      </c>
      <c r="L4" s="25">
        <v>43.15</v>
      </c>
      <c r="M4" s="26">
        <f>L4*1.6</f>
        <v>69.040000000000006</v>
      </c>
    </row>
    <row r="5" spans="1:13" x14ac:dyDescent="0.35">
      <c r="A5" s="47" t="s">
        <v>51</v>
      </c>
      <c r="B5" s="48"/>
      <c r="C5" s="48"/>
      <c r="D5" s="48"/>
      <c r="E5" s="48"/>
      <c r="F5" s="49"/>
      <c r="G5" s="49"/>
      <c r="H5" s="49"/>
      <c r="I5" s="59"/>
      <c r="J5" s="19"/>
      <c r="K5" s="27" t="s">
        <v>50</v>
      </c>
      <c r="L5" s="27">
        <v>17.329999999999998</v>
      </c>
      <c r="M5" s="26">
        <f>L5*1.6</f>
        <v>27.727999999999998</v>
      </c>
    </row>
    <row r="6" spans="1:13" x14ac:dyDescent="0.35">
      <c r="A6" s="47" t="s">
        <v>52</v>
      </c>
      <c r="B6" s="48">
        <v>2</v>
      </c>
      <c r="C6" s="48">
        <v>1</v>
      </c>
      <c r="D6" s="48">
        <f t="shared" ref="D6:D10" si="5">B6*C6</f>
        <v>2</v>
      </c>
      <c r="E6" s="48">
        <v>0</v>
      </c>
      <c r="F6" s="49">
        <f t="shared" ref="F6:F10" si="6">D6*E6</f>
        <v>0</v>
      </c>
      <c r="G6" s="49">
        <f t="shared" ref="G6:G10" si="7">F6*0.05</f>
        <v>0</v>
      </c>
      <c r="H6" s="49">
        <f t="shared" ref="H6:H10" si="8">F6*0.1</f>
        <v>0</v>
      </c>
      <c r="I6" s="58">
        <f t="shared" ref="I6:I10" si="9">F6*$M$3+G6*$M$4+H6*$M$5</f>
        <v>0</v>
      </c>
      <c r="J6" s="19"/>
      <c r="K6" s="19"/>
      <c r="L6" s="19"/>
      <c r="M6" s="19"/>
    </row>
    <row r="7" spans="1:13" x14ac:dyDescent="0.35">
      <c r="A7" s="47" t="s">
        <v>53</v>
      </c>
      <c r="B7" s="48">
        <v>0.5</v>
      </c>
      <c r="C7" s="48">
        <v>1</v>
      </c>
      <c r="D7" s="48">
        <f t="shared" si="5"/>
        <v>0.5</v>
      </c>
      <c r="E7" s="48">
        <v>0</v>
      </c>
      <c r="F7" s="49">
        <f t="shared" si="6"/>
        <v>0</v>
      </c>
      <c r="G7" s="49">
        <f t="shared" si="7"/>
        <v>0</v>
      </c>
      <c r="H7" s="49">
        <f t="shared" si="8"/>
        <v>0</v>
      </c>
      <c r="I7" s="58">
        <f t="shared" si="9"/>
        <v>0</v>
      </c>
      <c r="J7" s="57"/>
      <c r="K7" s="19"/>
      <c r="L7" s="19"/>
      <c r="M7" s="19"/>
    </row>
    <row r="8" spans="1:13" x14ac:dyDescent="0.35">
      <c r="A8" s="47" t="s">
        <v>54</v>
      </c>
      <c r="B8" s="48">
        <v>0.5</v>
      </c>
      <c r="C8" s="48">
        <v>1</v>
      </c>
      <c r="D8" s="48">
        <f t="shared" si="5"/>
        <v>0.5</v>
      </c>
      <c r="E8" s="48">
        <v>0</v>
      </c>
      <c r="F8" s="49">
        <f t="shared" si="6"/>
        <v>0</v>
      </c>
      <c r="G8" s="49">
        <f t="shared" si="7"/>
        <v>0</v>
      </c>
      <c r="H8" s="49">
        <f t="shared" si="8"/>
        <v>0</v>
      </c>
      <c r="I8" s="58">
        <f t="shared" si="9"/>
        <v>0</v>
      </c>
      <c r="J8" s="19"/>
      <c r="K8" s="19"/>
      <c r="L8" s="19"/>
      <c r="M8" s="19"/>
    </row>
    <row r="9" spans="1:13" x14ac:dyDescent="0.35">
      <c r="A9" s="47" t="s">
        <v>55</v>
      </c>
      <c r="B9" s="48">
        <v>0.5</v>
      </c>
      <c r="C9" s="48">
        <v>1.2</v>
      </c>
      <c r="D9" s="48">
        <f t="shared" si="5"/>
        <v>0.6</v>
      </c>
      <c r="E9" s="48">
        <v>0</v>
      </c>
      <c r="F9" s="49">
        <f t="shared" si="6"/>
        <v>0</v>
      </c>
      <c r="G9" s="49">
        <f t="shared" si="7"/>
        <v>0</v>
      </c>
      <c r="H9" s="49">
        <f t="shared" si="8"/>
        <v>0</v>
      </c>
      <c r="I9" s="58">
        <f t="shared" si="9"/>
        <v>0</v>
      </c>
      <c r="J9" s="19"/>
      <c r="K9" s="19"/>
      <c r="L9" s="19"/>
      <c r="M9" s="19"/>
    </row>
    <row r="10" spans="1:13" x14ac:dyDescent="0.35">
      <c r="A10" s="47" t="s">
        <v>56</v>
      </c>
      <c r="B10" s="48">
        <v>8</v>
      </c>
      <c r="C10" s="48">
        <v>1.2</v>
      </c>
      <c r="D10" s="48">
        <f t="shared" si="5"/>
        <v>9.6</v>
      </c>
      <c r="E10" s="48">
        <v>0</v>
      </c>
      <c r="F10" s="49">
        <f t="shared" si="6"/>
        <v>0</v>
      </c>
      <c r="G10" s="49">
        <f t="shared" si="7"/>
        <v>0</v>
      </c>
      <c r="H10" s="49">
        <f t="shared" si="8"/>
        <v>0</v>
      </c>
      <c r="I10" s="58">
        <f t="shared" si="9"/>
        <v>0</v>
      </c>
      <c r="J10" s="19"/>
      <c r="K10" s="19"/>
      <c r="L10" s="19"/>
      <c r="M10" s="19"/>
    </row>
    <row r="11" spans="1:13" x14ac:dyDescent="0.35">
      <c r="A11" s="47" t="s">
        <v>57</v>
      </c>
      <c r="B11" s="48"/>
      <c r="C11" s="48"/>
      <c r="D11" s="48"/>
      <c r="E11" s="48"/>
      <c r="F11" s="49"/>
      <c r="G11" s="49"/>
      <c r="H11" s="49"/>
      <c r="I11" s="50"/>
      <c r="J11" s="19"/>
      <c r="K11" s="19"/>
      <c r="L11" s="19"/>
      <c r="M11" s="19"/>
    </row>
    <row r="12" spans="1:13" x14ac:dyDescent="0.35">
      <c r="A12" s="47" t="s">
        <v>58</v>
      </c>
      <c r="B12" s="48">
        <v>2</v>
      </c>
      <c r="C12" s="48">
        <v>2</v>
      </c>
      <c r="D12" s="48">
        <f t="shared" ref="D12:D13" si="10">B12*C12</f>
        <v>4</v>
      </c>
      <c r="E12" s="48">
        <v>46</v>
      </c>
      <c r="F12" s="49">
        <f t="shared" ref="F12:F13" si="11">D12*E12</f>
        <v>184</v>
      </c>
      <c r="G12" s="49">
        <f t="shared" ref="G12:G13" si="12">F12*0.05</f>
        <v>9.2000000000000011</v>
      </c>
      <c r="H12" s="49">
        <f t="shared" ref="H12:H13" si="13">F12*0.1</f>
        <v>18.400000000000002</v>
      </c>
      <c r="I12" s="50">
        <f t="shared" ref="I12:I13" si="14">F12*$M$3+G12*$M$4+H12*$M$5</f>
        <v>10572.051200000002</v>
      </c>
      <c r="J12" s="19"/>
      <c r="K12" s="19"/>
      <c r="L12" s="19"/>
      <c r="M12" s="19"/>
    </row>
    <row r="13" spans="1:13" x14ac:dyDescent="0.35">
      <c r="A13" s="47" t="s">
        <v>59</v>
      </c>
      <c r="B13" s="48">
        <v>2</v>
      </c>
      <c r="C13" s="48">
        <v>0.5</v>
      </c>
      <c r="D13" s="48">
        <f t="shared" si="10"/>
        <v>1</v>
      </c>
      <c r="E13" s="48">
        <v>46</v>
      </c>
      <c r="F13" s="49">
        <f t="shared" si="11"/>
        <v>46</v>
      </c>
      <c r="G13" s="49">
        <f t="shared" si="12"/>
        <v>2.3000000000000003</v>
      </c>
      <c r="H13" s="49">
        <f t="shared" si="13"/>
        <v>4.6000000000000005</v>
      </c>
      <c r="I13" s="50">
        <f t="shared" si="14"/>
        <v>2643.0128000000004</v>
      </c>
      <c r="J13" s="19"/>
      <c r="K13" s="19"/>
      <c r="L13" s="19"/>
      <c r="M13" s="19"/>
    </row>
    <row r="14" spans="1:13" ht="15.5" x14ac:dyDescent="0.35">
      <c r="A14" s="51" t="s">
        <v>78</v>
      </c>
      <c r="B14" s="38"/>
      <c r="C14" s="38"/>
      <c r="D14" s="38"/>
      <c r="E14" s="38"/>
      <c r="F14" s="81">
        <f>ROUND(SUM(F2:H13),0)</f>
        <v>265</v>
      </c>
      <c r="G14" s="81"/>
      <c r="H14" s="81"/>
      <c r="I14" s="52">
        <f>ROUND(SUM(I2:I13),-2)</f>
        <v>13200</v>
      </c>
      <c r="J14" s="19"/>
      <c r="K14" s="19"/>
      <c r="L14" s="19"/>
      <c r="M14" s="19"/>
    </row>
    <row r="15" spans="1:13" x14ac:dyDescent="0.35">
      <c r="A15" s="53"/>
      <c r="B15" s="53"/>
      <c r="C15" s="53"/>
      <c r="D15" s="53"/>
      <c r="E15" s="53"/>
      <c r="F15" s="53"/>
      <c r="G15" s="53"/>
      <c r="H15" s="53"/>
      <c r="I15" s="53"/>
      <c r="J15" s="19"/>
      <c r="K15" s="19"/>
      <c r="L15" s="19"/>
      <c r="M15" s="19"/>
    </row>
    <row r="16" spans="1:13" x14ac:dyDescent="0.35">
      <c r="A16" s="42" t="s">
        <v>28</v>
      </c>
      <c r="B16" s="54"/>
      <c r="C16" s="54"/>
      <c r="D16" s="54"/>
      <c r="E16" s="54"/>
      <c r="F16" s="54"/>
      <c r="G16" s="54"/>
      <c r="H16" s="54"/>
      <c r="I16" s="54"/>
      <c r="J16" s="19"/>
      <c r="K16" s="19"/>
      <c r="L16" s="19"/>
      <c r="M16" s="19"/>
    </row>
    <row r="17" spans="1:13" x14ac:dyDescent="0.35">
      <c r="A17" s="54"/>
      <c r="B17" s="54"/>
      <c r="C17" s="54"/>
      <c r="D17" s="54"/>
      <c r="E17" s="54"/>
      <c r="F17" s="54"/>
      <c r="G17" s="54"/>
      <c r="H17" s="54"/>
      <c r="I17" s="54"/>
      <c r="J17" s="19"/>
      <c r="K17" s="19"/>
      <c r="L17" s="19"/>
      <c r="M17" s="19"/>
    </row>
    <row r="18" spans="1:13" ht="15.5" x14ac:dyDescent="0.35">
      <c r="A18" s="75" t="s">
        <v>87</v>
      </c>
      <c r="B18" s="75"/>
      <c r="C18" s="75"/>
      <c r="D18" s="75"/>
      <c r="E18" s="75"/>
      <c r="F18" s="75"/>
      <c r="G18" s="75"/>
      <c r="H18" s="75"/>
      <c r="I18" s="75"/>
      <c r="J18" s="19"/>
      <c r="K18" s="19"/>
      <c r="L18" s="19"/>
      <c r="M18" s="19"/>
    </row>
    <row r="19" spans="1:13" ht="42.75" customHeight="1" x14ac:dyDescent="0.35">
      <c r="A19" s="82" t="s">
        <v>91</v>
      </c>
      <c r="B19" s="82"/>
      <c r="C19" s="82"/>
      <c r="D19" s="82"/>
      <c r="E19" s="82"/>
      <c r="F19" s="82"/>
      <c r="G19" s="82"/>
      <c r="H19" s="82"/>
      <c r="I19" s="82"/>
      <c r="J19" s="19"/>
      <c r="K19" s="19"/>
      <c r="L19" s="19"/>
      <c r="M19" s="19"/>
    </row>
    <row r="20" spans="1:13" ht="14.25" customHeight="1" x14ac:dyDescent="0.35">
      <c r="A20" s="75" t="s">
        <v>68</v>
      </c>
      <c r="B20" s="75"/>
      <c r="C20" s="75"/>
      <c r="D20" s="75"/>
      <c r="E20" s="75"/>
      <c r="F20" s="75"/>
      <c r="G20" s="75"/>
      <c r="H20" s="75"/>
      <c r="I20" s="75"/>
      <c r="J20" s="19"/>
      <c r="K20" s="19"/>
      <c r="L20" s="19"/>
      <c r="M20" s="19"/>
    </row>
    <row r="21" spans="1:13" ht="16" x14ac:dyDescent="0.35">
      <c r="A21" s="79" t="s">
        <v>69</v>
      </c>
      <c r="B21" s="79"/>
      <c r="C21" s="79"/>
      <c r="D21" s="79"/>
      <c r="E21" s="79"/>
      <c r="F21" s="79"/>
      <c r="G21" s="79"/>
      <c r="H21" s="79"/>
      <c r="I21" s="79"/>
      <c r="J21" s="19"/>
      <c r="K21" s="19"/>
      <c r="L21" s="19"/>
      <c r="M21" s="19"/>
    </row>
    <row r="22" spans="1:13" x14ac:dyDescent="0.35">
      <c r="J22" s="28"/>
      <c r="K22" s="28"/>
      <c r="L22" s="28"/>
      <c r="M22" s="28"/>
    </row>
  </sheetData>
  <mergeCells count="6">
    <mergeCell ref="A20:I20"/>
    <mergeCell ref="A21:I21"/>
    <mergeCell ref="K1:M1"/>
    <mergeCell ref="F14:H14"/>
    <mergeCell ref="A19:I19"/>
    <mergeCell ref="A18:I18"/>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F4501-8F2A-4900-907B-DCEFA3835991}">
  <dimension ref="A1:H4"/>
  <sheetViews>
    <sheetView workbookViewId="0">
      <selection activeCell="H4" sqref="H4"/>
    </sheetView>
  </sheetViews>
  <sheetFormatPr defaultRowHeight="14.5" x14ac:dyDescent="0.35"/>
  <cols>
    <col min="1" max="1" width="18.7265625" customWidth="1"/>
    <col min="2" max="2" width="14.26953125" customWidth="1"/>
    <col min="3" max="3" width="14" customWidth="1"/>
    <col min="4" max="4" width="11.54296875" customWidth="1"/>
    <col min="5" max="5" width="16.26953125" customWidth="1"/>
    <col min="6" max="6" width="16.453125" customWidth="1"/>
    <col min="7" max="7" width="14.453125" customWidth="1"/>
  </cols>
  <sheetData>
    <row r="1" spans="1:8" x14ac:dyDescent="0.35">
      <c r="A1" s="2" t="s">
        <v>32</v>
      </c>
      <c r="B1" s="13"/>
      <c r="C1" s="13"/>
      <c r="D1" s="13"/>
      <c r="E1" s="13"/>
      <c r="F1" s="13"/>
      <c r="G1" s="14"/>
    </row>
    <row r="2" spans="1:8" ht="15" x14ac:dyDescent="0.35">
      <c r="A2" s="83" t="s">
        <v>33</v>
      </c>
      <c r="B2" s="84"/>
      <c r="C2" s="84"/>
      <c r="D2" s="84"/>
      <c r="E2" s="84"/>
      <c r="F2" s="84"/>
      <c r="G2" s="85"/>
    </row>
    <row r="3" spans="1:8" ht="65" x14ac:dyDescent="0.35">
      <c r="A3" s="15" t="s">
        <v>34</v>
      </c>
      <c r="B3" s="15" t="s">
        <v>35</v>
      </c>
      <c r="C3" s="15" t="s">
        <v>36</v>
      </c>
      <c r="D3" s="15" t="s">
        <v>72</v>
      </c>
      <c r="E3" s="15" t="s">
        <v>37</v>
      </c>
      <c r="F3" s="15" t="s">
        <v>38</v>
      </c>
      <c r="G3" s="15" t="s">
        <v>39</v>
      </c>
    </row>
    <row r="4" spans="1:8" x14ac:dyDescent="0.35">
      <c r="A4" s="16" t="s">
        <v>40</v>
      </c>
      <c r="B4" s="66">
        <v>8000</v>
      </c>
      <c r="C4" s="65">
        <v>0</v>
      </c>
      <c r="D4" s="17">
        <f>B4*C4</f>
        <v>0</v>
      </c>
      <c r="E4" s="66">
        <v>2100</v>
      </c>
      <c r="F4" s="65">
        <v>46</v>
      </c>
      <c r="G4" s="17">
        <f>E4*F4</f>
        <v>96600</v>
      </c>
      <c r="H4" s="67"/>
    </row>
  </sheetData>
  <mergeCells count="1">
    <mergeCell ref="A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Industry</vt:lpstr>
      <vt:lpstr>Agency</vt:lpstr>
      <vt:lpstr>Capital and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Wrigley, William</cp:lastModifiedBy>
  <dcterms:created xsi:type="dcterms:W3CDTF">2018-03-28T21:45:15Z</dcterms:created>
  <dcterms:modified xsi:type="dcterms:W3CDTF">2021-08-31T14:41:55Z</dcterms:modified>
</cp:coreProperties>
</file>