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81DDDFB-0FF5-45BA-8A88-99613D29232E}" xr6:coauthVersionLast="46" xr6:coauthVersionMax="46" xr10:uidLastSave="{00000000-0000-0000-0000-000000000000}"/>
  <bookViews>
    <workbookView xWindow="-110" yWindow="-110" windowWidth="19420" windowHeight="10420" tabRatio="714" xr2:uid="{00000000-000D-0000-FFFF-FFFF00000000}"/>
  </bookViews>
  <sheets>
    <sheet name="# Respondents" sheetId="9" r:id="rId1"/>
    <sheet name="# Responses" sheetId="8" r:id="rId2"/>
    <sheet name="Table1_Respondent_Burden" sheetId="1" r:id="rId3"/>
    <sheet name="Table2_Agency Burden" sheetId="2" r:id="rId4"/>
  </sheets>
  <definedNames>
    <definedName name="_xlnm.Print_Area" localSheetId="2">Table1_Respondent_Burden!$A$1:$J$38</definedName>
    <definedName name="_xlnm.Print_Area" localSheetId="3">'Table2_Agency Burden'!$A$1:$J$4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 l="1"/>
  <c r="E31" i="1"/>
  <c r="G31" i="1" s="1"/>
  <c r="H31" i="1" l="1"/>
  <c r="I31" i="1"/>
  <c r="J31" i="1" s="1"/>
  <c r="F11" i="1"/>
  <c r="F12" i="2" l="1"/>
  <c r="F6" i="2"/>
  <c r="D7" i="2" l="1"/>
  <c r="D9" i="8"/>
  <c r="D14" i="2"/>
  <c r="D13" i="2"/>
  <c r="E13" i="2" s="1"/>
  <c r="E12" i="2"/>
  <c r="D11" i="2"/>
  <c r="E11" i="2" s="1"/>
  <c r="D6" i="2"/>
  <c r="E30" i="1"/>
  <c r="F29" i="1"/>
  <c r="E19" i="1"/>
  <c r="E21" i="1"/>
  <c r="E10" i="1"/>
  <c r="F14" i="2" l="1"/>
  <c r="F30" i="1"/>
  <c r="G30" i="1" s="1"/>
  <c r="G21" i="1"/>
  <c r="H21" i="1" s="1"/>
  <c r="E14" i="2"/>
  <c r="D10" i="2"/>
  <c r="E10" i="2" s="1"/>
  <c r="D9" i="2"/>
  <c r="E6" i="2"/>
  <c r="E17" i="1"/>
  <c r="E16" i="1"/>
  <c r="E15" i="1"/>
  <c r="E11" i="1"/>
  <c r="E8" i="1"/>
  <c r="H30" i="1" l="1"/>
  <c r="I30" i="1"/>
  <c r="F7" i="8"/>
  <c r="I21" i="1"/>
  <c r="J21" i="1" s="1"/>
  <c r="F10" i="2"/>
  <c r="G10" i="2" s="1"/>
  <c r="H10" i="2" s="1"/>
  <c r="F7" i="2"/>
  <c r="G14" i="2"/>
  <c r="I14" i="2" s="1"/>
  <c r="F9" i="8"/>
  <c r="G8" i="1"/>
  <c r="E9" i="2"/>
  <c r="E7" i="2"/>
  <c r="E10" i="9"/>
  <c r="C9" i="9"/>
  <c r="F9" i="9"/>
  <c r="F8" i="9"/>
  <c r="G7" i="9"/>
  <c r="D8" i="9" s="1"/>
  <c r="G10" i="1" l="1"/>
  <c r="H10" i="1" s="1"/>
  <c r="G12" i="2"/>
  <c r="F8" i="8"/>
  <c r="F11" i="2"/>
  <c r="G11" i="2" s="1"/>
  <c r="H11" i="2" s="1"/>
  <c r="F6" i="8"/>
  <c r="F9" i="2"/>
  <c r="G9" i="2" s="1"/>
  <c r="F4" i="8"/>
  <c r="G19" i="1"/>
  <c r="I19" i="1" s="1"/>
  <c r="F13" i="2"/>
  <c r="G13" i="2" s="1"/>
  <c r="G7" i="2"/>
  <c r="I7" i="2" s="1"/>
  <c r="J30" i="1"/>
  <c r="F5" i="8"/>
  <c r="G16" i="1"/>
  <c r="H16" i="1" s="1"/>
  <c r="I10" i="2"/>
  <c r="J10" i="2" s="1"/>
  <c r="G15" i="1"/>
  <c r="I15" i="1" s="1"/>
  <c r="H14" i="2"/>
  <c r="J14" i="2" s="1"/>
  <c r="H8" i="1"/>
  <c r="G11" i="1"/>
  <c r="H11" i="1" s="1"/>
  <c r="G17" i="1"/>
  <c r="I8" i="1"/>
  <c r="C10" i="9"/>
  <c r="G8" i="9"/>
  <c r="D9" i="9" s="1"/>
  <c r="G9" i="9" s="1"/>
  <c r="G10" i="9" s="1"/>
  <c r="F10" i="9"/>
  <c r="I10" i="1" l="1"/>
  <c r="J10" i="1" s="1"/>
  <c r="I12" i="2"/>
  <c r="H12" i="2"/>
  <c r="I11" i="2"/>
  <c r="J11" i="2" s="1"/>
  <c r="H19" i="1"/>
  <c r="J19" i="1" s="1"/>
  <c r="H7" i="2"/>
  <c r="J7" i="2" s="1"/>
  <c r="I13" i="2"/>
  <c r="H13" i="2"/>
  <c r="I16" i="1"/>
  <c r="J16" i="1" s="1"/>
  <c r="H15" i="1"/>
  <c r="J15" i="1" s="1"/>
  <c r="H9" i="2"/>
  <c r="I9" i="2"/>
  <c r="G6" i="2"/>
  <c r="J8" i="1"/>
  <c r="I11" i="1"/>
  <c r="J11" i="1" s="1"/>
  <c r="I17" i="1"/>
  <c r="H17" i="1"/>
  <c r="D10" i="9"/>
  <c r="E29" i="1"/>
  <c r="G29" i="1" s="1"/>
  <c r="J12" i="2" l="1"/>
  <c r="J13" i="2"/>
  <c r="G22" i="1"/>
  <c r="J9" i="2"/>
  <c r="I6" i="2"/>
  <c r="H6" i="2"/>
  <c r="G15" i="2" s="1"/>
  <c r="H29" i="1"/>
  <c r="I29" i="1"/>
  <c r="J17" i="1"/>
  <c r="J22" i="1" s="1"/>
  <c r="G33" i="1" l="1"/>
  <c r="G34" i="1" s="1"/>
  <c r="F10" i="8"/>
  <c r="J6" i="2"/>
  <c r="J15" i="2" s="1"/>
  <c r="J29" i="1"/>
  <c r="J33" i="1" s="1"/>
  <c r="J34" i="1" s="1"/>
  <c r="M34" i="1" l="1"/>
</calcChain>
</file>

<file path=xl/sharedStrings.xml><?xml version="1.0" encoding="utf-8"?>
<sst xmlns="http://schemas.openxmlformats.org/spreadsheetml/2006/main" count="120" uniqueCount="86">
  <si>
    <t>TECH</t>
  </si>
  <si>
    <t>MGMT</t>
  </si>
  <si>
    <t>CLER</t>
  </si>
  <si>
    <t>Total Annual Responses</t>
  </si>
  <si>
    <t>(A)
Information Collection Activity</t>
  </si>
  <si>
    <t>(C)
Number of Responses</t>
  </si>
  <si>
    <t>(D)
Number of Existing Respondents That Keep Records But Do Not Submit Reports</t>
  </si>
  <si>
    <t>(E)
Total Annual Responses
E=(BxC)+D</t>
  </si>
  <si>
    <t>(A)</t>
  </si>
  <si>
    <t>(B)</t>
  </si>
  <si>
    <t>(C)</t>
  </si>
  <si>
    <t>(D)</t>
  </si>
  <si>
    <t>(E)</t>
  </si>
  <si>
    <t xml:space="preserve">(B)
Number of Respondents  </t>
  </si>
  <si>
    <t>Total</t>
  </si>
  <si>
    <t>1.  Applications</t>
  </si>
  <si>
    <t>3.  Reporting requirements</t>
  </si>
  <si>
    <t>B.  Required activities</t>
  </si>
  <si>
    <t>C.  Create information</t>
  </si>
  <si>
    <t>4.  Recordkeeping requirements</t>
  </si>
  <si>
    <t>B.  Plan activities</t>
  </si>
  <si>
    <t>C.  Implement activities</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</si>
  <si>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</si>
  <si>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</si>
  <si>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</si>
  <si>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</si>
  <si>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</si>
  <si>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</si>
  <si>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</si>
  <si>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</si>
  <si>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</si>
  <si>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Number of New Respondents</t>
  </si>
  <si>
    <t>2.  Surveys and studies</t>
  </si>
  <si>
    <t>N/A</t>
  </si>
  <si>
    <t>Initial performance test</t>
  </si>
  <si>
    <t>D.  Gather existing information</t>
  </si>
  <si>
    <t>Notification of actual startup</t>
  </si>
  <si>
    <t>Notification of initial performance test</t>
  </si>
  <si>
    <t>See 3A</t>
  </si>
  <si>
    <t>See 3B</t>
  </si>
  <si>
    <t>E.  Write report</t>
  </si>
  <si>
    <t>Notification of construction/reconstruction</t>
  </si>
  <si>
    <t>Subtotal for Reporting Requirements</t>
  </si>
  <si>
    <t>Subtotal for Recordkeeping Requirements</t>
  </si>
  <si>
    <t>Report review</t>
  </si>
  <si>
    <t>Burden item</t>
  </si>
  <si>
    <r>
      <t xml:space="preserve">Repeat performance test </t>
    </r>
    <r>
      <rPr>
        <vertAlign val="superscript"/>
        <sz val="10"/>
        <rFont val="Times New Roman"/>
        <family val="1"/>
      </rPr>
      <t>c</t>
    </r>
  </si>
  <si>
    <t>Notification of CMS demonstration</t>
  </si>
  <si>
    <t>Report of CMS demonstration</t>
  </si>
  <si>
    <t>D.  Develop record system</t>
  </si>
  <si>
    <t>Records of operating parameters</t>
  </si>
  <si>
    <t>Records of startup, shutdown, malfunction</t>
  </si>
  <si>
    <t>E.  Time to enter information</t>
  </si>
  <si>
    <t>F.  Train personnel</t>
  </si>
  <si>
    <t>G.  Audits</t>
  </si>
  <si>
    <t>Performance test review</t>
  </si>
  <si>
    <t>Report of performance test</t>
  </si>
  <si>
    <t>Report of performance test (includes CMS demonstration report)</t>
  </si>
  <si>
    <t>Table 2: Average Annual EPA Burden and Cost – NSPS for Metallic Mineral Processing Plants (40 CFR Part 60, Subpart LL) (Renewal)</t>
  </si>
  <si>
    <t>Table 1: Annual Respondent Burden and Cost – NSPS for Metallic Mineral Processing Plants (40 CFR Part 60, Subpart LL) (Renewal)</t>
  </si>
  <si>
    <r>
      <rPr>
        <vertAlign val="superscript"/>
        <sz val="10"/>
        <color theme="1"/>
        <rFont val="Arial"/>
        <family val="2"/>
      </rPr>
      <t>1</t>
    </r>
    <r>
      <rPr>
        <sz val="10"/>
        <color theme="1"/>
        <rFont val="Arial"/>
        <family val="2"/>
      </rPr>
      <t xml:space="preserve"> New respondents include sources with constructed, reconstructed, and modified affected facilities.</t>
    </r>
  </si>
  <si>
    <t>Semiannual scrubber report</t>
  </si>
  <si>
    <r>
      <rPr>
        <vertAlign val="superscript"/>
        <sz val="10"/>
        <rFont val="Times New Roman"/>
        <family val="1"/>
      </rPr>
      <t>c</t>
    </r>
    <r>
      <rPr>
        <sz val="10"/>
        <rFont val="Times New Roman"/>
        <family val="1"/>
      </rPr>
      <t xml:space="preserve">  EPA assumes 20 percent of respondents will have to repeat the performance test due to failure.</t>
    </r>
  </si>
  <si>
    <r>
      <rPr>
        <vertAlign val="superscript"/>
        <sz val="10"/>
        <rFont val="Times New Roman"/>
        <family val="1"/>
      </rPr>
      <t>a</t>
    </r>
    <r>
      <rPr>
        <sz val="10"/>
        <rFont val="Times New Roman"/>
        <family val="1"/>
      </rPr>
      <t xml:space="preserve">  On average, EPA estimates 20 existing sources will be subject to the NSPS.  No new sources will become subject to the standard over the three-year period of this ICR.  EPA also estimates one existing facility will undergo either a reconstruction or a physical or operational change such that it will be required to submit initial notifications and conduct initial performance testing.</t>
    </r>
  </si>
  <si>
    <r>
      <rPr>
        <vertAlign val="superscript"/>
        <sz val="10"/>
        <rFont val="Times New Roman"/>
        <family val="1"/>
      </rPr>
      <t>d</t>
    </r>
    <r>
      <rPr>
        <sz val="10"/>
        <rFont val="Times New Roman"/>
        <family val="1"/>
      </rPr>
      <t xml:space="preserve"> Totals have been rounded to 3 significant figures. Figures may not add exactly due to rounding.</t>
    </r>
  </si>
  <si>
    <r>
      <t>GRAND TOTAL (rounded)</t>
    </r>
    <r>
      <rPr>
        <b/>
        <vertAlign val="superscript"/>
        <sz val="10"/>
        <rFont val="Times New Roman"/>
        <family val="1"/>
      </rPr>
      <t>d</t>
    </r>
  </si>
  <si>
    <r>
      <t>TOTAL CAPITAL AND O&amp;M COST (rounded)</t>
    </r>
    <r>
      <rPr>
        <b/>
        <vertAlign val="superscript"/>
        <sz val="10"/>
        <rFont val="Times New Roman"/>
        <family val="1"/>
      </rPr>
      <t>d</t>
    </r>
  </si>
  <si>
    <r>
      <t>TOTAL LABOR BURDEN AND COST (rounded)</t>
    </r>
    <r>
      <rPr>
        <b/>
        <vertAlign val="superscript"/>
        <sz val="10"/>
        <rFont val="Times New Roman"/>
        <family val="1"/>
      </rPr>
      <t>d</t>
    </r>
  </si>
  <si>
    <r>
      <t>TOTAL LABOR BURDEN AND COST (ROUNDED)</t>
    </r>
    <r>
      <rPr>
        <b/>
        <vertAlign val="superscript"/>
        <sz val="10"/>
        <rFont val="Times New Roman"/>
        <family val="1"/>
      </rPr>
      <t>d</t>
    </r>
  </si>
  <si>
    <t>A.  Familiarization with regulatory requirements</t>
  </si>
  <si>
    <t>(A)
Person-hours
per occurrence</t>
  </si>
  <si>
    <t>(B)
Annual occurrences
per respondent</t>
  </si>
  <si>
    <t>(C)
Person-hours
per respondent
per year (AxB)</t>
  </si>
  <si>
    <r>
      <t xml:space="preserve">(D)
Respondents
per year </t>
    </r>
    <r>
      <rPr>
        <b/>
        <vertAlign val="superscript"/>
        <sz val="10"/>
        <rFont val="Times New Roman"/>
        <family val="1"/>
      </rPr>
      <t>a</t>
    </r>
  </si>
  <si>
    <t>(E)
Technical hours per
year (CxD)</t>
  </si>
  <si>
    <t>(F)
Management hours per year (Ex0.05)</t>
  </si>
  <si>
    <t>(G)
Clerical hours
per year
(Ex0.10)</t>
  </si>
  <si>
    <r>
      <t xml:space="preserve">(H)
Annual cost
($) </t>
    </r>
    <r>
      <rPr>
        <b/>
        <vertAlign val="superscript"/>
        <sz val="10"/>
        <rFont val="Times New Roman"/>
        <family val="1"/>
      </rPr>
      <t>b</t>
    </r>
  </si>
  <si>
    <t>Assumptions:</t>
  </si>
  <si>
    <t>(A)
EPA
person-hours
per occurrence</t>
  </si>
  <si>
    <t>(C)
EPA
person-hours
per respondent
per year (AxB)</t>
  </si>
  <si>
    <t>(E)
Technical hours
per year
(CxD)</t>
  </si>
  <si>
    <t>(F)
Management
hours per year
(Ex0.05)</t>
  </si>
  <si>
    <r>
      <rPr>
        <vertAlign val="superscript"/>
        <sz val="10"/>
        <rFont val="Times New Roman"/>
        <family val="1"/>
      </rPr>
      <t>a</t>
    </r>
    <r>
      <rPr>
        <sz val="10"/>
        <rFont val="Times New Roman"/>
        <family val="1"/>
      </rPr>
      <t xml:space="preserve">  On average, EPA estimates 29 existing sources will be subject to the NSPS.  No new sources will become subject to the standard over the three-year period of this ICR.  EPA also estimates one existing facility will undergo either a reconstruction or a physical or operational change such that it will be required to submit initial notifications and conduct initial performance testing.</t>
    </r>
  </si>
  <si>
    <r>
      <rPr>
        <vertAlign val="superscript"/>
        <sz val="10"/>
        <rFont val="Times New Roman"/>
        <family val="1"/>
      </rPr>
      <t>b</t>
    </r>
    <r>
      <rPr>
        <sz val="10"/>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</si>
  <si>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rFont val="Times New Roman"/>
        <family val="1"/>
      </rPr>
      <t>b</t>
    </r>
    <r>
      <rPr>
        <sz val="10"/>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</si>
</sst>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_(&quot;$&quot;* #,##0_);_(&quot;$&quot;* \(#,##0\);_(&quot;$&quot;* &quot;-&quot;??_);_(@_)"/>
  </numFmts>
  <fonts count="16"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sz val="10"/>
      <color rgb="FF000000"/>
      <name val="Times New Roman"/>
      <family val="1"/>
    </font>
    <font>
      <b/>
      <sz val="12"/>
      <name val="Times New Roman"/>
      <family val="1"/>
    </font>
    <font>
      <vertAlign val="superscript"/>
      <sz val="10"/>
      <name val="Times New Roman"/>
      <family val="1"/>
    </font>
    <font>
      <b/>
      <i/>
      <sz val="10"/>
      <name val="Times New Roman"/>
      <family val="1"/>
    </font>
    <font>
      <sz val="10"/>
      <color rgb="FFFF0000"/>
      <name val="Times New Roman"/>
      <family val="1"/>
    </font>
    <font>
      <vertAlign val="superscript"/>
      <sz val="10"/>
      <color theme="1"/>
      <name val="Arial"/>
      <family val="2"/>
    </font>
    <font>
      <sz val="10"/>
      <color theme="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4" fontId="15" fillId="0" borderId="0" applyFont="0" applyFill="0" applyBorder="0" applyAlignment="0" applyProtection="0"/>
  </cellStyleXfs>
  <cellXfs count="95">
    <xf numFmtId="0" fontId="0" fillId="0" borderId="0" xfId="0"/>
    <xf numFmtId="0" fontId="2" fillId="0" borderId="0" xfId="0" applyNumberFormat="1" applyFont="1" applyFill="1" applyAlignment="1"/>
    <xf numFmtId="0" fontId="2" fillId="0" borderId="0" xfId="0" applyNumberFormat="1" applyFont="1" applyAlignment="1"/>
    <xf numFmtId="0" fontId="2" fillId="0" borderId="0" xfId="0" applyFont="1" applyAlignment="1"/>
    <xf numFmtId="0" fontId="2" fillId="0" borderId="0" xfId="0" applyNumberFormat="1" applyFont="1" applyFill="1" applyAlignment="1">
      <alignment wrapText="1"/>
    </xf>
    <xf numFmtId="0" fontId="2" fillId="0" borderId="0" xfId="0" applyNumberFormat="1" applyFont="1" applyAlignment="1">
      <alignment wrapText="1"/>
    </xf>
    <xf numFmtId="0" fontId="2" fillId="0" borderId="0" xfId="0" applyFont="1"/>
    <xf numFmtId="0" fontId="2" fillId="0" borderId="0" xfId="0" applyFont="1" applyFill="1"/>
    <xf numFmtId="4" fontId="2" fillId="0" borderId="0" xfId="0" applyNumberFormat="1" applyFont="1"/>
    <xf numFmtId="4" fontId="2" fillId="0" borderId="0" xfId="0" applyNumberFormat="1" applyFont="1" applyFill="1"/>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1" fillId="0" borderId="0" xfId="0" quotePrefix="1" applyFont="1" applyAlignment="1">
      <alignment horizontal="left"/>
    </xf>
    <xf numFmtId="0" fontId="10" fillId="0" borderId="0" xfId="0" applyFont="1" applyFill="1"/>
    <xf numFmtId="0" fontId="10" fillId="0" borderId="0" xfId="0" applyFont="1" applyFill="1" applyAlignment="1"/>
    <xf numFmtId="0" fontId="2" fillId="0" borderId="0" xfId="0" applyFont="1" applyFill="1" applyBorder="1" applyAlignment="1">
      <alignment horizontal="center"/>
    </xf>
    <xf numFmtId="0" fontId="9" fillId="0" borderId="5" xfId="0" applyFont="1" applyBorder="1" applyAlignment="1">
      <alignment horizontal="center" vertical="top" wrapText="1"/>
    </xf>
    <xf numFmtId="0" fontId="2" fillId="0" borderId="0" xfId="0" applyFont="1" applyBorder="1"/>
    <xf numFmtId="0" fontId="9" fillId="0" borderId="6" xfId="0" applyFont="1" applyBorder="1" applyAlignment="1">
      <alignment horizontal="center" vertical="top" wrapText="1"/>
    </xf>
    <xf numFmtId="0" fontId="5" fillId="0" borderId="7"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 xfId="0" applyFont="1" applyFill="1" applyBorder="1" applyAlignment="1">
      <alignment horizontal="center" vertical="top" wrapText="1"/>
    </xf>
    <xf numFmtId="0" fontId="2" fillId="0" borderId="0" xfId="0" quotePrefix="1" applyFont="1" applyFill="1"/>
    <xf numFmtId="164" fontId="2" fillId="0" borderId="0" xfId="0" applyNumberFormat="1" applyFont="1" applyAlignment="1"/>
    <xf numFmtId="164" fontId="2" fillId="0" borderId="0" xfId="0" applyNumberFormat="1" applyFont="1" applyFill="1" applyAlignment="1">
      <alignment horizontal="right" vertical="top"/>
    </xf>
    <xf numFmtId="0" fontId="2" fillId="0" borderId="0" xfId="0" applyFont="1" applyFill="1" applyBorder="1" applyAlignment="1">
      <alignment horizontal="left"/>
    </xf>
    <xf numFmtId="0" fontId="2" fillId="0" borderId="0" xfId="0" applyFont="1" applyFill="1" applyAlignment="1"/>
    <xf numFmtId="164" fontId="2" fillId="0" borderId="0" xfId="0" applyNumberFormat="1" applyFont="1" applyFill="1" applyAlignment="1"/>
    <xf numFmtId="164" fontId="2" fillId="0" borderId="0" xfId="0" applyNumberFormat="1" applyFont="1" applyFill="1" applyAlignment="1">
      <alignment horizontal="left" vertical="top"/>
    </xf>
    <xf numFmtId="0" fontId="2" fillId="0" borderId="0" xfId="0" applyFont="1" applyFill="1" applyAlignment="1">
      <alignment horizontal="left"/>
    </xf>
    <xf numFmtId="0" fontId="2" fillId="0" borderId="0" xfId="0" applyFont="1" applyFill="1" applyBorder="1"/>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6" fillId="0" borderId="1" xfId="0" applyFont="1" applyFill="1" applyBorder="1" applyAlignment="1">
      <alignment horizontal="left" vertical="top" wrapText="1"/>
    </xf>
    <xf numFmtId="3" fontId="6" fillId="0" borderId="1" xfId="0" applyNumberFormat="1"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13" fillId="0" borderId="0" xfId="0" applyFont="1"/>
    <xf numFmtId="0" fontId="13" fillId="0" borderId="0" xfId="0" applyFont="1" applyFill="1"/>
    <xf numFmtId="3" fontId="2" fillId="0" borderId="0" xfId="0" applyNumberFormat="1" applyFont="1" applyFill="1"/>
    <xf numFmtId="3" fontId="2" fillId="0" borderId="0" xfId="0" applyNumberFormat="1" applyFont="1" applyFill="1" applyAlignment="1">
      <alignment horizontal="right"/>
    </xf>
    <xf numFmtId="0" fontId="2" fillId="0" borderId="0" xfId="0" applyFont="1" applyFill="1" applyAlignment="1">
      <alignment horizontal="left"/>
    </xf>
    <xf numFmtId="0" fontId="2" fillId="0" borderId="1" xfId="0"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xf>
    <xf numFmtId="0" fontId="9" fillId="0" borderId="0" xfId="0" applyFont="1" applyAlignment="1">
      <alignment wrapText="1"/>
    </xf>
    <xf numFmtId="0" fontId="9" fillId="0" borderId="0" xfId="0" applyFont="1" applyAlignment="1">
      <alignment horizontal="center" wrapText="1"/>
    </xf>
    <xf numFmtId="0" fontId="1" fillId="0" borderId="0" xfId="0" applyFont="1" applyAlignment="1">
      <alignment horizontal="center" wrapText="1"/>
    </xf>
    <xf numFmtId="0" fontId="5" fillId="0" borderId="0" xfId="0" applyFont="1" applyBorder="1" applyAlignment="1">
      <alignment horizontal="center" vertical="top" wrapText="1"/>
    </xf>
    <xf numFmtId="0" fontId="7"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1" fillId="0" borderId="0" xfId="0" applyFont="1" applyBorder="1" applyAlignment="1">
      <alignment horizontal="left" vertical="top"/>
    </xf>
    <xf numFmtId="3" fontId="3"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4"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indent="1"/>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indent="3"/>
    </xf>
    <xf numFmtId="3" fontId="2" fillId="0" borderId="1" xfId="0" applyNumberFormat="1" applyFont="1" applyFill="1" applyBorder="1" applyAlignment="1">
      <alignment horizontal="right" vertical="top" wrapText="1"/>
    </xf>
    <xf numFmtId="0" fontId="12" fillId="0" borderId="1" xfId="0" applyFont="1" applyFill="1" applyBorder="1" applyAlignment="1">
      <alignment vertical="top" wrapText="1"/>
    </xf>
    <xf numFmtId="1" fontId="2"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3" fontId="12" fillId="0" borderId="1" xfId="0" applyNumberFormat="1" applyFont="1" applyFill="1" applyBorder="1" applyAlignment="1">
      <alignment horizontal="right" vertical="top" wrapText="1"/>
    </xf>
    <xf numFmtId="166" fontId="3" fillId="0" borderId="1" xfId="1" applyNumberFormat="1" applyFont="1" applyFill="1" applyBorder="1" applyAlignment="1">
      <alignment horizontal="right" vertical="top" wrapText="1"/>
    </xf>
    <xf numFmtId="3" fontId="2" fillId="0" borderId="0" xfId="0" applyNumberFormat="1" applyFont="1"/>
    <xf numFmtId="0" fontId="3" fillId="0" borderId="1" xfId="0" applyNumberFormat="1" applyFont="1" applyFill="1" applyBorder="1" applyAlignment="1">
      <alignment horizontal="center" wrapText="1"/>
    </xf>
    <xf numFmtId="0" fontId="3" fillId="0" borderId="1" xfId="0" applyNumberFormat="1" applyFont="1" applyFill="1" applyBorder="1" applyAlignment="1">
      <alignment wrapText="1"/>
    </xf>
    <xf numFmtId="0" fontId="3" fillId="0" borderId="8" xfId="0" applyNumberFormat="1" applyFont="1" applyFill="1" applyBorder="1" applyAlignment="1">
      <alignment wrapText="1"/>
    </xf>
    <xf numFmtId="0" fontId="3" fillId="0" borderId="8" xfId="0" applyNumberFormat="1" applyFont="1" applyFill="1" applyBorder="1" applyAlignment="1">
      <alignment horizontal="center" wrapText="1"/>
    </xf>
    <xf numFmtId="4" fontId="3" fillId="0" borderId="8" xfId="0" applyNumberFormat="1" applyFont="1" applyFill="1" applyBorder="1" applyAlignment="1">
      <alignment horizontal="center" wrapText="1"/>
    </xf>
    <xf numFmtId="0" fontId="3" fillId="0" borderId="9" xfId="0" applyNumberFormat="1" applyFont="1" applyFill="1" applyBorder="1" applyAlignment="1">
      <alignment wrapText="1"/>
    </xf>
    <xf numFmtId="0" fontId="3" fillId="0" borderId="9" xfId="0" applyNumberFormat="1" applyFont="1" applyFill="1" applyBorder="1" applyAlignment="1">
      <alignment horizontal="center"/>
    </xf>
    <xf numFmtId="4" fontId="3" fillId="0" borderId="9" xfId="0" applyNumberFormat="1" applyFont="1" applyFill="1" applyBorder="1" applyAlignment="1">
      <alignment horizontal="center"/>
    </xf>
    <xf numFmtId="0" fontId="3" fillId="0" borderId="0" xfId="0" applyNumberFormat="1" applyFont="1" applyFill="1" applyBorder="1" applyAlignment="1">
      <alignment horizontal="center"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5" fillId="0" borderId="1" xfId="0" applyFont="1" applyBorder="1" applyAlignment="1">
      <alignment horizontal="center" vertical="top" wrapText="1"/>
    </xf>
    <xf numFmtId="0" fontId="2" fillId="0" borderId="0" xfId="0" applyFont="1" applyFill="1" applyAlignment="1">
      <alignment horizontal="left" wrapText="1"/>
    </xf>
    <xf numFmtId="3" fontId="3" fillId="0" borderId="1" xfId="0" applyNumberFormat="1"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0" fontId="2" fillId="0" borderId="0" xfId="0" applyNumberFormat="1" applyFont="1" applyFill="1" applyAlignment="1">
      <alignment horizontal="left" wrapText="1"/>
    </xf>
    <xf numFmtId="2" fontId="2" fillId="0" borderId="0" xfId="0" applyNumberFormat="1" applyFont="1" applyFill="1" applyAlignment="1">
      <alignment horizontal="left" wrapText="1"/>
    </xf>
    <xf numFmtId="0" fontId="2" fillId="0"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1"/>
  <sheetViews>
    <sheetView tabSelected="1" workbookViewId="0">
      <selection activeCell="I29" sqref="I29"/>
    </sheetView>
  </sheetViews>
  <sheetFormatPr defaultRowHeight="12.5" x14ac:dyDescent="0.25"/>
  <cols>
    <col min="1" max="1" width="1" customWidth="1"/>
    <col min="2" max="2" width="9.7265625" customWidth="1"/>
    <col min="3" max="3" width="12.81640625" bestFit="1" customWidth="1"/>
    <col min="4" max="4" width="15.54296875" bestFit="1" customWidth="1"/>
    <col min="5" max="5" width="18.54296875" customWidth="1"/>
    <col min="6" max="6" width="15.54296875" bestFit="1" customWidth="1"/>
    <col min="7" max="7" width="12.81640625" customWidth="1"/>
  </cols>
  <sheetData>
    <row r="2" spans="2:7" ht="15" x14ac:dyDescent="0.25">
      <c r="B2" s="83" t="s">
        <v>22</v>
      </c>
      <c r="C2" s="84"/>
      <c r="D2" s="84"/>
      <c r="E2" s="84"/>
      <c r="F2" s="84"/>
      <c r="G2" s="85"/>
    </row>
    <row r="3" spans="2:7" ht="24" customHeight="1" x14ac:dyDescent="0.25">
      <c r="B3" s="23"/>
      <c r="C3" s="86" t="s">
        <v>23</v>
      </c>
      <c r="D3" s="87"/>
      <c r="E3" s="24" t="s">
        <v>24</v>
      </c>
      <c r="F3" s="86"/>
      <c r="G3" s="87"/>
    </row>
    <row r="4" spans="2:7" ht="13" x14ac:dyDescent="0.25">
      <c r="B4" s="20"/>
      <c r="C4" s="22" t="s">
        <v>8</v>
      </c>
      <c r="D4" s="22" t="s">
        <v>9</v>
      </c>
      <c r="E4" s="22" t="s">
        <v>10</v>
      </c>
      <c r="F4" s="22" t="s">
        <v>11</v>
      </c>
      <c r="G4" s="22" t="s">
        <v>12</v>
      </c>
    </row>
    <row r="5" spans="2:7" ht="52" x14ac:dyDescent="0.25">
      <c r="B5" s="22" t="s">
        <v>25</v>
      </c>
      <c r="C5" s="22" t="s">
        <v>31</v>
      </c>
      <c r="D5" s="22" t="s">
        <v>26</v>
      </c>
      <c r="E5" s="27" t="s">
        <v>27</v>
      </c>
      <c r="F5" s="22" t="s">
        <v>28</v>
      </c>
      <c r="G5" s="22" t="s">
        <v>22</v>
      </c>
    </row>
    <row r="6" spans="2:7" ht="13" x14ac:dyDescent="0.25">
      <c r="B6" s="22"/>
      <c r="C6" s="22"/>
      <c r="D6" s="22"/>
      <c r="E6" s="22"/>
      <c r="F6" s="22"/>
      <c r="G6" s="22" t="s">
        <v>29</v>
      </c>
    </row>
    <row r="7" spans="2:7" ht="13" x14ac:dyDescent="0.25">
      <c r="B7" s="25">
        <v>1</v>
      </c>
      <c r="C7" s="26">
        <v>1</v>
      </c>
      <c r="D7" s="26">
        <v>29</v>
      </c>
      <c r="E7" s="25">
        <v>0</v>
      </c>
      <c r="F7" s="26">
        <v>1</v>
      </c>
      <c r="G7" s="25">
        <f>C7+D7+E7-F7</f>
        <v>29</v>
      </c>
    </row>
    <row r="8" spans="2:7" ht="13" x14ac:dyDescent="0.25">
      <c r="B8" s="25">
        <v>2</v>
      </c>
      <c r="C8" s="25">
        <v>1</v>
      </c>
      <c r="D8" s="25">
        <f>G7</f>
        <v>29</v>
      </c>
      <c r="E8" s="25">
        <v>0</v>
      </c>
      <c r="F8" s="25">
        <f>F7</f>
        <v>1</v>
      </c>
      <c r="G8" s="25">
        <f t="shared" ref="G8:G9" si="0">C8+D8+E8-F8</f>
        <v>29</v>
      </c>
    </row>
    <row r="9" spans="2:7" ht="13" x14ac:dyDescent="0.25">
      <c r="B9" s="25">
        <v>3</v>
      </c>
      <c r="C9" s="25">
        <f>C7</f>
        <v>1</v>
      </c>
      <c r="D9" s="25">
        <f>G8</f>
        <v>29</v>
      </c>
      <c r="E9" s="25">
        <v>0</v>
      </c>
      <c r="F9" s="25">
        <f>F7</f>
        <v>1</v>
      </c>
      <c r="G9" s="25">
        <f t="shared" si="0"/>
        <v>29</v>
      </c>
    </row>
    <row r="10" spans="2:7" s="12" customFormat="1" ht="13" x14ac:dyDescent="0.25">
      <c r="B10" s="25" t="s">
        <v>30</v>
      </c>
      <c r="C10" s="26">
        <f>AVERAGE(C7:C9)</f>
        <v>1</v>
      </c>
      <c r="D10" s="26">
        <f t="shared" ref="D10:G10" si="1">AVERAGE(D7:D9)</f>
        <v>29</v>
      </c>
      <c r="E10" s="26">
        <f t="shared" si="1"/>
        <v>0</v>
      </c>
      <c r="F10" s="26">
        <f t="shared" si="1"/>
        <v>1</v>
      </c>
      <c r="G10" s="26">
        <f t="shared" si="1"/>
        <v>29</v>
      </c>
    </row>
    <row r="11" spans="2:7" ht="14.5" x14ac:dyDescent="0.25">
      <c r="B11" t="s">
        <v>60</v>
      </c>
    </row>
  </sheetData>
  <mergeCells count="3">
    <mergeCell ref="B2:G2"/>
    <mergeCell ref="C3:D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3"/>
  <sheetViews>
    <sheetView workbookViewId="0">
      <selection activeCell="F8" sqref="F8"/>
    </sheetView>
  </sheetViews>
  <sheetFormatPr defaultColWidth="9.1796875" defaultRowHeight="12.5" x14ac:dyDescent="0.25"/>
  <cols>
    <col min="1" max="1" width="0.7265625" style="12" customWidth="1"/>
    <col min="2" max="2" width="31.26953125" style="12" customWidth="1"/>
    <col min="3" max="4" width="10" style="12" customWidth="1"/>
    <col min="5" max="5" width="16" style="12" customWidth="1"/>
    <col min="6" max="6" width="10.54296875" style="12" customWidth="1"/>
    <col min="7" max="7" width="1" style="12" customWidth="1"/>
    <col min="8" max="16384" width="9.1796875" style="12"/>
  </cols>
  <sheetData>
    <row r="2" spans="2:8" ht="15" x14ac:dyDescent="0.25">
      <c r="B2" s="88" t="s">
        <v>3</v>
      </c>
      <c r="C2" s="88"/>
      <c r="D2" s="88"/>
      <c r="E2" s="88"/>
      <c r="F2" s="88"/>
      <c r="G2" s="56"/>
    </row>
    <row r="3" spans="2:8" ht="63.75" customHeight="1" x14ac:dyDescent="0.25">
      <c r="B3" s="15" t="s">
        <v>4</v>
      </c>
      <c r="C3" s="14" t="s">
        <v>13</v>
      </c>
      <c r="D3" s="14" t="s">
        <v>5</v>
      </c>
      <c r="E3" s="13" t="s">
        <v>6</v>
      </c>
      <c r="F3" s="15" t="s">
        <v>7</v>
      </c>
      <c r="G3" s="57"/>
    </row>
    <row r="4" spans="2:8" x14ac:dyDescent="0.25">
      <c r="B4" s="39" t="s">
        <v>41</v>
      </c>
      <c r="C4" s="40">
        <v>1</v>
      </c>
      <c r="D4" s="40">
        <v>1</v>
      </c>
      <c r="E4" s="42">
        <v>0</v>
      </c>
      <c r="F4" s="42">
        <f>C4*D4+E4</f>
        <v>1</v>
      </c>
      <c r="G4" s="58"/>
    </row>
    <row r="5" spans="2:8" x14ac:dyDescent="0.25">
      <c r="B5" s="39" t="s">
        <v>36</v>
      </c>
      <c r="C5" s="40">
        <v>1</v>
      </c>
      <c r="D5" s="40">
        <v>1</v>
      </c>
      <c r="E5" s="42">
        <v>0</v>
      </c>
      <c r="F5" s="42">
        <f t="shared" ref="F5:F9" si="0">C5*D5+E5</f>
        <v>1</v>
      </c>
      <c r="G5" s="58"/>
    </row>
    <row r="6" spans="2:8" ht="13" x14ac:dyDescent="0.25">
      <c r="B6" s="39" t="s">
        <v>37</v>
      </c>
      <c r="C6" s="40">
        <v>1</v>
      </c>
      <c r="D6" s="40">
        <v>1</v>
      </c>
      <c r="E6" s="42">
        <v>0</v>
      </c>
      <c r="F6" s="42">
        <f>C6*D6+E6</f>
        <v>1</v>
      </c>
      <c r="G6" s="58"/>
      <c r="H6" s="59"/>
    </row>
    <row r="7" spans="2:8" x14ac:dyDescent="0.25">
      <c r="B7" s="39" t="s">
        <v>47</v>
      </c>
      <c r="C7" s="40">
        <v>1</v>
      </c>
      <c r="D7" s="40">
        <v>1</v>
      </c>
      <c r="E7" s="42">
        <v>0</v>
      </c>
      <c r="F7" s="42">
        <f t="shared" si="0"/>
        <v>1</v>
      </c>
      <c r="G7" s="58"/>
    </row>
    <row r="8" spans="2:8" ht="23" x14ac:dyDescent="0.25">
      <c r="B8" s="39" t="s">
        <v>57</v>
      </c>
      <c r="C8" s="40">
        <v>1</v>
      </c>
      <c r="D8" s="40">
        <v>1</v>
      </c>
      <c r="E8" s="42">
        <v>0</v>
      </c>
      <c r="F8" s="42">
        <f t="shared" si="0"/>
        <v>1</v>
      </c>
      <c r="G8" s="58"/>
    </row>
    <row r="9" spans="2:8" x14ac:dyDescent="0.25">
      <c r="B9" s="39" t="s">
        <v>61</v>
      </c>
      <c r="C9" s="40">
        <v>29</v>
      </c>
      <c r="D9" s="40">
        <f>Table1_Respondent_Burden!D21</f>
        <v>2</v>
      </c>
      <c r="E9" s="42">
        <v>0</v>
      </c>
      <c r="F9" s="42">
        <f t="shared" si="0"/>
        <v>58</v>
      </c>
      <c r="G9" s="58"/>
    </row>
    <row r="10" spans="2:8" ht="13" x14ac:dyDescent="0.3">
      <c r="B10" s="41"/>
      <c r="C10" s="41"/>
      <c r="D10" s="41"/>
      <c r="E10" s="15" t="s">
        <v>14</v>
      </c>
      <c r="F10" s="15">
        <f>SUM(F4:F9)</f>
        <v>63</v>
      </c>
      <c r="G10" s="57"/>
      <c r="H10" s="16"/>
    </row>
    <row r="13" spans="2:8" ht="13" x14ac:dyDescent="0.3">
      <c r="B13" s="53"/>
      <c r="C13" s="54"/>
      <c r="D13" s="54"/>
      <c r="E13" s="54"/>
      <c r="F13" s="55"/>
      <c r="G13" s="55"/>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1"/>
  <sheetViews>
    <sheetView zoomScale="90" zoomScaleNormal="90" zoomScaleSheetLayoutView="55" workbookViewId="0">
      <selection activeCell="O27" sqref="O27"/>
    </sheetView>
  </sheetViews>
  <sheetFormatPr defaultColWidth="9.1796875" defaultRowHeight="13" x14ac:dyDescent="0.3"/>
  <cols>
    <col min="1" max="1" width="0.7265625" style="6" customWidth="1"/>
    <col min="2" max="2" width="47.7265625" style="6" customWidth="1"/>
    <col min="3" max="4" width="14.54296875" style="6" customWidth="1"/>
    <col min="5" max="5" width="15.1796875" style="6" customWidth="1"/>
    <col min="6" max="6" width="13" style="6" bestFit="1" customWidth="1"/>
    <col min="7" max="9" width="13" style="6" customWidth="1"/>
    <col min="10" max="10" width="14.81640625" style="8" customWidth="1"/>
    <col min="11" max="11" width="2" style="6" customWidth="1"/>
    <col min="12" max="12" width="12.7265625" style="6" customWidth="1"/>
    <col min="13" max="13" width="7.26953125" style="6" bestFit="1" customWidth="1"/>
    <col min="14" max="14" width="9.1796875" style="6"/>
    <col min="15" max="15" width="5" style="6" customWidth="1"/>
    <col min="16" max="19" width="9.1796875" style="6"/>
    <col min="20" max="20" width="15.453125" style="6" customWidth="1"/>
    <col min="21" max="16384" width="9.1796875" style="6"/>
  </cols>
  <sheetData>
    <row r="1" spans="1:13" ht="15" x14ac:dyDescent="0.3">
      <c r="A1" s="7"/>
      <c r="B1" s="17" t="s">
        <v>59</v>
      </c>
      <c r="C1" s="7"/>
      <c r="D1" s="7"/>
      <c r="E1" s="7"/>
      <c r="F1" s="7"/>
      <c r="G1" s="7"/>
      <c r="H1" s="7"/>
      <c r="I1" s="7"/>
      <c r="J1" s="9"/>
    </row>
    <row r="3" spans="1:13" s="2" customFormat="1" ht="14.25" customHeight="1" x14ac:dyDescent="0.3">
      <c r="A3" s="1"/>
      <c r="B3" s="79" t="s">
        <v>45</v>
      </c>
      <c r="C3" s="80"/>
      <c r="D3" s="80"/>
      <c r="E3" s="80"/>
      <c r="F3" s="80"/>
      <c r="G3" s="80"/>
      <c r="H3" s="80"/>
      <c r="I3" s="80"/>
      <c r="J3" s="81"/>
      <c r="L3" s="3" t="s">
        <v>0</v>
      </c>
      <c r="M3" s="29">
        <v>122.66</v>
      </c>
    </row>
    <row r="4" spans="1:13" s="5" customFormat="1" ht="57" customHeight="1" x14ac:dyDescent="0.3">
      <c r="A4" s="4"/>
      <c r="B4" s="76" t="s">
        <v>45</v>
      </c>
      <c r="C4" s="77" t="s">
        <v>70</v>
      </c>
      <c r="D4" s="77" t="s">
        <v>71</v>
      </c>
      <c r="E4" s="77" t="s">
        <v>72</v>
      </c>
      <c r="F4" s="77" t="s">
        <v>73</v>
      </c>
      <c r="G4" s="77" t="s">
        <v>74</v>
      </c>
      <c r="H4" s="77" t="s">
        <v>75</v>
      </c>
      <c r="I4" s="77" t="s">
        <v>76</v>
      </c>
      <c r="J4" s="78" t="s">
        <v>77</v>
      </c>
      <c r="L4" s="3" t="s">
        <v>1</v>
      </c>
      <c r="M4" s="29">
        <v>149.84</v>
      </c>
    </row>
    <row r="5" spans="1:13" s="7" customFormat="1" x14ac:dyDescent="0.3">
      <c r="B5" s="61" t="s">
        <v>15</v>
      </c>
      <c r="C5" s="48" t="s">
        <v>33</v>
      </c>
      <c r="D5" s="48"/>
      <c r="E5" s="48"/>
      <c r="F5" s="48"/>
      <c r="G5" s="48"/>
      <c r="H5" s="48"/>
      <c r="I5" s="48"/>
      <c r="J5" s="62"/>
      <c r="L5" s="32" t="s">
        <v>2</v>
      </c>
      <c r="M5" s="33">
        <v>60.88</v>
      </c>
    </row>
    <row r="6" spans="1:13" x14ac:dyDescent="0.3">
      <c r="B6" s="61" t="s">
        <v>32</v>
      </c>
      <c r="C6" s="48" t="s">
        <v>33</v>
      </c>
      <c r="D6" s="48"/>
      <c r="E6" s="48"/>
      <c r="F6" s="48"/>
      <c r="G6" s="48"/>
      <c r="H6" s="48"/>
      <c r="I6" s="48"/>
      <c r="J6" s="62"/>
    </row>
    <row r="7" spans="1:13" s="7" customFormat="1" x14ac:dyDescent="0.3">
      <c r="B7" s="61" t="s">
        <v>16</v>
      </c>
      <c r="C7" s="48"/>
      <c r="D7" s="48"/>
      <c r="E7" s="48"/>
      <c r="F7" s="48"/>
      <c r="G7" s="48"/>
      <c r="H7" s="48"/>
      <c r="I7" s="48"/>
      <c r="J7" s="62"/>
    </row>
    <row r="8" spans="1:13" x14ac:dyDescent="0.3">
      <c r="A8" s="7"/>
      <c r="B8" s="63" t="s">
        <v>69</v>
      </c>
      <c r="C8" s="48">
        <v>2</v>
      </c>
      <c r="D8" s="48">
        <v>1</v>
      </c>
      <c r="E8" s="49">
        <f>C8*D8</f>
        <v>2</v>
      </c>
      <c r="F8" s="49">
        <v>29</v>
      </c>
      <c r="G8" s="49">
        <f>E8*F8</f>
        <v>58</v>
      </c>
      <c r="H8" s="64">
        <f>G8*0.05</f>
        <v>2.9000000000000004</v>
      </c>
      <c r="I8" s="64">
        <f>G8*0.1</f>
        <v>5.8000000000000007</v>
      </c>
      <c r="J8" s="62">
        <f>G8*$M$3+H8*$M$4+I8*$M$5</f>
        <v>7901.92</v>
      </c>
      <c r="K8" s="43"/>
      <c r="L8" s="7"/>
    </row>
    <row r="9" spans="1:13" x14ac:dyDescent="0.3">
      <c r="A9" s="7"/>
      <c r="B9" s="63" t="s">
        <v>17</v>
      </c>
      <c r="C9" s="48"/>
      <c r="D9" s="48"/>
      <c r="E9" s="48"/>
      <c r="F9" s="48"/>
      <c r="G9" s="48"/>
      <c r="H9" s="48"/>
      <c r="I9" s="48"/>
      <c r="J9" s="62"/>
      <c r="L9" s="7"/>
    </row>
    <row r="10" spans="1:13" x14ac:dyDescent="0.3">
      <c r="A10" s="7"/>
      <c r="B10" s="65" t="s">
        <v>34</v>
      </c>
      <c r="C10" s="48">
        <v>330</v>
      </c>
      <c r="D10" s="48">
        <v>1</v>
      </c>
      <c r="E10" s="49">
        <f>C10*D10</f>
        <v>330</v>
      </c>
      <c r="F10" s="49">
        <v>1</v>
      </c>
      <c r="G10" s="49">
        <f>E10*F10</f>
        <v>330</v>
      </c>
      <c r="H10" s="50">
        <f>G10*0.05</f>
        <v>16.5</v>
      </c>
      <c r="I10" s="49">
        <f>G10*0.1</f>
        <v>33</v>
      </c>
      <c r="J10" s="62">
        <f>G10*$M$3+H10*$M$4+I10*$M$5</f>
        <v>44959.199999999997</v>
      </c>
      <c r="K10" s="43"/>
      <c r="L10" s="7"/>
    </row>
    <row r="11" spans="1:13" ht="15.5" x14ac:dyDescent="0.3">
      <c r="A11" s="7"/>
      <c r="B11" s="65" t="s">
        <v>46</v>
      </c>
      <c r="C11" s="48">
        <v>330</v>
      </c>
      <c r="D11" s="48">
        <v>1</v>
      </c>
      <c r="E11" s="49">
        <f>C11*D11</f>
        <v>330</v>
      </c>
      <c r="F11" s="50">
        <f>0.2*F10</f>
        <v>0.2</v>
      </c>
      <c r="G11" s="49">
        <f>E11*F11</f>
        <v>66</v>
      </c>
      <c r="H11" s="50">
        <f>G11*0.05</f>
        <v>3.3000000000000003</v>
      </c>
      <c r="I11" s="50">
        <f>G11*0.1</f>
        <v>6.6000000000000005</v>
      </c>
      <c r="J11" s="62">
        <f>G11*$M$3+H11*$M$4+I11*$M$5</f>
        <v>8991.84</v>
      </c>
      <c r="K11" s="43"/>
      <c r="L11" s="7"/>
    </row>
    <row r="12" spans="1:13" x14ac:dyDescent="0.3">
      <c r="A12" s="7"/>
      <c r="B12" s="63" t="s">
        <v>18</v>
      </c>
      <c r="C12" s="48" t="s">
        <v>39</v>
      </c>
      <c r="D12" s="48"/>
      <c r="E12" s="48"/>
      <c r="F12" s="48"/>
      <c r="G12" s="48"/>
      <c r="H12" s="48"/>
      <c r="I12" s="48"/>
      <c r="J12" s="62"/>
      <c r="K12" s="43"/>
      <c r="L12" s="7"/>
    </row>
    <row r="13" spans="1:13" x14ac:dyDescent="0.3">
      <c r="B13" s="63" t="s">
        <v>35</v>
      </c>
      <c r="C13" s="48" t="s">
        <v>39</v>
      </c>
      <c r="D13" s="48"/>
      <c r="E13" s="48"/>
      <c r="F13" s="48"/>
      <c r="G13" s="48"/>
      <c r="H13" s="48"/>
      <c r="I13" s="48"/>
      <c r="J13" s="62"/>
      <c r="K13" s="44"/>
      <c r="L13" s="36"/>
      <c r="M13" s="21"/>
    </row>
    <row r="14" spans="1:13" x14ac:dyDescent="0.3">
      <c r="B14" s="63" t="s">
        <v>40</v>
      </c>
      <c r="C14" s="48"/>
      <c r="D14" s="48"/>
      <c r="E14" s="48"/>
      <c r="F14" s="48"/>
      <c r="G14" s="48"/>
      <c r="H14" s="48"/>
      <c r="I14" s="48"/>
      <c r="J14" s="62"/>
      <c r="K14" s="44"/>
      <c r="L14" s="36"/>
      <c r="M14" s="21"/>
    </row>
    <row r="15" spans="1:13" x14ac:dyDescent="0.3">
      <c r="B15" s="65" t="s">
        <v>41</v>
      </c>
      <c r="C15" s="48">
        <v>2</v>
      </c>
      <c r="D15" s="48">
        <v>1</v>
      </c>
      <c r="E15" s="49">
        <f>C15*D15</f>
        <v>2</v>
      </c>
      <c r="F15" s="49">
        <v>1</v>
      </c>
      <c r="G15" s="49">
        <f t="shared" ref="G15:G17" si="0">E15*F15</f>
        <v>2</v>
      </c>
      <c r="H15" s="50">
        <f t="shared" ref="H15:H17" si="1">G15*0.05</f>
        <v>0.1</v>
      </c>
      <c r="I15" s="50">
        <f t="shared" ref="I15:I17" si="2">G15*0.1</f>
        <v>0.2</v>
      </c>
      <c r="J15" s="62">
        <f t="shared" ref="J15:J17" si="3">G15*$M$3+H15*$M$4+I15*$M$5</f>
        <v>272.47999999999996</v>
      </c>
      <c r="K15" s="44"/>
      <c r="L15" s="7"/>
    </row>
    <row r="16" spans="1:13" x14ac:dyDescent="0.3">
      <c r="B16" s="65" t="s">
        <v>36</v>
      </c>
      <c r="C16" s="48">
        <v>2</v>
      </c>
      <c r="D16" s="48">
        <v>1</v>
      </c>
      <c r="E16" s="49">
        <f t="shared" ref="E16" si="4">C16*D16</f>
        <v>2</v>
      </c>
      <c r="F16" s="49">
        <v>1</v>
      </c>
      <c r="G16" s="49">
        <f>E16*F16</f>
        <v>2</v>
      </c>
      <c r="H16" s="50">
        <f>G16*0.05</f>
        <v>0.1</v>
      </c>
      <c r="I16" s="50">
        <f>G16*0.1</f>
        <v>0.2</v>
      </c>
      <c r="J16" s="62">
        <f>G16*$M$3+H16*$M$4+I16*$M$5</f>
        <v>272.47999999999996</v>
      </c>
      <c r="K16" s="44"/>
      <c r="L16" s="7"/>
    </row>
    <row r="17" spans="1:12" x14ac:dyDescent="0.3">
      <c r="B17" s="65" t="s">
        <v>37</v>
      </c>
      <c r="C17" s="48">
        <v>2</v>
      </c>
      <c r="D17" s="48">
        <v>1</v>
      </c>
      <c r="E17" s="49">
        <f t="shared" ref="E17:E21" si="5">C17*D17</f>
        <v>2</v>
      </c>
      <c r="F17" s="49">
        <v>1</v>
      </c>
      <c r="G17" s="49">
        <f t="shared" si="0"/>
        <v>2</v>
      </c>
      <c r="H17" s="50">
        <f t="shared" si="1"/>
        <v>0.1</v>
      </c>
      <c r="I17" s="50">
        <f t="shared" si="2"/>
        <v>0.2</v>
      </c>
      <c r="J17" s="62">
        <f t="shared" si="3"/>
        <v>272.47999999999996</v>
      </c>
      <c r="K17" s="44"/>
      <c r="L17" s="7"/>
    </row>
    <row r="18" spans="1:12" x14ac:dyDescent="0.3">
      <c r="B18" s="65" t="s">
        <v>56</v>
      </c>
      <c r="C18" s="48" t="s">
        <v>39</v>
      </c>
      <c r="D18" s="48"/>
      <c r="E18" s="49"/>
      <c r="F18" s="49"/>
      <c r="G18" s="49"/>
      <c r="H18" s="49"/>
      <c r="I18" s="49"/>
      <c r="J18" s="66"/>
      <c r="K18" s="44"/>
      <c r="L18" s="7"/>
    </row>
    <row r="19" spans="1:12" x14ac:dyDescent="0.3">
      <c r="B19" s="65" t="s">
        <v>47</v>
      </c>
      <c r="C19" s="48">
        <v>2</v>
      </c>
      <c r="D19" s="48">
        <v>1</v>
      </c>
      <c r="E19" s="49">
        <f t="shared" ref="E19" si="6">C19*D19</f>
        <v>2</v>
      </c>
      <c r="F19" s="49">
        <v>1</v>
      </c>
      <c r="G19" s="49">
        <f t="shared" ref="G19" si="7">E19*F19</f>
        <v>2</v>
      </c>
      <c r="H19" s="50">
        <f t="shared" ref="H19" si="8">G19*0.05</f>
        <v>0.1</v>
      </c>
      <c r="I19" s="50">
        <f t="shared" ref="I19" si="9">G19*0.1</f>
        <v>0.2</v>
      </c>
      <c r="J19" s="62">
        <f t="shared" ref="J19" si="10">G19*$M$3+H19*$M$4+I19*$M$5</f>
        <v>272.47999999999996</v>
      </c>
      <c r="K19" s="44"/>
      <c r="L19" s="7"/>
    </row>
    <row r="20" spans="1:12" x14ac:dyDescent="0.3">
      <c r="B20" s="65" t="s">
        <v>48</v>
      </c>
      <c r="C20" s="48" t="s">
        <v>39</v>
      </c>
      <c r="D20" s="48"/>
      <c r="E20" s="49"/>
      <c r="F20" s="49"/>
      <c r="G20" s="49"/>
      <c r="H20" s="49"/>
      <c r="I20" s="49"/>
      <c r="J20" s="66"/>
      <c r="K20" s="44"/>
      <c r="L20" s="7"/>
    </row>
    <row r="21" spans="1:12" x14ac:dyDescent="0.3">
      <c r="B21" s="65" t="s">
        <v>61</v>
      </c>
      <c r="C21" s="48">
        <v>8</v>
      </c>
      <c r="D21" s="48">
        <v>2</v>
      </c>
      <c r="E21" s="49">
        <f t="shared" si="5"/>
        <v>16</v>
      </c>
      <c r="F21" s="49">
        <v>29</v>
      </c>
      <c r="G21" s="49">
        <f t="shared" ref="G21" si="11">E21*F21</f>
        <v>464</v>
      </c>
      <c r="H21" s="49">
        <f t="shared" ref="H21" si="12">G21*0.05</f>
        <v>23.200000000000003</v>
      </c>
      <c r="I21" s="49">
        <f t="shared" ref="I21" si="13">G21*0.1</f>
        <v>46.400000000000006</v>
      </c>
      <c r="J21" s="62">
        <f t="shared" ref="J21" si="14">G21*$M$3+H21*$M$4+I21*$M$5</f>
        <v>63215.360000000001</v>
      </c>
      <c r="K21" s="44"/>
      <c r="L21" s="7"/>
    </row>
    <row r="22" spans="1:12" ht="13.5" x14ac:dyDescent="0.3">
      <c r="B22" s="67" t="s">
        <v>42</v>
      </c>
      <c r="C22" s="69"/>
      <c r="D22" s="69"/>
      <c r="E22" s="69"/>
      <c r="F22" s="70"/>
      <c r="G22" s="91">
        <f>SUM(G8:I21)</f>
        <v>1064.9000000000003</v>
      </c>
      <c r="H22" s="91"/>
      <c r="I22" s="91"/>
      <c r="J22" s="71">
        <f>SUM(J8:J21)</f>
        <v>126158.24</v>
      </c>
      <c r="L22" s="7"/>
    </row>
    <row r="23" spans="1:12" x14ac:dyDescent="0.3">
      <c r="B23" s="61" t="s">
        <v>19</v>
      </c>
      <c r="C23" s="48"/>
      <c r="D23" s="48"/>
      <c r="E23" s="48"/>
      <c r="F23" s="48"/>
      <c r="G23" s="48"/>
      <c r="H23" s="48"/>
      <c r="I23" s="48"/>
      <c r="J23" s="62"/>
      <c r="L23" s="7"/>
    </row>
    <row r="24" spans="1:12" x14ac:dyDescent="0.3">
      <c r="B24" s="63" t="s">
        <v>69</v>
      </c>
      <c r="C24" s="48" t="s">
        <v>38</v>
      </c>
      <c r="D24" s="48"/>
      <c r="E24" s="48"/>
      <c r="F24" s="48"/>
      <c r="G24" s="48"/>
      <c r="H24" s="48"/>
      <c r="I24" s="48"/>
      <c r="J24" s="62"/>
      <c r="K24" s="44"/>
      <c r="L24" s="7"/>
    </row>
    <row r="25" spans="1:12" x14ac:dyDescent="0.3">
      <c r="B25" s="63" t="s">
        <v>20</v>
      </c>
      <c r="C25" s="48" t="s">
        <v>38</v>
      </c>
      <c r="D25" s="48"/>
      <c r="E25" s="48"/>
      <c r="F25" s="48"/>
      <c r="G25" s="48"/>
      <c r="H25" s="48"/>
      <c r="I25" s="48"/>
      <c r="J25" s="62"/>
      <c r="K25" s="44"/>
      <c r="L25" s="7"/>
    </row>
    <row r="26" spans="1:12" x14ac:dyDescent="0.3">
      <c r="B26" s="63" t="s">
        <v>21</v>
      </c>
      <c r="C26" s="48" t="s">
        <v>38</v>
      </c>
      <c r="D26" s="48"/>
      <c r="E26" s="48"/>
      <c r="F26" s="48"/>
      <c r="G26" s="48"/>
      <c r="H26" s="48"/>
      <c r="I26" s="48"/>
      <c r="J26" s="62"/>
      <c r="K26" s="44"/>
      <c r="L26" s="7"/>
    </row>
    <row r="27" spans="1:12" x14ac:dyDescent="0.3">
      <c r="B27" s="63" t="s">
        <v>49</v>
      </c>
      <c r="C27" s="48" t="s">
        <v>33</v>
      </c>
      <c r="D27" s="48"/>
      <c r="E27" s="49"/>
      <c r="F27" s="68"/>
      <c r="G27" s="49"/>
      <c r="H27" s="49"/>
      <c r="I27" s="49"/>
      <c r="J27" s="66"/>
      <c r="L27" s="7"/>
    </row>
    <row r="28" spans="1:12" x14ac:dyDescent="0.3">
      <c r="B28" s="63" t="s">
        <v>52</v>
      </c>
      <c r="C28" s="48"/>
      <c r="D28" s="48"/>
      <c r="E28" s="48"/>
      <c r="F28" s="48"/>
      <c r="G28" s="48"/>
      <c r="H28" s="48"/>
      <c r="I28" s="48"/>
      <c r="J28" s="62"/>
      <c r="L28" s="7"/>
    </row>
    <row r="29" spans="1:12" x14ac:dyDescent="0.3">
      <c r="B29" s="65" t="s">
        <v>50</v>
      </c>
      <c r="C29" s="48">
        <v>0.25</v>
      </c>
      <c r="D29" s="48">
        <v>250</v>
      </c>
      <c r="E29" s="50">
        <f t="shared" ref="E29" si="15">C29*D29</f>
        <v>62.5</v>
      </c>
      <c r="F29" s="49">
        <f>F21</f>
        <v>29</v>
      </c>
      <c r="G29" s="49">
        <f t="shared" ref="G29" si="16">E29*F29</f>
        <v>1812.5</v>
      </c>
      <c r="H29" s="50">
        <f t="shared" ref="H29" si="17">G29*0.05</f>
        <v>90.625</v>
      </c>
      <c r="I29" s="49">
        <f t="shared" ref="I29" si="18">G29*0.1</f>
        <v>181.25</v>
      </c>
      <c r="J29" s="66">
        <f t="shared" ref="J29" si="19">G29*$M$3+H29*$M$4+I29*$M$5</f>
        <v>246935</v>
      </c>
      <c r="L29" s="7"/>
    </row>
    <row r="30" spans="1:12" x14ac:dyDescent="0.3">
      <c r="B30" s="65" t="s">
        <v>51</v>
      </c>
      <c r="C30" s="48">
        <v>2</v>
      </c>
      <c r="D30" s="48">
        <v>1</v>
      </c>
      <c r="E30" s="49">
        <f t="shared" ref="E30:E31" si="20">C30*D30</f>
        <v>2</v>
      </c>
      <c r="F30" s="49">
        <f>F21</f>
        <v>29</v>
      </c>
      <c r="G30" s="49">
        <f t="shared" ref="G30" si="21">E30*F30</f>
        <v>58</v>
      </c>
      <c r="H30" s="50">
        <f t="shared" ref="H30" si="22">G30*0.05</f>
        <v>2.9000000000000004</v>
      </c>
      <c r="I30" s="49">
        <f t="shared" ref="I30" si="23">G30*0.1</f>
        <v>5.8000000000000007</v>
      </c>
      <c r="J30" s="62">
        <f t="shared" ref="J30" si="24">G30*$M$3+H30*$M$4+I30*$M$5</f>
        <v>7901.92</v>
      </c>
      <c r="K30" s="7"/>
      <c r="L30" s="7"/>
    </row>
    <row r="31" spans="1:12" x14ac:dyDescent="0.3">
      <c r="A31" s="7"/>
      <c r="B31" s="63" t="s">
        <v>53</v>
      </c>
      <c r="C31" s="48">
        <v>4</v>
      </c>
      <c r="D31" s="48">
        <v>1</v>
      </c>
      <c r="E31" s="49">
        <f t="shared" si="20"/>
        <v>4</v>
      </c>
      <c r="F31" s="48">
        <v>29</v>
      </c>
      <c r="G31" s="49">
        <f t="shared" ref="G31" si="25">E31*F31</f>
        <v>116</v>
      </c>
      <c r="H31" s="50">
        <f t="shared" ref="H31" si="26">G31*0.05</f>
        <v>5.8000000000000007</v>
      </c>
      <c r="I31" s="49">
        <f t="shared" ref="I31" si="27">G31*0.1</f>
        <v>11.600000000000001</v>
      </c>
      <c r="J31" s="62">
        <f>G31*$M$3+H31*$M$4+I31*$M$5</f>
        <v>15803.84</v>
      </c>
      <c r="K31" s="7"/>
      <c r="L31" s="7"/>
    </row>
    <row r="32" spans="1:12" s="7" customFormat="1" x14ac:dyDescent="0.3">
      <c r="B32" s="63" t="s">
        <v>54</v>
      </c>
      <c r="C32" s="48" t="s">
        <v>33</v>
      </c>
      <c r="D32" s="48"/>
      <c r="E32" s="48"/>
      <c r="F32" s="48"/>
      <c r="G32" s="48"/>
      <c r="H32" s="48"/>
      <c r="I32" s="48"/>
      <c r="J32" s="62"/>
    </row>
    <row r="33" spans="1:13" s="7" customFormat="1" ht="13.5" x14ac:dyDescent="0.3">
      <c r="A33" s="6"/>
      <c r="B33" s="67" t="s">
        <v>43</v>
      </c>
      <c r="C33" s="69"/>
      <c r="D33" s="69"/>
      <c r="E33" s="69"/>
      <c r="F33" s="70"/>
      <c r="G33" s="91">
        <f>SUM(G24:I32)</f>
        <v>2284.4750000000004</v>
      </c>
      <c r="H33" s="91"/>
      <c r="I33" s="91"/>
      <c r="J33" s="71">
        <f>SUM(J24:J32)</f>
        <v>270640.76</v>
      </c>
      <c r="M33" s="45"/>
    </row>
    <row r="34" spans="1:13" ht="15" x14ac:dyDescent="0.3">
      <c r="A34" s="7"/>
      <c r="B34" s="38" t="s">
        <v>67</v>
      </c>
      <c r="C34" s="37"/>
      <c r="D34" s="37"/>
      <c r="E34" s="38"/>
      <c r="F34" s="37"/>
      <c r="G34" s="90">
        <f>ROUND(SUM(G33,G22),-1)</f>
        <v>3350</v>
      </c>
      <c r="H34" s="90"/>
      <c r="I34" s="90"/>
      <c r="J34" s="72">
        <f>ROUND(SUM(J22,J33),-3)</f>
        <v>397000</v>
      </c>
      <c r="K34" s="28"/>
      <c r="L34" s="7"/>
      <c r="M34" s="46" t="str">
        <f>ROUND(Table1_Respondent_Burden!G34/'# Responses'!F10, 0) &amp;" hrs/resp"</f>
        <v>53 hrs/resp</v>
      </c>
    </row>
    <row r="35" spans="1:13" ht="15" x14ac:dyDescent="0.3">
      <c r="A35" s="7"/>
      <c r="B35" s="38" t="s">
        <v>66</v>
      </c>
      <c r="C35" s="37"/>
      <c r="D35" s="37"/>
      <c r="E35" s="38"/>
      <c r="F35" s="37"/>
      <c r="G35" s="60"/>
      <c r="H35" s="60"/>
      <c r="I35" s="60"/>
      <c r="J35" s="72">
        <v>18900</v>
      </c>
      <c r="K35" s="28"/>
      <c r="L35" s="7"/>
    </row>
    <row r="36" spans="1:13" ht="15" x14ac:dyDescent="0.3">
      <c r="A36" s="7"/>
      <c r="B36" s="38" t="s">
        <v>65</v>
      </c>
      <c r="C36" s="37"/>
      <c r="D36" s="37"/>
      <c r="E36" s="38"/>
      <c r="F36" s="37"/>
      <c r="G36" s="60"/>
      <c r="H36" s="60"/>
      <c r="I36" s="60"/>
      <c r="J36" s="72">
        <f>ROUND(SUM(J34,J35),-3)</f>
        <v>416000</v>
      </c>
      <c r="K36" s="28"/>
      <c r="L36" s="7"/>
      <c r="M36" s="73"/>
    </row>
    <row r="37" spans="1:13" s="7" customFormat="1" x14ac:dyDescent="0.3">
      <c r="A37" s="6"/>
      <c r="B37" s="7" t="s">
        <v>78</v>
      </c>
    </row>
    <row r="38" spans="1:13" ht="26.25" customHeight="1" x14ac:dyDescent="0.3">
      <c r="B38" s="92" t="s">
        <v>83</v>
      </c>
      <c r="C38" s="92"/>
      <c r="D38" s="92"/>
      <c r="E38" s="92"/>
      <c r="F38" s="92"/>
      <c r="G38" s="92"/>
      <c r="H38" s="92"/>
      <c r="I38" s="92"/>
      <c r="J38" s="92"/>
    </row>
    <row r="39" spans="1:13" ht="38.25" customHeight="1" x14ac:dyDescent="0.3">
      <c r="B39" s="93" t="s">
        <v>84</v>
      </c>
      <c r="C39" s="93"/>
      <c r="D39" s="93"/>
      <c r="E39" s="93"/>
      <c r="F39" s="93"/>
      <c r="G39" s="93"/>
      <c r="H39" s="93"/>
      <c r="I39" s="93"/>
      <c r="J39" s="93"/>
    </row>
    <row r="40" spans="1:13" x14ac:dyDescent="0.3">
      <c r="B40" s="89" t="s">
        <v>62</v>
      </c>
      <c r="C40" s="89"/>
      <c r="D40" s="89"/>
      <c r="E40" s="89"/>
      <c r="F40" s="89"/>
      <c r="G40" s="89"/>
      <c r="H40" s="89"/>
      <c r="I40" s="89"/>
      <c r="J40" s="89"/>
    </row>
    <row r="41" spans="1:13" ht="15.5" x14ac:dyDescent="0.3">
      <c r="B41" s="6" t="s">
        <v>64</v>
      </c>
    </row>
  </sheetData>
  <mergeCells count="6">
    <mergeCell ref="B40:J40"/>
    <mergeCell ref="G34:I34"/>
    <mergeCell ref="G22:I22"/>
    <mergeCell ref="G33:I33"/>
    <mergeCell ref="B38:J38"/>
    <mergeCell ref="B39:J39"/>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19"/>
  <sheetViews>
    <sheetView zoomScale="90" zoomScaleNormal="90" workbookViewId="0">
      <selection activeCell="I36" sqref="I36"/>
    </sheetView>
  </sheetViews>
  <sheetFormatPr defaultColWidth="9.1796875" defaultRowHeight="13" x14ac:dyDescent="0.3"/>
  <cols>
    <col min="1" max="1" width="0.81640625" style="7" customWidth="1"/>
    <col min="2" max="2" width="49.26953125" style="7" bestFit="1" customWidth="1"/>
    <col min="3" max="3" width="15.1796875" style="7" bestFit="1" customWidth="1"/>
    <col min="4" max="4" width="15" style="7" customWidth="1"/>
    <col min="5" max="5" width="15.7265625" style="7" customWidth="1"/>
    <col min="6" max="6" width="13" style="7" bestFit="1" customWidth="1"/>
    <col min="7" max="7" width="15.81640625" style="7" customWidth="1"/>
    <col min="8" max="8" width="15.1796875" style="7" bestFit="1" customWidth="1"/>
    <col min="9" max="9" width="14.453125" style="7" customWidth="1"/>
    <col min="10" max="10" width="11.26953125" style="7" customWidth="1"/>
    <col min="11" max="11" width="2" style="7" customWidth="1"/>
    <col min="12" max="12" width="11" style="7" bestFit="1" customWidth="1"/>
    <col min="13" max="13" width="7.7265625" style="7" customWidth="1"/>
    <col min="14" max="14" width="3.453125" style="7" customWidth="1"/>
    <col min="15" max="16384" width="9.1796875" style="7"/>
  </cols>
  <sheetData>
    <row r="1" spans="2:15" ht="15" x14ac:dyDescent="0.3">
      <c r="B1" s="18" t="s">
        <v>58</v>
      </c>
      <c r="C1" s="18"/>
    </row>
    <row r="3" spans="2:15" s="1" customFormat="1" ht="12.75" customHeight="1" x14ac:dyDescent="0.3">
      <c r="C3" s="82"/>
      <c r="D3" s="82"/>
      <c r="E3" s="82"/>
      <c r="F3" s="82"/>
      <c r="G3" s="82"/>
      <c r="H3" s="82"/>
      <c r="I3" s="82"/>
      <c r="J3" s="82"/>
      <c r="K3" s="19"/>
      <c r="L3" s="10" t="s">
        <v>0</v>
      </c>
      <c r="M3" s="30">
        <v>51.23</v>
      </c>
    </row>
    <row r="4" spans="2:15" s="4" customFormat="1" ht="65" x14ac:dyDescent="0.3">
      <c r="B4" s="75" t="s">
        <v>45</v>
      </c>
      <c r="C4" s="74" t="s">
        <v>79</v>
      </c>
      <c r="D4" s="74" t="s">
        <v>71</v>
      </c>
      <c r="E4" s="74" t="s">
        <v>80</v>
      </c>
      <c r="F4" s="74" t="s">
        <v>73</v>
      </c>
      <c r="G4" s="74" t="s">
        <v>81</v>
      </c>
      <c r="H4" s="74" t="s">
        <v>82</v>
      </c>
      <c r="I4" s="74" t="s">
        <v>76</v>
      </c>
      <c r="J4" s="74" t="s">
        <v>77</v>
      </c>
      <c r="K4" s="11"/>
      <c r="L4" s="10" t="s">
        <v>1</v>
      </c>
      <c r="M4" s="30">
        <v>69.040000000000006</v>
      </c>
    </row>
    <row r="5" spans="2:15" x14ac:dyDescent="0.3">
      <c r="B5" s="52" t="s">
        <v>55</v>
      </c>
      <c r="C5" s="48"/>
      <c r="D5" s="48"/>
      <c r="E5" s="48"/>
      <c r="F5" s="49"/>
      <c r="G5" s="49"/>
      <c r="H5" s="50"/>
      <c r="I5" s="49"/>
      <c r="J5" s="51"/>
      <c r="L5" s="10" t="s">
        <v>2</v>
      </c>
      <c r="M5" s="30">
        <v>27.73</v>
      </c>
      <c r="O5" s="32"/>
    </row>
    <row r="6" spans="2:15" x14ac:dyDescent="0.3">
      <c r="B6" s="63" t="s">
        <v>34</v>
      </c>
      <c r="C6" s="48">
        <v>24</v>
      </c>
      <c r="D6" s="48">
        <f>Table1_Respondent_Burden!D10</f>
        <v>1</v>
      </c>
      <c r="E6" s="68">
        <f>C6*D6</f>
        <v>24</v>
      </c>
      <c r="F6" s="49">
        <f>Table1_Respondent_Burden!F17</f>
        <v>1</v>
      </c>
      <c r="G6" s="49">
        <f>E6*F6</f>
        <v>24</v>
      </c>
      <c r="H6" s="50">
        <f>G6*0.05</f>
        <v>1.2000000000000002</v>
      </c>
      <c r="I6" s="50">
        <f>G6*0.1</f>
        <v>2.4000000000000004</v>
      </c>
      <c r="J6" s="62">
        <f>G6*$M$3+H6*$M$4+I6*$M$5</f>
        <v>1378.9199999999998</v>
      </c>
      <c r="O6" s="32"/>
    </row>
    <row r="7" spans="2:15" ht="15.5" x14ac:dyDescent="0.3">
      <c r="B7" s="63" t="s">
        <v>46</v>
      </c>
      <c r="C7" s="48">
        <v>24</v>
      </c>
      <c r="D7" s="68">
        <f>Table1_Respondent_Burden!D11</f>
        <v>1</v>
      </c>
      <c r="E7" s="68">
        <f>C7*D7</f>
        <v>24</v>
      </c>
      <c r="F7" s="50">
        <f>Table1_Respondent_Burden!F11</f>
        <v>0.2</v>
      </c>
      <c r="G7" s="50">
        <f>E7*F7</f>
        <v>4.8000000000000007</v>
      </c>
      <c r="H7" s="64">
        <f>G7*0.05</f>
        <v>0.24000000000000005</v>
      </c>
      <c r="I7" s="64">
        <f>G7*0.1</f>
        <v>0.48000000000000009</v>
      </c>
      <c r="J7" s="62">
        <f>G7*$M$3+H7*$M$4+I7*$M$5</f>
        <v>275.78400000000005</v>
      </c>
      <c r="L7" s="10"/>
      <c r="M7" s="34"/>
      <c r="O7" s="32"/>
    </row>
    <row r="8" spans="2:15" x14ac:dyDescent="0.3">
      <c r="B8" s="52" t="s">
        <v>44</v>
      </c>
      <c r="C8" s="48"/>
      <c r="D8" s="48"/>
      <c r="E8" s="48"/>
      <c r="F8" s="49"/>
      <c r="G8" s="49"/>
      <c r="H8" s="50"/>
      <c r="I8" s="49"/>
      <c r="J8" s="51"/>
      <c r="L8" s="31"/>
      <c r="M8" s="35"/>
      <c r="O8" s="32"/>
    </row>
    <row r="9" spans="2:15" x14ac:dyDescent="0.3">
      <c r="B9" s="63" t="s">
        <v>41</v>
      </c>
      <c r="C9" s="48">
        <v>2</v>
      </c>
      <c r="D9" s="48">
        <f>Table1_Respondent_Burden!D15</f>
        <v>1</v>
      </c>
      <c r="E9" s="48">
        <f>C9*D9</f>
        <v>2</v>
      </c>
      <c r="F9" s="49">
        <f>Table1_Respondent_Burden!F15</f>
        <v>1</v>
      </c>
      <c r="G9" s="49">
        <f t="shared" ref="G9:G14" si="0">E9*F9</f>
        <v>2</v>
      </c>
      <c r="H9" s="50">
        <f t="shared" ref="H9:H14" si="1">G9*0.05</f>
        <v>0.1</v>
      </c>
      <c r="I9" s="50">
        <f t="shared" ref="I9:I14" si="2">G9*0.1</f>
        <v>0.2</v>
      </c>
      <c r="J9" s="62">
        <f t="shared" ref="J9:J14" si="3">G9*$M$3+H9*$M$4+I9*$M$5</f>
        <v>114.91</v>
      </c>
      <c r="M9" s="35"/>
      <c r="O9" s="32"/>
    </row>
    <row r="10" spans="2:15" x14ac:dyDescent="0.3">
      <c r="B10" s="63" t="s">
        <v>36</v>
      </c>
      <c r="C10" s="48">
        <v>0.5</v>
      </c>
      <c r="D10" s="48">
        <f>Table1_Respondent_Burden!D16</f>
        <v>1</v>
      </c>
      <c r="E10" s="48">
        <f t="shared" ref="E10" si="4">C10*D10</f>
        <v>0.5</v>
      </c>
      <c r="F10" s="49">
        <f>Table1_Respondent_Burden!F16</f>
        <v>1</v>
      </c>
      <c r="G10" s="50">
        <f t="shared" si="0"/>
        <v>0.5</v>
      </c>
      <c r="H10" s="64">
        <f t="shared" si="1"/>
        <v>2.5000000000000001E-2</v>
      </c>
      <c r="I10" s="64">
        <f t="shared" si="2"/>
        <v>0.05</v>
      </c>
      <c r="J10" s="62">
        <f t="shared" si="3"/>
        <v>28.727499999999999</v>
      </c>
      <c r="L10" s="31"/>
      <c r="M10" s="35"/>
      <c r="O10" s="32"/>
    </row>
    <row r="11" spans="2:15" x14ac:dyDescent="0.3">
      <c r="B11" s="63" t="s">
        <v>37</v>
      </c>
      <c r="C11" s="48">
        <v>0.5</v>
      </c>
      <c r="D11" s="48">
        <f>Table1_Respondent_Burden!D17</f>
        <v>1</v>
      </c>
      <c r="E11" s="48">
        <f t="shared" ref="E11" si="5">C11*D11</f>
        <v>0.5</v>
      </c>
      <c r="F11" s="49">
        <f>Table1_Respondent_Burden!F17</f>
        <v>1</v>
      </c>
      <c r="G11" s="50">
        <f t="shared" ref="G11" si="6">E11*F11</f>
        <v>0.5</v>
      </c>
      <c r="H11" s="64">
        <f t="shared" ref="H11" si="7">G11*0.05</f>
        <v>2.5000000000000001E-2</v>
      </c>
      <c r="I11" s="64">
        <f t="shared" ref="I11" si="8">G11*0.1</f>
        <v>0.05</v>
      </c>
      <c r="J11" s="62">
        <f t="shared" si="3"/>
        <v>28.727499999999999</v>
      </c>
      <c r="L11" s="31"/>
      <c r="M11" s="35"/>
      <c r="O11" s="32"/>
    </row>
    <row r="12" spans="2:15" ht="26" x14ac:dyDescent="0.3">
      <c r="B12" s="63" t="s">
        <v>57</v>
      </c>
      <c r="C12" s="48">
        <v>8</v>
      </c>
      <c r="D12" s="48">
        <v>1</v>
      </c>
      <c r="E12" s="48">
        <f t="shared" ref="E12:E13" si="9">C12*D12</f>
        <v>8</v>
      </c>
      <c r="F12" s="49">
        <f>Table1_Respondent_Burden!F17</f>
        <v>1</v>
      </c>
      <c r="G12" s="49">
        <f t="shared" ref="G12:G13" si="10">E12*F12</f>
        <v>8</v>
      </c>
      <c r="H12" s="50">
        <f t="shared" ref="H12:H13" si="11">G12*0.05</f>
        <v>0.4</v>
      </c>
      <c r="I12" s="50">
        <f t="shared" ref="I12:I13" si="12">G12*0.1</f>
        <v>0.8</v>
      </c>
      <c r="J12" s="62">
        <f t="shared" si="3"/>
        <v>459.64</v>
      </c>
      <c r="L12" s="31"/>
      <c r="M12" s="47"/>
      <c r="O12" s="32"/>
    </row>
    <row r="13" spans="2:15" x14ac:dyDescent="0.3">
      <c r="B13" s="63" t="s">
        <v>47</v>
      </c>
      <c r="C13" s="48">
        <v>0.5</v>
      </c>
      <c r="D13" s="48">
        <f>Table1_Respondent_Burden!D19</f>
        <v>1</v>
      </c>
      <c r="E13" s="48">
        <f t="shared" si="9"/>
        <v>0.5</v>
      </c>
      <c r="F13" s="49">
        <f>Table1_Respondent_Burden!F19</f>
        <v>1</v>
      </c>
      <c r="G13" s="50">
        <f t="shared" si="10"/>
        <v>0.5</v>
      </c>
      <c r="H13" s="64">
        <f t="shared" si="11"/>
        <v>2.5000000000000001E-2</v>
      </c>
      <c r="I13" s="64">
        <f t="shared" si="12"/>
        <v>0.05</v>
      </c>
      <c r="J13" s="62">
        <f t="shared" si="3"/>
        <v>28.727499999999999</v>
      </c>
      <c r="L13" s="31"/>
      <c r="M13" s="35"/>
      <c r="O13" s="32"/>
    </row>
    <row r="14" spans="2:15" x14ac:dyDescent="0.3">
      <c r="B14" s="63" t="s">
        <v>61</v>
      </c>
      <c r="C14" s="48">
        <v>4</v>
      </c>
      <c r="D14" s="49">
        <f>Table1_Respondent_Burden!D21</f>
        <v>2</v>
      </c>
      <c r="E14" s="68">
        <f t="shared" ref="E14" si="13">C14*D14</f>
        <v>8</v>
      </c>
      <c r="F14" s="49">
        <f>Table1_Respondent_Burden!F21</f>
        <v>29</v>
      </c>
      <c r="G14" s="49">
        <f t="shared" si="0"/>
        <v>232</v>
      </c>
      <c r="H14" s="49">
        <f t="shared" si="1"/>
        <v>11.600000000000001</v>
      </c>
      <c r="I14" s="49">
        <f t="shared" si="2"/>
        <v>23.200000000000003</v>
      </c>
      <c r="J14" s="62">
        <f t="shared" si="3"/>
        <v>13329.559999999998</v>
      </c>
      <c r="M14" s="35"/>
      <c r="O14" s="32"/>
    </row>
    <row r="15" spans="2:15" ht="15" x14ac:dyDescent="0.3">
      <c r="B15" s="38" t="s">
        <v>68</v>
      </c>
      <c r="C15" s="37"/>
      <c r="D15" s="37"/>
      <c r="E15" s="37"/>
      <c r="F15" s="37"/>
      <c r="G15" s="90">
        <f>SUM(G6:I14)</f>
        <v>313.14499999999998</v>
      </c>
      <c r="H15" s="90"/>
      <c r="I15" s="90"/>
      <c r="J15" s="72">
        <f>ROUND(SUM(J6:J14),-2)</f>
        <v>15600</v>
      </c>
      <c r="K15" s="28"/>
      <c r="M15" s="45"/>
    </row>
    <row r="16" spans="2:15" s="6" customFormat="1" ht="26.25" customHeight="1" x14ac:dyDescent="0.3">
      <c r="B16" s="92" t="s">
        <v>63</v>
      </c>
      <c r="C16" s="92"/>
      <c r="D16" s="92"/>
      <c r="E16" s="92"/>
      <c r="F16" s="92"/>
      <c r="G16" s="92"/>
      <c r="H16" s="92"/>
      <c r="I16" s="92"/>
      <c r="J16" s="92"/>
    </row>
    <row r="17" spans="2:10" ht="29.25" customHeight="1" x14ac:dyDescent="0.3">
      <c r="B17" s="94" t="s">
        <v>85</v>
      </c>
      <c r="C17" s="94"/>
      <c r="D17" s="94"/>
      <c r="E17" s="94"/>
      <c r="F17" s="94"/>
      <c r="G17" s="94"/>
      <c r="H17" s="94"/>
      <c r="I17" s="94"/>
      <c r="J17" s="94"/>
    </row>
    <row r="18" spans="2:10" ht="14.25" customHeight="1" x14ac:dyDescent="0.3">
      <c r="B18" s="89" t="s">
        <v>62</v>
      </c>
      <c r="C18" s="89"/>
      <c r="D18" s="89"/>
      <c r="E18" s="89"/>
      <c r="F18" s="89"/>
      <c r="G18" s="89"/>
      <c r="H18" s="89"/>
      <c r="I18" s="89"/>
      <c r="J18" s="89"/>
    </row>
    <row r="19" spans="2:10" ht="15.5" x14ac:dyDescent="0.3">
      <c r="B19" s="7" t="s">
        <v>64</v>
      </c>
    </row>
  </sheetData>
  <mergeCells count="4">
    <mergeCell ref="B16:J16"/>
    <mergeCell ref="G15:I15"/>
    <mergeCell ref="B17:J17"/>
    <mergeCell ref="B18:J18"/>
  </mergeCells>
  <pageMargins left="0.7" right="0.7" top="0.75" bottom="0.75" header="0.3" footer="0.3"/>
  <pageSetup scale="72"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 Respondents</vt:lpstr>
      <vt:lpstr># Responses</vt:lpstr>
      <vt:lpstr>Table1_Respondent_Burden</vt:lpstr>
      <vt:lpstr>Table2_Agency Burden</vt:lpstr>
      <vt:lpstr>Table1_Respondent_Burden!Print_Area</vt:lpstr>
      <vt:lpstr>'Table2_Agency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Wrigley, William</cp:lastModifiedBy>
  <cp:lastPrinted>2014-08-25T13:08:21Z</cp:lastPrinted>
  <dcterms:created xsi:type="dcterms:W3CDTF">2013-07-15T20:11:44Z</dcterms:created>
  <dcterms:modified xsi:type="dcterms:W3CDTF">2021-08-13T13:05:03Z</dcterms:modified>
</cp:coreProperties>
</file>