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B3C86436-DFF3-4515-BD0A-D977C87DA9E1}" xr6:coauthVersionLast="46" xr6:coauthVersionMax="46" xr10:uidLastSave="{00000000-0000-0000-0000-000000000000}"/>
  <bookViews>
    <workbookView xWindow="-110" yWindow="-110" windowWidth="19420" windowHeight="10420" xr2:uid="{00000000-000D-0000-FFFF-FFFF00000000}"/>
  </bookViews>
  <sheets>
    <sheet name="Industry" sheetId="1" r:id="rId1"/>
    <sheet name="Agency" sheetId="2" r:id="rId2"/>
    <sheet name="Public v. Priva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 l="1"/>
  <c r="E7" i="3"/>
  <c r="E6" i="3"/>
  <c r="K38" i="1"/>
  <c r="H59" i="1"/>
  <c r="F56" i="1"/>
  <c r="G7" i="3" l="1"/>
  <c r="G6" i="3"/>
  <c r="D7" i="3"/>
  <c r="D6" i="3"/>
  <c r="C7" i="3"/>
  <c r="C6" i="3"/>
  <c r="E39" i="3" l="1"/>
  <c r="E38" i="3"/>
  <c r="E37" i="3"/>
  <c r="E36" i="3"/>
  <c r="E35" i="3"/>
  <c r="E34" i="3"/>
  <c r="E33" i="3"/>
  <c r="E32" i="3"/>
  <c r="E31" i="3"/>
  <c r="E30" i="3"/>
  <c r="E29" i="3"/>
  <c r="E28" i="3"/>
  <c r="E27" i="3"/>
  <c r="E26" i="3"/>
  <c r="E25" i="3"/>
  <c r="E24" i="3"/>
  <c r="E23" i="3"/>
  <c r="B7" i="3" l="1"/>
  <c r="B6" i="3"/>
  <c r="M7" i="3" l="1"/>
  <c r="L7" i="3"/>
  <c r="N6" i="3"/>
  <c r="N5" i="3"/>
  <c r="N7" i="3" l="1"/>
  <c r="O5" i="3" s="1"/>
  <c r="O6" i="3" l="1"/>
  <c r="B8" i="3"/>
  <c r="E4" i="2" l="1"/>
  <c r="E6" i="2" l="1"/>
  <c r="E8" i="2" l="1"/>
  <c r="D6" i="2"/>
  <c r="D4" i="2"/>
  <c r="F4" i="2" s="1"/>
  <c r="G4" i="2" l="1"/>
  <c r="Q49" i="1"/>
  <c r="H4" i="2" l="1"/>
  <c r="I4" i="2" s="1"/>
  <c r="D16" i="2"/>
  <c r="J6" i="1" l="1"/>
  <c r="D6" i="1"/>
  <c r="F6" i="1" s="1"/>
  <c r="H6" i="1" s="1"/>
  <c r="E28" i="1"/>
  <c r="E17" i="2" s="1"/>
  <c r="E27" i="1"/>
  <c r="E16" i="2" s="1"/>
  <c r="D27" i="2"/>
  <c r="F27" i="2" s="1"/>
  <c r="J25" i="1"/>
  <c r="D25" i="1"/>
  <c r="F25" i="1" s="1"/>
  <c r="H25" i="1" s="1"/>
  <c r="T49" i="1"/>
  <c r="T48" i="1"/>
  <c r="Q48" i="1"/>
  <c r="Q50" i="1" s="1"/>
  <c r="D29" i="2"/>
  <c r="F29" i="2" s="1"/>
  <c r="D20" i="2"/>
  <c r="F20" i="2" s="1"/>
  <c r="D28" i="2"/>
  <c r="F28" i="2" s="1"/>
  <c r="D19" i="2"/>
  <c r="F19" i="2" s="1"/>
  <c r="D18" i="2"/>
  <c r="F18" i="2" s="1"/>
  <c r="D26" i="2"/>
  <c r="F26" i="2" s="1"/>
  <c r="D17" i="2"/>
  <c r="D25" i="2"/>
  <c r="F25" i="2" s="1"/>
  <c r="D24" i="2"/>
  <c r="F24" i="2" s="1"/>
  <c r="D23" i="2"/>
  <c r="F23" i="2" s="1"/>
  <c r="D22" i="2"/>
  <c r="F22" i="2" s="1"/>
  <c r="D14" i="2"/>
  <c r="F14" i="2" s="1"/>
  <c r="D13" i="2"/>
  <c r="F13" i="2" s="1"/>
  <c r="D12" i="2"/>
  <c r="F12" i="2" s="1"/>
  <c r="D11" i="2"/>
  <c r="F11" i="2" s="1"/>
  <c r="D10" i="2"/>
  <c r="F10" i="2" s="1"/>
  <c r="D8" i="2"/>
  <c r="D7" i="2"/>
  <c r="F7" i="2" s="1"/>
  <c r="D5" i="2"/>
  <c r="F5" i="2" s="1"/>
  <c r="D3" i="2"/>
  <c r="F3" i="2" s="1"/>
  <c r="T50" i="1" l="1"/>
  <c r="U50" i="1" s="1"/>
  <c r="K57" i="1" s="1"/>
  <c r="G6" i="1"/>
  <c r="K6" i="1" s="1"/>
  <c r="F17" i="2"/>
  <c r="H17" i="2" s="1"/>
  <c r="F16" i="2"/>
  <c r="F8" i="2"/>
  <c r="G25" i="1"/>
  <c r="K25" i="1" s="1"/>
  <c r="G27" i="2"/>
  <c r="H27" i="2"/>
  <c r="H10" i="2"/>
  <c r="G10" i="2"/>
  <c r="H14" i="2"/>
  <c r="G14" i="2"/>
  <c r="G25" i="2"/>
  <c r="H25" i="2"/>
  <c r="H29" i="2"/>
  <c r="G29" i="2"/>
  <c r="G20" i="2"/>
  <c r="H20" i="2"/>
  <c r="G11" i="2"/>
  <c r="G28" i="2"/>
  <c r="H28" i="2"/>
  <c r="G7" i="2"/>
  <c r="H7" i="2"/>
  <c r="G19" i="2"/>
  <c r="G12" i="2"/>
  <c r="G24" i="2"/>
  <c r="H24" i="2"/>
  <c r="G23" i="2"/>
  <c r="H23" i="2"/>
  <c r="G5" i="2"/>
  <c r="H5" i="2"/>
  <c r="G22" i="2"/>
  <c r="G18" i="2"/>
  <c r="H18" i="2"/>
  <c r="G3" i="2"/>
  <c r="H3" i="2"/>
  <c r="H26" i="2"/>
  <c r="G26" i="2"/>
  <c r="G13" i="2"/>
  <c r="H13" i="2"/>
  <c r="H19" i="2"/>
  <c r="H22" i="2"/>
  <c r="H11" i="2"/>
  <c r="H12" i="2"/>
  <c r="G8" i="3" l="1"/>
  <c r="I13" i="2"/>
  <c r="H8" i="2"/>
  <c r="F6" i="2"/>
  <c r="G17" i="2"/>
  <c r="I17" i="2" s="1"/>
  <c r="G8" i="2"/>
  <c r="H16" i="2"/>
  <c r="G16" i="2"/>
  <c r="I27" i="2"/>
  <c r="I28" i="2"/>
  <c r="I14" i="2"/>
  <c r="I5" i="2"/>
  <c r="I18" i="2"/>
  <c r="I22" i="2"/>
  <c r="I11" i="2"/>
  <c r="I25" i="2"/>
  <c r="I7" i="2"/>
  <c r="I23" i="2"/>
  <c r="I10" i="2"/>
  <c r="I26" i="2"/>
  <c r="I29" i="2"/>
  <c r="I3" i="2"/>
  <c r="I24" i="2"/>
  <c r="I19" i="2"/>
  <c r="I20" i="2"/>
  <c r="I12" i="2"/>
  <c r="I8" i="2" l="1"/>
  <c r="G6" i="2"/>
  <c r="F30" i="2" s="1"/>
  <c r="H6" i="2"/>
  <c r="I16" i="2"/>
  <c r="J8" i="1"/>
  <c r="J51" i="1"/>
  <c r="J50" i="1"/>
  <c r="J49" i="1"/>
  <c r="J48" i="1"/>
  <c r="J47" i="1"/>
  <c r="J46" i="1"/>
  <c r="J45" i="1"/>
  <c r="J36" i="1"/>
  <c r="J35" i="1"/>
  <c r="J34" i="1"/>
  <c r="J33" i="1"/>
  <c r="J32" i="1"/>
  <c r="J31" i="1"/>
  <c r="J30" i="1"/>
  <c r="J29" i="1"/>
  <c r="J28" i="1"/>
  <c r="J27" i="1"/>
  <c r="J26" i="1"/>
  <c r="J24" i="1"/>
  <c r="J23" i="1"/>
  <c r="J22" i="1"/>
  <c r="J21" i="1"/>
  <c r="J20" i="1"/>
  <c r="J19" i="1"/>
  <c r="J15" i="1"/>
  <c r="J14" i="1"/>
  <c r="J13" i="1"/>
  <c r="J12" i="1"/>
  <c r="J11" i="1"/>
  <c r="J10" i="1"/>
  <c r="J9" i="1"/>
  <c r="D51" i="1"/>
  <c r="F51" i="1" s="1"/>
  <c r="D50" i="1"/>
  <c r="F50" i="1" s="1"/>
  <c r="D49" i="1"/>
  <c r="F49" i="1" s="1"/>
  <c r="G49" i="1" s="1"/>
  <c r="D48" i="1"/>
  <c r="F48" i="1" s="1"/>
  <c r="G48" i="1" s="1"/>
  <c r="D47" i="1"/>
  <c r="F47" i="1" s="1"/>
  <c r="G47" i="1" s="1"/>
  <c r="D46" i="1"/>
  <c r="F46" i="1" s="1"/>
  <c r="D45" i="1"/>
  <c r="F45" i="1" s="1"/>
  <c r="D36" i="1"/>
  <c r="F36" i="1" s="1"/>
  <c r="D35" i="1"/>
  <c r="F35" i="1" s="1"/>
  <c r="D34" i="1"/>
  <c r="F34" i="1" s="1"/>
  <c r="D33" i="1"/>
  <c r="F33" i="1" s="1"/>
  <c r="D32" i="1"/>
  <c r="F32" i="1" s="1"/>
  <c r="D31" i="1"/>
  <c r="F31" i="1" s="1"/>
  <c r="D30" i="1"/>
  <c r="F30" i="1" s="1"/>
  <c r="D29" i="1"/>
  <c r="F29" i="1" s="1"/>
  <c r="G29" i="1" s="1"/>
  <c r="D28" i="1"/>
  <c r="F28" i="1" s="1"/>
  <c r="D27" i="1"/>
  <c r="F27" i="1" s="1"/>
  <c r="D26" i="1"/>
  <c r="F26" i="1" s="1"/>
  <c r="D24" i="1"/>
  <c r="F24" i="1" s="1"/>
  <c r="D23" i="1"/>
  <c r="F23" i="1" s="1"/>
  <c r="D22" i="1"/>
  <c r="F22" i="1" s="1"/>
  <c r="D21" i="1"/>
  <c r="F21" i="1" s="1"/>
  <c r="D20" i="1"/>
  <c r="F20" i="1" s="1"/>
  <c r="G20" i="1" s="1"/>
  <c r="D19" i="1"/>
  <c r="F19" i="1" s="1"/>
  <c r="D15" i="1"/>
  <c r="F15" i="1" s="1"/>
  <c r="D14" i="1"/>
  <c r="F14" i="1" s="1"/>
  <c r="D13" i="1"/>
  <c r="F13" i="1" s="1"/>
  <c r="D12" i="1"/>
  <c r="F12" i="1" s="1"/>
  <c r="D11" i="1"/>
  <c r="F11" i="1" s="1"/>
  <c r="D10" i="1"/>
  <c r="F10" i="1" s="1"/>
  <c r="D9" i="1"/>
  <c r="F9" i="1" s="1"/>
  <c r="D8" i="1"/>
  <c r="F8" i="1" s="1"/>
  <c r="I6" i="2" l="1"/>
  <c r="I30" i="2" s="1"/>
  <c r="J54" i="1"/>
  <c r="H51" i="1"/>
  <c r="G51" i="1"/>
  <c r="H22" i="1"/>
  <c r="G22" i="1"/>
  <c r="H45" i="1"/>
  <c r="G45" i="1"/>
  <c r="G8" i="1"/>
  <c r="H8" i="1"/>
  <c r="G27" i="1"/>
  <c r="H27" i="1"/>
  <c r="J37" i="1"/>
  <c r="G10" i="1"/>
  <c r="H10" i="1"/>
  <c r="G30" i="1"/>
  <c r="H30" i="1"/>
  <c r="G46" i="1"/>
  <c r="H46" i="1"/>
  <c r="G28" i="1"/>
  <c r="H28" i="1"/>
  <c r="G15" i="1"/>
  <c r="H15" i="1"/>
  <c r="G35" i="1"/>
  <c r="H35" i="1"/>
  <c r="G11" i="1"/>
  <c r="H11" i="1"/>
  <c r="G14" i="1"/>
  <c r="H14" i="1"/>
  <c r="H26" i="1"/>
  <c r="G26" i="1"/>
  <c r="H34" i="1"/>
  <c r="G34" i="1"/>
  <c r="H50" i="1"/>
  <c r="G50" i="1"/>
  <c r="H13" i="1"/>
  <c r="G13" i="1"/>
  <c r="G24" i="1"/>
  <c r="H24" i="1"/>
  <c r="G33" i="1"/>
  <c r="H33" i="1"/>
  <c r="G23" i="1"/>
  <c r="H23" i="1"/>
  <c r="G32" i="1"/>
  <c r="H32" i="1"/>
  <c r="H9" i="1"/>
  <c r="H12" i="1"/>
  <c r="H21" i="1"/>
  <c r="H31" i="1"/>
  <c r="H49" i="1"/>
  <c r="K49" i="1" s="1"/>
  <c r="G9" i="1"/>
  <c r="G12" i="1"/>
  <c r="G21" i="1"/>
  <c r="G31" i="1"/>
  <c r="H19" i="1"/>
  <c r="H36" i="1"/>
  <c r="H47" i="1"/>
  <c r="K47" i="1" s="1"/>
  <c r="G19" i="1"/>
  <c r="G36" i="1"/>
  <c r="H48" i="1"/>
  <c r="K48" i="1" s="1"/>
  <c r="H29" i="1"/>
  <c r="K29" i="1" s="1"/>
  <c r="H20" i="1"/>
  <c r="K20" i="1" s="1"/>
  <c r="F37" i="1" l="1"/>
  <c r="F38" i="1" s="1"/>
  <c r="K22" i="1"/>
  <c r="K33" i="1"/>
  <c r="K35" i="1"/>
  <c r="K23" i="1"/>
  <c r="K50" i="1"/>
  <c r="K11" i="1"/>
  <c r="K46" i="1"/>
  <c r="K51" i="1"/>
  <c r="K30" i="1"/>
  <c r="K28" i="1"/>
  <c r="K27" i="1"/>
  <c r="K8" i="1"/>
  <c r="K36" i="1"/>
  <c r="K9" i="1"/>
  <c r="K45" i="1"/>
  <c r="K12" i="1"/>
  <c r="K32" i="1"/>
  <c r="K13" i="1"/>
  <c r="K14" i="1"/>
  <c r="K10" i="1"/>
  <c r="K24" i="1"/>
  <c r="K15" i="1"/>
  <c r="K21" i="1"/>
  <c r="K26" i="1"/>
  <c r="F54" i="1"/>
  <c r="F55" i="1" s="1"/>
  <c r="K31" i="1"/>
  <c r="K34" i="1"/>
  <c r="K19" i="1"/>
  <c r="C8" i="3" l="1"/>
  <c r="K55" i="1"/>
  <c r="K56" i="1" l="1"/>
  <c r="D8" i="3"/>
  <c r="K58" i="1" l="1"/>
  <c r="F7" i="3"/>
  <c r="F6" i="3"/>
  <c r="F8" i="3" l="1"/>
</calcChain>
</file>

<file path=xl/sharedStrings.xml><?xml version="1.0" encoding="utf-8"?>
<sst xmlns="http://schemas.openxmlformats.org/spreadsheetml/2006/main" count="225" uniqueCount="193">
  <si>
    <t>Burden item</t>
  </si>
  <si>
    <t>1. Applications</t>
  </si>
  <si>
    <t>N/A</t>
  </si>
  <si>
    <t xml:space="preserve">  </t>
  </si>
  <si>
    <t>2. Survey and Studies</t>
  </si>
  <si>
    <t>3. Reporting requirements</t>
  </si>
  <si>
    <t xml:space="preserve">  B.  Required activities</t>
  </si>
  <si>
    <t xml:space="preserve">  C.  Create Information</t>
  </si>
  <si>
    <t>See 3B</t>
  </si>
  <si>
    <t xml:space="preserve">  D.  Gather information </t>
  </si>
  <si>
    <t xml:space="preserve">  E.  Write report  </t>
  </si>
  <si>
    <t xml:space="preserve">     Appendix F reports for Ea</t>
  </si>
  <si>
    <t>4.  Recordkeeping  requirements</t>
  </si>
  <si>
    <t>See 3A</t>
  </si>
  <si>
    <t xml:space="preserve">    B.  Plan activities</t>
  </si>
  <si>
    <t>See 4E</t>
  </si>
  <si>
    <t xml:space="preserve">    C.  Implement activities</t>
  </si>
  <si>
    <t xml:space="preserve">D.  Develop record system </t>
  </si>
  <si>
    <t>E.  Time to enter information</t>
  </si>
  <si>
    <t xml:space="preserve">    F.  Train personnel</t>
  </si>
  <si>
    <t xml:space="preserve">    G.  Audits</t>
  </si>
  <si>
    <t>Activity</t>
  </si>
  <si>
    <t>Initial performance tests for Ea</t>
  </si>
  <si>
    <t>Review report of initial performance test for Ea</t>
  </si>
  <si>
    <t>Repeat performance test for Ea</t>
  </si>
  <si>
    <t>Report review for Ea</t>
  </si>
  <si>
    <t xml:space="preserve">    Notification of construction</t>
  </si>
  <si>
    <t xml:space="preserve">    Notification of actual startup</t>
  </si>
  <si>
    <t xml:space="preserve">    Notification of initial test                      </t>
  </si>
  <si>
    <t xml:space="preserve">    Notification of CMS demonstration</t>
  </si>
  <si>
    <t>Review of CEMS demonstration for Ea</t>
  </si>
  <si>
    <r>
      <t xml:space="preserve">Report review for Eb </t>
    </r>
    <r>
      <rPr>
        <vertAlign val="superscript"/>
        <sz val="9"/>
        <color theme="1"/>
        <rFont val="Times New Roman"/>
        <family val="1"/>
      </rPr>
      <t>d</t>
    </r>
  </si>
  <si>
    <t>Review excess emission reports for Ea</t>
  </si>
  <si>
    <r>
      <t xml:space="preserve">    No excess emission report </t>
    </r>
    <r>
      <rPr>
        <vertAlign val="superscript"/>
        <sz val="10"/>
        <color theme="1"/>
        <rFont val="Times New Roman"/>
        <family val="1"/>
      </rPr>
      <t>e</t>
    </r>
  </si>
  <si>
    <r>
      <t xml:space="preserve">    Excess emission report </t>
    </r>
    <r>
      <rPr>
        <vertAlign val="superscript"/>
        <sz val="10"/>
        <color theme="1"/>
        <rFont val="Times New Roman"/>
        <family val="1"/>
      </rPr>
      <t>f</t>
    </r>
  </si>
  <si>
    <t>Subtotal for Reporting Requirements</t>
  </si>
  <si>
    <t>Subtotal for Recordkeeping Requirements</t>
  </si>
  <si>
    <t xml:space="preserve">      Appendix F audit for Ea (in-situ)</t>
  </si>
  <si>
    <t xml:space="preserve">      Appendix F audit for Ea (extractive)</t>
  </si>
  <si>
    <t xml:space="preserve">      Notification of  construction/reconstruction for Ea       </t>
  </si>
  <si>
    <t xml:space="preserve">      Notification of actual startup – Ea</t>
  </si>
  <si>
    <t xml:space="preserve">     Annual compliance reports for Ea</t>
  </si>
  <si>
    <t xml:space="preserve">     Report of daily weight of MSW and fuel for Ea</t>
  </si>
  <si>
    <t xml:space="preserve">     Annual compliance report for Eb</t>
  </si>
  <si>
    <t>(A) EPA person-hours per occurrence</t>
  </si>
  <si>
    <t>(B) No. of occurrences per plant per year</t>
  </si>
  <si>
    <t>(C) EPA person hours per plant per year (AxB)</t>
  </si>
  <si>
    <t>(E) Technical person-hours per year (CxD)</t>
  </si>
  <si>
    <t>(F) Management person-hours per year (Ex0.05)</t>
  </si>
  <si>
    <t>(G) Clerical person-hours per year (Ex0.1)</t>
  </si>
  <si>
    <t>Capital/Startup vs. O&amp;M Costs</t>
  </si>
  <si>
    <t>CEMs for subpart Ea</t>
  </si>
  <si>
    <t>CEMs for subpart Eb</t>
  </si>
  <si>
    <t>Total</t>
  </si>
  <si>
    <t>A</t>
  </si>
  <si>
    <t>B</t>
  </si>
  <si>
    <t>C</t>
  </si>
  <si>
    <t>D</t>
  </si>
  <si>
    <t>E</t>
  </si>
  <si>
    <t>F</t>
  </si>
  <si>
    <t>G</t>
  </si>
  <si>
    <t>hr/resp</t>
  </si>
  <si>
    <t xml:space="preserve">      Notification of initial performance test – Ea </t>
  </si>
  <si>
    <t xml:space="preserve">      Notification of CMS demonstration – Ea       </t>
  </si>
  <si>
    <r>
      <t>(J) 
Total Cost per year</t>
    </r>
    <r>
      <rPr>
        <b/>
        <vertAlign val="superscript"/>
        <sz val="10"/>
        <color theme="1"/>
        <rFont val="Times New Roman"/>
        <family val="1"/>
      </rPr>
      <t xml:space="preserve"> b</t>
    </r>
  </si>
  <si>
    <t>(A) 
Hours per Occurrence</t>
  </si>
  <si>
    <t>(B) 
No. of occurrences per respondent per year</t>
  </si>
  <si>
    <t>A.  Familiarization with Regulatory Requirements</t>
  </si>
  <si>
    <t xml:space="preserve">  A.  Familiarization with Regulatory Requirements</t>
  </si>
  <si>
    <t>Assumptions:</t>
  </si>
  <si>
    <t xml:space="preserve"> Record amount of sorbent for Hg control for Eb </t>
  </si>
  <si>
    <t>Affected Sector</t>
  </si>
  <si>
    <t>Number of Responses</t>
  </si>
  <si>
    <t>Labor Hours</t>
  </si>
  <si>
    <t>Labor Cost</t>
  </si>
  <si>
    <t>Capital and O&amp;M Cost</t>
  </si>
  <si>
    <t>Reporting</t>
  </si>
  <si>
    <t>Recordkeeping</t>
  </si>
  <si>
    <t>Private</t>
  </si>
  <si>
    <t>Public (State/Local/Tribal)</t>
  </si>
  <si>
    <t>Table 1b: Annual Respondent Burden and Cost Breakdown by Affected Sector– NSPS for Municipal Solid Waste Combustors (40  CFR Part 60, Subparts Ea and Eb) (Renewal)</t>
  </si>
  <si>
    <t>Private-Owned</t>
  </si>
  <si>
    <t xml:space="preserve">Public-Owned </t>
  </si>
  <si>
    <t>Ea</t>
  </si>
  <si>
    <t>Eb</t>
  </si>
  <si>
    <t>Percent by Sector</t>
  </si>
  <si>
    <t># of facilities</t>
  </si>
  <si>
    <t>No. response</t>
  </si>
  <si>
    <r>
      <t xml:space="preserve">(D) Plants per year </t>
    </r>
    <r>
      <rPr>
        <b/>
        <vertAlign val="superscript"/>
        <sz val="10"/>
        <color theme="1"/>
        <rFont val="Times New Roman"/>
        <family val="1"/>
      </rPr>
      <t>a</t>
    </r>
    <r>
      <rPr>
        <b/>
        <sz val="10"/>
        <color theme="1"/>
        <rFont val="Times New Roman"/>
        <family val="1"/>
      </rPr>
      <t xml:space="preserve">  </t>
    </r>
  </si>
  <si>
    <r>
      <t xml:space="preserve">(H) Cost, $ </t>
    </r>
    <r>
      <rPr>
        <b/>
        <vertAlign val="superscript"/>
        <sz val="10"/>
        <color theme="1"/>
        <rFont val="Times New Roman"/>
        <family val="1"/>
      </rPr>
      <t>b</t>
    </r>
  </si>
  <si>
    <r>
      <t>(D) Respondents per year</t>
    </r>
    <r>
      <rPr>
        <b/>
        <vertAlign val="superscript"/>
        <sz val="12"/>
        <color theme="1"/>
        <rFont val="Times New Roman"/>
        <family val="1"/>
      </rPr>
      <t>a</t>
    </r>
  </si>
  <si>
    <r>
      <t xml:space="preserve">      Demonstration/CEMS for Eb</t>
    </r>
    <r>
      <rPr>
        <vertAlign val="superscript"/>
        <sz val="8"/>
        <color theme="1"/>
        <rFont val="Times New Roman"/>
        <family val="1"/>
      </rPr>
      <t>c, d</t>
    </r>
  </si>
  <si>
    <r>
      <t xml:space="preserve">     Initial compliance report for Eb</t>
    </r>
    <r>
      <rPr>
        <vertAlign val="superscript"/>
        <sz val="8"/>
        <color theme="1"/>
        <rFont val="Times New Roman"/>
        <family val="1"/>
      </rPr>
      <t>c,d</t>
    </r>
  </si>
  <si>
    <r>
      <t xml:space="preserve">      Notification of CMS demonstration – Eb</t>
    </r>
    <r>
      <rPr>
        <vertAlign val="superscript"/>
        <sz val="8"/>
        <color theme="1"/>
        <rFont val="Times New Roman"/>
        <family val="1"/>
      </rPr>
      <t xml:space="preserve">c,d  </t>
    </r>
    <r>
      <rPr>
        <sz val="8"/>
        <color theme="1"/>
        <rFont val="Times New Roman"/>
        <family val="1"/>
      </rPr>
      <t xml:space="preserve">     </t>
    </r>
  </si>
  <si>
    <r>
      <t xml:space="preserve">      Notification of initial performance test – Eb</t>
    </r>
    <r>
      <rPr>
        <vertAlign val="superscript"/>
        <sz val="8"/>
        <color theme="1"/>
        <rFont val="Times New Roman"/>
        <family val="1"/>
      </rPr>
      <t>c, d</t>
    </r>
  </si>
  <si>
    <r>
      <t xml:space="preserve">      Notification of construction/reconstruction – Eb</t>
    </r>
    <r>
      <rPr>
        <vertAlign val="superscript"/>
        <sz val="8"/>
        <color theme="1"/>
        <rFont val="Times New Roman"/>
        <family val="1"/>
      </rPr>
      <t>c, d</t>
    </r>
  </si>
  <si>
    <r>
      <t xml:space="preserve">     Initial site selection analysis/report for Eb</t>
    </r>
    <r>
      <rPr>
        <vertAlign val="superscript"/>
        <sz val="8"/>
        <color theme="1"/>
        <rFont val="Times New Roman"/>
        <family val="1"/>
      </rPr>
      <t>c, d</t>
    </r>
  </si>
  <si>
    <r>
      <t xml:space="preserve">     Public meeting and comment response for Eb</t>
    </r>
    <r>
      <rPr>
        <vertAlign val="superscript"/>
        <sz val="8"/>
        <color theme="1"/>
        <rFont val="Times New Roman"/>
        <family val="1"/>
      </rPr>
      <t>c,d</t>
    </r>
  </si>
  <si>
    <r>
      <rPr>
        <vertAlign val="superscript"/>
        <sz val="10"/>
        <color theme="1"/>
        <rFont val="Times New Roman"/>
        <family val="1"/>
      </rPr>
      <t xml:space="preserve">c </t>
    </r>
    <r>
      <rPr>
        <sz val="10"/>
        <color theme="1"/>
        <rFont val="Times New Roman"/>
        <family val="1"/>
      </rPr>
      <t xml:space="preserve"> Applies to new or reconstructed sources only.</t>
    </r>
  </si>
  <si>
    <r>
      <t xml:space="preserve">e </t>
    </r>
    <r>
      <rPr>
        <sz val="9"/>
        <color theme="1"/>
        <rFont val="Times New Roman"/>
        <family val="1"/>
      </rPr>
      <t xml:space="preserve"> We have assumed that it will take an emission testing contractor 1,053 hours to perform both initial performance test and repeat performance tests for subpart Eb.</t>
    </r>
  </si>
  <si>
    <r>
      <rPr>
        <vertAlign val="superscript"/>
        <sz val="10"/>
        <color theme="1"/>
        <rFont val="Times New Roman"/>
        <family val="1"/>
      </rPr>
      <t xml:space="preserve">f </t>
    </r>
    <r>
      <rPr>
        <sz val="10"/>
        <color theme="1"/>
        <rFont val="Times New Roman"/>
        <family val="1"/>
      </rPr>
      <t xml:space="preserve"> We have assumed that 20 percent of the respondents will have to repeat a performance test or CEMS demonstration for Eb.</t>
    </r>
  </si>
  <si>
    <r>
      <t xml:space="preserve">      Repeat CEM demonstration Eb </t>
    </r>
    <r>
      <rPr>
        <vertAlign val="superscript"/>
        <sz val="8"/>
        <color theme="1"/>
        <rFont val="Times New Roman"/>
        <family val="1"/>
      </rPr>
      <t>f</t>
    </r>
  </si>
  <si>
    <r>
      <t xml:space="preserve">     Annual opacity report of no excess emission for Ea </t>
    </r>
    <r>
      <rPr>
        <vertAlign val="superscript"/>
        <sz val="8"/>
        <color theme="1"/>
        <rFont val="Times New Roman"/>
        <family val="1"/>
      </rPr>
      <t>j</t>
    </r>
  </si>
  <si>
    <r>
      <t xml:space="preserve">     Annual opacity report for excess emission for Ea </t>
    </r>
    <r>
      <rPr>
        <vertAlign val="superscript"/>
        <sz val="8"/>
        <color theme="1"/>
        <rFont val="Times New Roman"/>
        <family val="1"/>
      </rPr>
      <t>j</t>
    </r>
  </si>
  <si>
    <r>
      <t xml:space="preserve">      Annual compliance test for Ea</t>
    </r>
    <r>
      <rPr>
        <vertAlign val="superscript"/>
        <sz val="8"/>
        <color theme="1"/>
        <rFont val="Times New Roman"/>
        <family val="1"/>
      </rPr>
      <t xml:space="preserve"> g, i</t>
    </r>
  </si>
  <si>
    <r>
      <t xml:space="preserve">      Initial performance test for Eb </t>
    </r>
    <r>
      <rPr>
        <vertAlign val="superscript"/>
        <sz val="8"/>
        <color theme="1"/>
        <rFont val="Times New Roman"/>
        <family val="1"/>
      </rPr>
      <t>c, d, e</t>
    </r>
  </si>
  <si>
    <r>
      <t xml:space="preserve">      Repeat performance test for Eb </t>
    </r>
    <r>
      <rPr>
        <vertAlign val="superscript"/>
        <sz val="8"/>
        <color theme="1"/>
        <rFont val="Times New Roman"/>
        <family val="1"/>
      </rPr>
      <t>e, f</t>
    </r>
  </si>
  <si>
    <r>
      <t xml:space="preserve">      Annual compliance test for Eb </t>
    </r>
    <r>
      <rPr>
        <vertAlign val="superscript"/>
        <sz val="8"/>
        <color theme="1"/>
        <rFont val="Times New Roman"/>
        <family val="1"/>
      </rPr>
      <t>e, h</t>
    </r>
  </si>
  <si>
    <r>
      <t xml:space="preserve">     Semiannual excess emission report Eb </t>
    </r>
    <r>
      <rPr>
        <vertAlign val="superscript"/>
        <sz val="8"/>
        <color theme="1"/>
        <rFont val="Times New Roman"/>
        <family val="1"/>
      </rPr>
      <t>k</t>
    </r>
  </si>
  <si>
    <r>
      <t xml:space="preserve">     Appendix F reports for Eb </t>
    </r>
    <r>
      <rPr>
        <vertAlign val="superscript"/>
        <sz val="8"/>
        <color theme="1"/>
        <rFont val="Times New Roman"/>
        <family val="1"/>
      </rPr>
      <t>l</t>
    </r>
  </si>
  <si>
    <r>
      <t xml:space="preserve"> Records of SSM for Ea </t>
    </r>
    <r>
      <rPr>
        <vertAlign val="superscript"/>
        <sz val="8"/>
        <color theme="1"/>
        <rFont val="Times New Roman"/>
        <family val="1"/>
      </rPr>
      <t>m</t>
    </r>
  </si>
  <si>
    <r>
      <t xml:space="preserve"> Record emission measurements Ea </t>
    </r>
    <r>
      <rPr>
        <vertAlign val="superscript"/>
        <sz val="8"/>
        <color theme="1"/>
        <rFont val="Times New Roman"/>
        <family val="1"/>
      </rPr>
      <t>m</t>
    </r>
  </si>
  <si>
    <r>
      <t xml:space="preserve"> Record of employee review of operation for Ea </t>
    </r>
    <r>
      <rPr>
        <vertAlign val="superscript"/>
        <sz val="8"/>
        <color theme="1"/>
        <rFont val="Times New Roman"/>
        <family val="1"/>
      </rPr>
      <t>n</t>
    </r>
  </si>
  <si>
    <r>
      <t xml:space="preserve"> Record of emission rates, and computation tests for Eb </t>
    </r>
    <r>
      <rPr>
        <vertAlign val="superscript"/>
        <sz val="8"/>
        <color theme="1"/>
        <rFont val="Times New Roman"/>
        <family val="1"/>
      </rPr>
      <t>o</t>
    </r>
  </si>
  <si>
    <r>
      <t xml:space="preserve"> Record of SSM for Eb </t>
    </r>
    <r>
      <rPr>
        <vertAlign val="superscript"/>
        <sz val="8"/>
        <color theme="1"/>
        <rFont val="Times New Roman"/>
        <family val="1"/>
      </rPr>
      <t>o</t>
    </r>
  </si>
  <si>
    <r>
      <t xml:space="preserve"> Record of employee review of operation for Eb </t>
    </r>
    <r>
      <rPr>
        <vertAlign val="superscript"/>
        <sz val="8"/>
        <color theme="1"/>
        <rFont val="Times New Roman"/>
        <family val="1"/>
      </rPr>
      <t>n</t>
    </r>
  </si>
  <si>
    <r>
      <t>TOTAL LABOR BURDEN AND COST (rounded)</t>
    </r>
    <r>
      <rPr>
        <b/>
        <vertAlign val="superscript"/>
        <sz val="9"/>
        <color theme="1"/>
        <rFont val="Times New Roman"/>
        <family val="1"/>
      </rPr>
      <t>p</t>
    </r>
  </si>
  <si>
    <r>
      <t>TOTAL CAPITAL AND O&amp;M COST (rounded)</t>
    </r>
    <r>
      <rPr>
        <b/>
        <vertAlign val="superscript"/>
        <sz val="9"/>
        <color theme="1"/>
        <rFont val="Times New Roman"/>
        <family val="1"/>
      </rPr>
      <t>p</t>
    </r>
  </si>
  <si>
    <r>
      <t>GRAND TOTAL (rounded)</t>
    </r>
    <r>
      <rPr>
        <b/>
        <vertAlign val="superscript"/>
        <sz val="9"/>
        <color theme="1"/>
        <rFont val="Times New Roman"/>
        <family val="1"/>
      </rPr>
      <t>p</t>
    </r>
  </si>
  <si>
    <r>
      <t>Initial performance tests for Eb</t>
    </r>
    <r>
      <rPr>
        <vertAlign val="superscript"/>
        <sz val="9"/>
        <color theme="1"/>
        <rFont val="Times New Roman"/>
        <family val="1"/>
      </rPr>
      <t>c</t>
    </r>
  </si>
  <si>
    <r>
      <t>Review report of initial performance test for Eb</t>
    </r>
    <r>
      <rPr>
        <vertAlign val="superscript"/>
        <sz val="9"/>
        <color theme="1"/>
        <rFont val="Times New Roman"/>
        <family val="1"/>
      </rPr>
      <t>c</t>
    </r>
  </si>
  <si>
    <r>
      <t>Repeat performance test for Eb</t>
    </r>
    <r>
      <rPr>
        <vertAlign val="superscript"/>
        <sz val="9"/>
        <color theme="1"/>
        <rFont val="Times New Roman"/>
        <family val="1"/>
      </rPr>
      <t>d</t>
    </r>
  </si>
  <si>
    <t xml:space="preserve">Review annual compliance tests for Ea </t>
  </si>
  <si>
    <r>
      <t xml:space="preserve">Review quarterly appendix F reports for Ea </t>
    </r>
    <r>
      <rPr>
        <vertAlign val="superscript"/>
        <sz val="10"/>
        <color theme="1"/>
        <rFont val="Times New Roman"/>
        <family val="1"/>
      </rPr>
      <t>g</t>
    </r>
  </si>
  <si>
    <t xml:space="preserve">Review quarterly compliance report for Ea </t>
  </si>
  <si>
    <r>
      <t xml:space="preserve">h </t>
    </r>
    <r>
      <rPr>
        <sz val="9"/>
        <color theme="1"/>
        <rFont val="Times New Roman"/>
        <family val="1"/>
      </rPr>
      <t xml:space="preserve"> We have assumed that 5 of the respondents will be required to write semiannual excess emission report for Eb two times per year.</t>
    </r>
  </si>
  <si>
    <r>
      <t xml:space="preserve">Review semiannual excess emission reports for Eb </t>
    </r>
    <r>
      <rPr>
        <vertAlign val="superscript"/>
        <sz val="10"/>
        <color theme="1"/>
        <rFont val="Times New Roman"/>
        <family val="1"/>
      </rPr>
      <t>h</t>
    </r>
  </si>
  <si>
    <r>
      <t xml:space="preserve">Review of quarterly Appendix F reports for Eb </t>
    </r>
    <r>
      <rPr>
        <vertAlign val="superscript"/>
        <sz val="9"/>
        <color theme="1"/>
        <rFont val="Times New Roman"/>
        <family val="1"/>
      </rPr>
      <t>i</t>
    </r>
  </si>
  <si>
    <r>
      <t>i</t>
    </r>
    <r>
      <rPr>
        <sz val="9"/>
        <color theme="1"/>
        <rFont val="Times New Roman"/>
        <family val="1"/>
      </rPr>
      <t xml:space="preserve">  We have assumed that 5 of the respondents will write the appendix F reports four times per year.</t>
    </r>
  </si>
  <si>
    <t xml:space="preserve">Review annual compliance reports for Eb </t>
  </si>
  <si>
    <r>
      <t xml:space="preserve">Review siting requirements study for Eb </t>
    </r>
    <r>
      <rPr>
        <vertAlign val="superscript"/>
        <sz val="9"/>
        <color theme="1"/>
        <rFont val="Times New Roman"/>
        <family val="1"/>
      </rPr>
      <t>c</t>
    </r>
  </si>
  <si>
    <r>
      <t xml:space="preserve">    Notification of construction </t>
    </r>
    <r>
      <rPr>
        <vertAlign val="superscript"/>
        <sz val="9"/>
        <color theme="1"/>
        <rFont val="Times New Roman"/>
        <family val="1"/>
      </rPr>
      <t>c</t>
    </r>
  </si>
  <si>
    <r>
      <t xml:space="preserve">    Notification of initial performance test </t>
    </r>
    <r>
      <rPr>
        <vertAlign val="superscript"/>
        <sz val="9"/>
        <color theme="1"/>
        <rFont val="Times New Roman"/>
        <family val="1"/>
      </rPr>
      <t>c</t>
    </r>
  </si>
  <si>
    <r>
      <t xml:space="preserve">    Notification of CEMS demonstration </t>
    </r>
    <r>
      <rPr>
        <vertAlign val="superscript"/>
        <sz val="9"/>
        <color theme="1"/>
        <rFont val="Times New Roman"/>
        <family val="1"/>
      </rPr>
      <t>c</t>
    </r>
  </si>
  <si>
    <r>
      <t xml:space="preserve">Review CEMS demonstration for Eb </t>
    </r>
    <r>
      <rPr>
        <vertAlign val="superscript"/>
        <sz val="9"/>
        <color theme="1"/>
        <rFont val="Times New Roman"/>
        <family val="1"/>
      </rPr>
      <t>c</t>
    </r>
  </si>
  <si>
    <t xml:space="preserve"> (respondent) to startup in 2019 which will become subject to Subpart Eb.  </t>
  </si>
  <si>
    <r>
      <t xml:space="preserve">j </t>
    </r>
    <r>
      <rPr>
        <sz val="9"/>
        <color theme="1"/>
        <rFont val="Times New Roman"/>
        <family val="1"/>
      </rPr>
      <t>Totals have been rounded to 3 significant figures. Figures may not add exactly due to rounding.</t>
    </r>
  </si>
  <si>
    <r>
      <t>TOTAL ANNUAL BURDEN AND COST (rounded)</t>
    </r>
    <r>
      <rPr>
        <b/>
        <vertAlign val="superscript"/>
        <sz val="9"/>
        <color theme="1"/>
        <rFont val="Times New Roman"/>
        <family val="1"/>
      </rPr>
      <t>j</t>
    </r>
  </si>
  <si>
    <t>Total Annual Responses</t>
  </si>
  <si>
    <t>(A)</t>
  </si>
  <si>
    <t>Information Collection Activity</t>
  </si>
  <si>
    <t>(B)</t>
  </si>
  <si>
    <t>Number of Respondents</t>
  </si>
  <si>
    <t>(C)</t>
  </si>
  <si>
    <t>(D)</t>
  </si>
  <si>
    <t>Number of Existing Respondents That Keep Records But Do Not Submit Reports</t>
  </si>
  <si>
    <t>(E)</t>
  </si>
  <si>
    <t>Total Annual  Responses</t>
  </si>
  <si>
    <t>E=(BxC)+D</t>
  </si>
  <si>
    <t>Notification of initial performance test for Ea</t>
  </si>
  <si>
    <t>Notification of CMS demonstration for Ea</t>
  </si>
  <si>
    <t>Compliance reports for Ea</t>
  </si>
  <si>
    <t>Opacity reports for Ea (no excess emission)</t>
  </si>
  <si>
    <t>Opacity reports for Ea (excess emission)</t>
  </si>
  <si>
    <t>Report of daily weight of municipal solid waste (MSW) and fuel for Ea</t>
  </si>
  <si>
    <t>Appendix F reports for Ea</t>
  </si>
  <si>
    <t>Notification of construction/ reconstruction for Eb</t>
  </si>
  <si>
    <t>Notification of initial performance test for Eb</t>
  </si>
  <si>
    <t>Notification of CMS demonstration for Eb</t>
  </si>
  <si>
    <t>Initial compliance reports for Eb</t>
  </si>
  <si>
    <t>Annual compliance reports for Eb</t>
  </si>
  <si>
    <t>Semiannual excess emission reports Eb</t>
  </si>
  <si>
    <t>Appendix F quarterly reports for Eb</t>
  </si>
  <si>
    <t>Initial report on site selection analysis for Eb</t>
  </si>
  <si>
    <t>Public meetings and comment responses for Eb</t>
  </si>
  <si>
    <r>
      <rPr>
        <vertAlign val="superscript"/>
        <sz val="10"/>
        <rFont val="Times New Roman"/>
        <family val="1"/>
      </rPr>
      <t>a</t>
    </r>
    <r>
      <rPr>
        <sz val="10"/>
        <rFont val="Times New Roman"/>
        <family val="1"/>
      </rPr>
      <t xml:space="preserve">  On average, EPA estimates 22 existing sources will be subject to the NESHAP, including 17 sources subject to Ea, and 5 sources subject to Eb.  EPA estimates no plant (respondent) to startup over the next three years.  </t>
    </r>
  </si>
  <si>
    <r>
      <rPr>
        <vertAlign val="superscript"/>
        <sz val="10"/>
        <rFont val="Times New Roman"/>
        <family val="1"/>
      </rPr>
      <t>b</t>
    </r>
    <r>
      <rPr>
        <sz val="10"/>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 We have estimated that the contractors’ rate for emission testing would be $80.00 per hour.</t>
    </r>
  </si>
  <si>
    <r>
      <rPr>
        <vertAlign val="superscript"/>
        <sz val="10"/>
        <color theme="1"/>
        <rFont val="Times New Roman"/>
        <family val="1"/>
      </rPr>
      <t>d</t>
    </r>
    <r>
      <rPr>
        <sz val="10"/>
        <color theme="1"/>
        <rFont val="Times New Roman"/>
        <family val="1"/>
      </rPr>
      <t xml:space="preserve">  EPA assumes no existing facilities will implement process changes over the next 3 years. </t>
    </r>
  </si>
  <si>
    <r>
      <rPr>
        <vertAlign val="superscript"/>
        <sz val="10"/>
        <rFont val="Times New Roman"/>
        <family val="1"/>
      </rPr>
      <t>g</t>
    </r>
    <r>
      <rPr>
        <sz val="10"/>
        <rFont val="Times New Roman"/>
        <family val="1"/>
      </rPr>
      <t xml:space="preserve">  We have assumed that all of the 17 respondents for subpart Ea will have to complete an annual compliance test.</t>
    </r>
  </si>
  <si>
    <r>
      <rPr>
        <vertAlign val="superscript"/>
        <sz val="10"/>
        <rFont val="Times New Roman"/>
        <family val="1"/>
      </rPr>
      <t xml:space="preserve">h </t>
    </r>
    <r>
      <rPr>
        <sz val="10"/>
        <rFont val="Times New Roman"/>
        <family val="1"/>
      </rPr>
      <t xml:space="preserve"> We have assumed that all 5 respondents for subpart Eb will have to complete an annual compliance test.</t>
    </r>
  </si>
  <si>
    <r>
      <t xml:space="preserve">i </t>
    </r>
    <r>
      <rPr>
        <sz val="9"/>
        <rFont val="Times New Roman"/>
        <family val="1"/>
      </rPr>
      <t xml:space="preserve"> We have assumed that it will take an emission testing contractor 826 hours to complete an annual compliance test for Eb.</t>
    </r>
  </si>
  <si>
    <r>
      <rPr>
        <vertAlign val="superscript"/>
        <sz val="10"/>
        <rFont val="Times New Roman"/>
        <family val="1"/>
      </rPr>
      <t xml:space="preserve">j </t>
    </r>
    <r>
      <rPr>
        <sz val="10"/>
        <rFont val="Times New Roman"/>
        <family val="1"/>
      </rPr>
      <t xml:space="preserve"> We have assumed that 80 percent of respondents will file an opacity report of no excess emission for Ea and will submit periodic reports on a semiannual basis, and 20 percent of respondents will file an opacity report of excess emission for Ea and submit periodic reports on a quarterly basis.</t>
    </r>
  </si>
  <si>
    <r>
      <t xml:space="preserve">k  </t>
    </r>
    <r>
      <rPr>
        <sz val="9"/>
        <rFont val="Times New Roman"/>
        <family val="1"/>
      </rPr>
      <t>We have assumed that 5 of the respondents will be required to write semiannual excess emission report for Eb two times per year.</t>
    </r>
  </si>
  <si>
    <r>
      <t>l</t>
    </r>
    <r>
      <rPr>
        <sz val="9"/>
        <rFont val="Times New Roman"/>
        <family val="1"/>
      </rPr>
      <t xml:space="preserve"> We have assumed that 5 of the respondents will write the appendix F reports four times per year.</t>
    </r>
  </si>
  <si>
    <r>
      <rPr>
        <vertAlign val="superscript"/>
        <sz val="10"/>
        <rFont val="Times New Roman"/>
        <family val="1"/>
      </rPr>
      <t>m</t>
    </r>
    <r>
      <rPr>
        <sz val="10"/>
        <rFont val="Times New Roman"/>
        <family val="1"/>
      </rPr>
      <t xml:space="preserve">  We have assumed that all 17 respondents for subpart Ea will each take 104 hours to complete task.</t>
    </r>
  </si>
  <si>
    <r>
      <rPr>
        <vertAlign val="superscript"/>
        <sz val="10"/>
        <rFont val="Times New Roman"/>
        <family val="1"/>
      </rPr>
      <t xml:space="preserve">n </t>
    </r>
    <r>
      <rPr>
        <sz val="10"/>
        <rFont val="Times New Roman"/>
        <family val="1"/>
      </rPr>
      <t>We have assumed that all 17 respondents for subpart Ea and all 5 respondents for subpart Eb will each take 4 hours two times per year to record employee review of operations.</t>
    </r>
  </si>
  <si>
    <r>
      <t>o</t>
    </r>
    <r>
      <rPr>
        <vertAlign val="superscript"/>
        <sz val="9"/>
        <rFont val="Times New Roman"/>
        <family val="1"/>
      </rPr>
      <t xml:space="preserve"> </t>
    </r>
    <r>
      <rPr>
        <sz val="9"/>
        <rFont val="Times New Roman"/>
        <family val="1"/>
      </rPr>
      <t xml:space="preserve"> We have assumed that each of the 5 respondents subject to Eb will take 1.5 hours 94 times per year to enter information.</t>
    </r>
  </si>
  <si>
    <r>
      <rPr>
        <vertAlign val="superscript"/>
        <sz val="10"/>
        <rFont val="Times New Roman"/>
        <family val="1"/>
      </rPr>
      <t>p</t>
    </r>
    <r>
      <rPr>
        <sz val="10"/>
        <rFont val="Times New Roman"/>
        <family val="1"/>
      </rPr>
      <t xml:space="preserve"> Totals have been rounded to 3 significant figures. Figures may not add exactly due to rounding.</t>
    </r>
  </si>
  <si>
    <r>
      <t xml:space="preserve">a </t>
    </r>
    <r>
      <rPr>
        <sz val="9"/>
        <rFont val="Times New Roman"/>
        <family val="1"/>
      </rPr>
      <t xml:space="preserve"> On average, EPA estimates 22 existing sources will be subject to the NESHAP, including 17 sources subject to Ea, and 5 sources subject to Eb.  EPA estimates one plant</t>
    </r>
  </si>
  <si>
    <r>
      <t>b</t>
    </r>
    <r>
      <rPr>
        <sz val="9"/>
        <rFont val="Times New Roman"/>
        <family val="1"/>
      </rPr>
      <t xml:space="preserve"> This ICR uses the following labor rates:  $69.04 per hour for Managerial (GS-13, Step 1, $43.15 + 60%); $51.23 per hour for Technical labor (GS-12, Step 3, $32.02 + 60%), and </t>
    </r>
  </si>
  <si>
    <t>$27.73 per hour for Clerical (GS-6, Step 3, $17.33 + 60%). The rates have been increased by 60 percent to account for the benefit packages available to government employees.</t>
  </si>
  <si>
    <r>
      <rPr>
        <vertAlign val="superscript"/>
        <sz val="10"/>
        <rFont val="Times New Roman"/>
        <family val="1"/>
      </rPr>
      <t xml:space="preserve">c </t>
    </r>
    <r>
      <rPr>
        <sz val="9"/>
        <rFont val="Times New Roman"/>
        <family val="1"/>
      </rPr>
      <t xml:space="preserve"> Applies to new or reconstructed sources only.</t>
    </r>
  </si>
  <si>
    <r>
      <t xml:space="preserve">d </t>
    </r>
    <r>
      <rPr>
        <sz val="9"/>
        <rFont val="Times New Roman"/>
        <family val="1"/>
      </rPr>
      <t xml:space="preserve"> We have assumed that 20 percent of the respondents will repeat performance test for Eb.</t>
    </r>
  </si>
  <si>
    <r>
      <t xml:space="preserve">e </t>
    </r>
    <r>
      <rPr>
        <sz val="9"/>
        <rFont val="Times New Roman"/>
        <family val="1"/>
      </rPr>
      <t xml:space="preserve"> We have assumed that 80 percent of respondents will file an opacity report of no excess emission for Ea.</t>
    </r>
  </si>
  <si>
    <r>
      <t xml:space="preserve">f </t>
    </r>
    <r>
      <rPr>
        <sz val="9"/>
        <rFont val="Times New Roman"/>
        <family val="1"/>
      </rPr>
      <t xml:space="preserve"> We have assumed that 20 percent of respondents will file an opacity report of excess emission for Ea.</t>
    </r>
  </si>
  <si>
    <t>*Assumes 59% of respondents are public sector owned by state or local entities and privately operated. The remaining facilities are owned and operated by the private sector.  There are no Federally-owned facilities.</t>
  </si>
  <si>
    <r>
      <t>g</t>
    </r>
    <r>
      <rPr>
        <sz val="9"/>
        <rFont val="Times New Roman"/>
        <family val="1"/>
      </rPr>
      <t xml:space="preserve">  We have assumed that 17 of the respondents will write the appendix F reports four times per year for Ea.</t>
    </r>
  </si>
  <si>
    <t>(C) 
Hours per respondent per year (C=AxB)</t>
  </si>
  <si>
    <t>(E) Technical  hours per year (E=CxD)</t>
  </si>
  <si>
    <t>(F) Management  hours per year (Ex0.05)</t>
  </si>
  <si>
    <t>(G) Clerical  hours per year (Ex0.1)</t>
  </si>
  <si>
    <t>(H) 
Emission Test Hours per Occurrence</t>
  </si>
  <si>
    <t>(I) 
Emission Testing Contractor Hours per Year (HxD)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</si>
</sst>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quot;$&quot;#,##0.00"/>
    <numFmt numFmtId="165" formatCode="&quot;$&quot;#,##0"/>
    <numFmt numFmtId="166" formatCode="_(* #,##0_);_(* \(#,##0\);_(* &quot;-&quot;??_);_(@_)"/>
  </numFmts>
  <fonts count="32" x14ac:knownFonts="1">
    <font>
      <sz val="11"/>
      <color theme="1"/>
      <name val="Calibri"/>
      <family val="2"/>
      <scheme val="minor"/>
    </font>
    <font>
      <sz val="8"/>
      <color theme="1"/>
      <name val="Times New Roman"/>
      <family val="1"/>
    </font>
    <font>
      <vertAlign val="superscript"/>
      <sz val="8"/>
      <color theme="1"/>
      <name val="Times New Roman"/>
      <family val="1"/>
    </font>
    <font>
      <sz val="9"/>
      <color theme="1"/>
      <name val="Times New Roman"/>
      <family val="1"/>
    </font>
    <font>
      <b/>
      <sz val="8"/>
      <color theme="1"/>
      <name val="Times New Roman"/>
      <family val="1"/>
    </font>
    <font>
      <b/>
      <sz val="9"/>
      <color theme="1"/>
      <name val="Times New Roman"/>
      <family val="1"/>
    </font>
    <font>
      <vertAlign val="superscript"/>
      <sz val="10"/>
      <color theme="1"/>
      <name val="Times New Roman"/>
      <family val="1"/>
    </font>
    <font>
      <vertAlign val="superscript"/>
      <sz val="9"/>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sz val="10"/>
      <color rgb="FF000000"/>
      <name val="Times New Roman"/>
      <family val="1"/>
    </font>
    <font>
      <sz val="11"/>
      <color rgb="FFFF0000"/>
      <name val="Calibri"/>
      <family val="2"/>
      <scheme val="minor"/>
    </font>
    <font>
      <b/>
      <vertAlign val="superscript"/>
      <sz val="9"/>
      <color theme="1"/>
      <name val="Times New Roman"/>
      <family val="1"/>
    </font>
    <font>
      <sz val="11"/>
      <color theme="1"/>
      <name val="Calibri"/>
      <family val="2"/>
      <scheme val="minor"/>
    </font>
    <font>
      <b/>
      <sz val="11"/>
      <color theme="1"/>
      <name val="Calibri"/>
      <family val="2"/>
      <scheme val="minor"/>
    </font>
    <font>
      <b/>
      <sz val="11"/>
      <name val="Times New Roman"/>
      <family val="1"/>
    </font>
    <font>
      <sz val="11"/>
      <name val="Times New Roman"/>
      <family val="1"/>
    </font>
    <font>
      <b/>
      <i/>
      <sz val="11"/>
      <name val="Times New Roman"/>
      <family val="1"/>
    </font>
    <font>
      <sz val="9"/>
      <color theme="1"/>
      <name val="Calibri"/>
      <family val="2"/>
      <scheme val="minor"/>
    </font>
    <font>
      <sz val="11"/>
      <color rgb="FF7030A0"/>
      <name val="Calibri"/>
      <family val="2"/>
      <scheme val="minor"/>
    </font>
    <font>
      <sz val="12"/>
      <color rgb="FF7030A0"/>
      <name val="Times New Roman"/>
      <family val="1"/>
    </font>
    <font>
      <sz val="8"/>
      <name val="Times New Roman"/>
      <family val="1"/>
    </font>
    <font>
      <sz val="10"/>
      <name val="Times New Roman"/>
      <family val="1"/>
    </font>
    <font>
      <vertAlign val="superscript"/>
      <sz val="10"/>
      <name val="Times New Roman"/>
      <family val="1"/>
    </font>
    <font>
      <vertAlign val="superscript"/>
      <sz val="9"/>
      <name val="Times New Roman"/>
      <family val="1"/>
    </font>
    <font>
      <sz val="9"/>
      <name val="Times New Roman"/>
      <family val="1"/>
    </font>
    <font>
      <sz val="11"/>
      <name val="Calibri"/>
      <family val="2"/>
      <scheme val="minor"/>
    </font>
    <font>
      <b/>
      <sz val="12"/>
      <name val="Times New Roman"/>
      <family val="1"/>
    </font>
    <font>
      <b/>
      <sz val="9"/>
      <name val="Times New Roman"/>
      <family val="1"/>
    </font>
    <font>
      <b/>
      <sz val="10"/>
      <name val="Times New Roman"/>
      <family val="1"/>
    </font>
  </fonts>
  <fills count="4">
    <fill>
      <patternFill patternType="none"/>
    </fill>
    <fill>
      <patternFill patternType="gray125"/>
    </fill>
    <fill>
      <patternFill patternType="solid">
        <fgColor theme="5" tint="0.59999389629810485"/>
        <bgColor indexed="64"/>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5" fillId="0" borderId="0" applyFont="0" applyFill="0" applyBorder="0" applyAlignment="0" applyProtection="0"/>
    <xf numFmtId="9" fontId="15" fillId="0" borderId="0" applyFont="0" applyFill="0" applyBorder="0" applyAlignment="0" applyProtection="0"/>
  </cellStyleXfs>
  <cellXfs count="144">
    <xf numFmtId="0" fontId="0" fillId="0" borderId="0" xfId="0"/>
    <xf numFmtId="0" fontId="0" fillId="0" borderId="0" xfId="0" applyAlignment="1"/>
    <xf numFmtId="0" fontId="1" fillId="0" borderId="1" xfId="0" applyFont="1" applyBorder="1" applyAlignment="1">
      <alignment horizontal="center" vertical="center"/>
    </xf>
    <xf numFmtId="8" fontId="0" fillId="0" borderId="0" xfId="0" applyNumberFormat="1"/>
    <xf numFmtId="0" fontId="8"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0" fontId="0" fillId="2" borderId="0" xfId="0" applyFill="1" applyAlignment="1"/>
    <xf numFmtId="0" fontId="0" fillId="2" borderId="0" xfId="0" applyFill="1"/>
    <xf numFmtId="0" fontId="0" fillId="0" borderId="0" xfId="0" applyAlignment="1">
      <alignment wrapText="1"/>
    </xf>
    <xf numFmtId="0" fontId="8" fillId="0" borderId="1" xfId="0" applyFont="1" applyBorder="1" applyAlignment="1">
      <alignment horizontal="center" vertical="center" wrapText="1"/>
    </xf>
    <xf numFmtId="6" fontId="0" fillId="0" borderId="0" xfId="0" applyNumberFormat="1"/>
    <xf numFmtId="165" fontId="0" fillId="0" borderId="0" xfId="0" applyNumberFormat="1" applyFill="1"/>
    <xf numFmtId="0" fontId="0" fillId="0" borderId="1" xfId="0" applyBorder="1"/>
    <xf numFmtId="1" fontId="0" fillId="0" borderId="0" xfId="0" applyNumberFormat="1" applyAlignment="1"/>
    <xf numFmtId="0" fontId="1" fillId="0" borderId="1" xfId="0" applyFont="1" applyFill="1" applyBorder="1" applyAlignment="1">
      <alignment horizontal="center" vertical="center"/>
    </xf>
    <xf numFmtId="0" fontId="13" fillId="0" borderId="0" xfId="0" applyFont="1"/>
    <xf numFmtId="0" fontId="1" fillId="0" borderId="1" xfId="0" applyFont="1" applyFill="1" applyBorder="1" applyAlignment="1">
      <alignment horizontal="left" vertical="center"/>
    </xf>
    <xf numFmtId="0" fontId="16" fillId="0" borderId="0" xfId="0" applyFont="1"/>
    <xf numFmtId="0" fontId="17" fillId="3" borderId="12" xfId="0" applyFont="1" applyFill="1" applyBorder="1" applyAlignment="1">
      <alignment horizontal="center" vertical="center"/>
    </xf>
    <xf numFmtId="0" fontId="18" fillId="0" borderId="11" xfId="0" applyFont="1" applyBorder="1" applyAlignment="1">
      <alignment vertical="center"/>
    </xf>
    <xf numFmtId="0" fontId="19" fillId="0" borderId="11" xfId="0" applyFont="1" applyBorder="1" applyAlignment="1">
      <alignment vertical="center"/>
    </xf>
    <xf numFmtId="1" fontId="19" fillId="0" borderId="12" xfId="0" applyNumberFormat="1" applyFont="1" applyBorder="1" applyAlignment="1">
      <alignment horizontal="right" vertical="center"/>
    </xf>
    <xf numFmtId="166" fontId="19" fillId="0" borderId="12" xfId="1" applyNumberFormat="1" applyFont="1" applyBorder="1" applyAlignment="1">
      <alignment horizontal="right" vertical="center"/>
    </xf>
    <xf numFmtId="0" fontId="0" fillId="0" borderId="0" xfId="0" applyFill="1"/>
    <xf numFmtId="166" fontId="18" fillId="0" borderId="12" xfId="1" applyNumberFormat="1" applyFont="1" applyFill="1" applyBorder="1" applyAlignment="1">
      <alignment horizontal="right" vertical="center"/>
    </xf>
    <xf numFmtId="9" fontId="0" fillId="0" borderId="1" xfId="2" applyFont="1" applyBorder="1"/>
    <xf numFmtId="0" fontId="1" fillId="0" borderId="0" xfId="0" applyFont="1" applyFill="1" applyBorder="1" applyAlignment="1">
      <alignment horizontal="left" vertical="top"/>
    </xf>
    <xf numFmtId="0" fontId="11" fillId="0" borderId="1" xfId="0" applyFont="1" applyFill="1" applyBorder="1" applyAlignment="1">
      <alignment horizontal="center" vertical="top" wrapText="1"/>
    </xf>
    <xf numFmtId="6" fontId="11" fillId="0" borderId="1" xfId="0" applyNumberFormat="1" applyFont="1" applyFill="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vertical="top" wrapText="1"/>
    </xf>
    <xf numFmtId="0" fontId="12" fillId="0" borderId="1" xfId="0" applyFont="1" applyFill="1" applyBorder="1" applyAlignment="1">
      <alignment wrapText="1"/>
    </xf>
    <xf numFmtId="1" fontId="18" fillId="0" borderId="12" xfId="0" applyNumberFormat="1" applyFont="1" applyFill="1" applyBorder="1" applyAlignment="1">
      <alignment horizontal="righ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20" fillId="0" borderId="0" xfId="0" applyFont="1" applyAlignment="1"/>
    <xf numFmtId="0" fontId="13" fillId="0" borderId="0" xfId="0" applyFont="1" applyAlignment="1"/>
    <xf numFmtId="3" fontId="1" fillId="0" borderId="1" xfId="0" applyNumberFormat="1" applyFont="1" applyBorder="1" applyAlignment="1">
      <alignment horizontal="center" vertical="center"/>
    </xf>
    <xf numFmtId="0" fontId="21" fillId="0" borderId="0" xfId="0" applyFont="1" applyAlignment="1"/>
    <xf numFmtId="0" fontId="21" fillId="0" borderId="0" xfId="0" applyFont="1"/>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24" fillId="0" borderId="1" xfId="0" applyFont="1" applyFill="1" applyBorder="1" applyAlignment="1">
      <alignment wrapText="1"/>
    </xf>
    <xf numFmtId="0" fontId="26" fillId="0" borderId="0" xfId="0" applyFont="1" applyFill="1" applyAlignment="1">
      <alignment vertical="center"/>
    </xf>
    <xf numFmtId="0" fontId="25" fillId="0" borderId="0" xfId="0" applyFont="1" applyFill="1" applyAlignment="1">
      <alignment vertical="center"/>
    </xf>
    <xf numFmtId="0" fontId="27" fillId="0" borderId="0" xfId="0" applyFont="1" applyFill="1" applyAlignment="1">
      <alignment vertical="center"/>
    </xf>
    <xf numFmtId="0" fontId="28" fillId="0" borderId="1" xfId="0" applyFont="1" applyBorder="1"/>
    <xf numFmtId="6" fontId="18" fillId="0" borderId="12" xfId="0" applyNumberFormat="1" applyFont="1" applyFill="1" applyBorder="1" applyAlignment="1">
      <alignment horizontal="right" vertical="center"/>
    </xf>
    <xf numFmtId="0" fontId="28" fillId="0" borderId="0" xfId="0" applyFont="1" applyAlignment="1"/>
    <xf numFmtId="0" fontId="1" fillId="0" borderId="1" xfId="0" applyFont="1" applyBorder="1" applyAlignment="1">
      <alignment vertical="center"/>
    </xf>
    <xf numFmtId="0" fontId="1" fillId="0" borderId="1" xfId="0" applyFont="1" applyBorder="1" applyAlignment="1">
      <alignment horizontal="right" vertical="center"/>
    </xf>
    <xf numFmtId="8"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0" fontId="1" fillId="0" borderId="1" xfId="0" applyFont="1" applyFill="1" applyBorder="1" applyAlignment="1">
      <alignment vertical="center"/>
    </xf>
    <xf numFmtId="0" fontId="1" fillId="0" borderId="1" xfId="0" applyFont="1" applyBorder="1" applyAlignment="1">
      <alignment horizontal="left" vertical="center"/>
    </xf>
    <xf numFmtId="4" fontId="0" fillId="0" borderId="1" xfId="0" applyNumberFormat="1" applyBorder="1" applyAlignment="1">
      <alignment vertical="center"/>
    </xf>
    <xf numFmtId="6" fontId="4" fillId="0" borderId="1" xfId="0" applyNumberFormat="1" applyFont="1" applyBorder="1" applyAlignment="1">
      <alignment horizontal="right" vertical="center"/>
    </xf>
    <xf numFmtId="0" fontId="5" fillId="0" borderId="1" xfId="0" applyFont="1" applyBorder="1" applyAlignment="1">
      <alignment vertical="center"/>
    </xf>
    <xf numFmtId="0" fontId="0" fillId="0" borderId="1" xfId="0" applyBorder="1" applyAlignment="1">
      <alignment vertical="center"/>
    </xf>
    <xf numFmtId="0" fontId="7" fillId="0" borderId="0" xfId="0" applyFont="1" applyFill="1" applyAlignment="1">
      <alignment horizontal="left" vertical="center"/>
    </xf>
    <xf numFmtId="0" fontId="11" fillId="0" borderId="0" xfId="0" applyFont="1" applyFill="1" applyAlignment="1">
      <alignment horizontal="left" vertical="center"/>
    </xf>
    <xf numFmtId="0" fontId="26" fillId="0" borderId="0" xfId="0" applyFont="1" applyFill="1" applyAlignment="1">
      <alignment horizontal="left" vertical="center"/>
    </xf>
    <xf numFmtId="0" fontId="24" fillId="0" borderId="0" xfId="0" applyFont="1" applyFill="1" applyAlignment="1">
      <alignment horizontal="left" vertical="center" wrapText="1"/>
    </xf>
    <xf numFmtId="0" fontId="24" fillId="0" borderId="0" xfId="0" applyFont="1" applyFill="1" applyAlignment="1">
      <alignment horizontal="left" vertical="center"/>
    </xf>
    <xf numFmtId="0" fontId="25" fillId="0" borderId="0" xfId="0" applyFont="1" applyFill="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6" fontId="3" fillId="0" borderId="1" xfId="0" applyNumberFormat="1"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164" fontId="3" fillId="0" borderId="1" xfId="0" applyNumberFormat="1" applyFont="1" applyBorder="1" applyAlignment="1">
      <alignment vertical="center"/>
    </xf>
    <xf numFmtId="164" fontId="3" fillId="0" borderId="1" xfId="0" applyNumberFormat="1" applyFont="1" applyFill="1" applyBorder="1" applyAlignment="1">
      <alignment vertical="center"/>
    </xf>
    <xf numFmtId="0" fontId="27" fillId="0" borderId="1" xfId="0" applyFont="1" applyBorder="1" applyAlignment="1">
      <alignment horizontal="center" vertical="center"/>
    </xf>
    <xf numFmtId="0" fontId="27" fillId="0" borderId="1" xfId="0" applyFont="1" applyFill="1" applyBorder="1" applyAlignment="1">
      <alignment horizontal="center" vertical="center"/>
    </xf>
    <xf numFmtId="6" fontId="5" fillId="0" borderId="1" xfId="0" applyNumberFormat="1" applyFont="1" applyBorder="1" applyAlignment="1">
      <alignment vertical="center"/>
    </xf>
    <xf numFmtId="0" fontId="28" fillId="0" borderId="0" xfId="0" applyFont="1" applyAlignment="1">
      <alignment vertical="center"/>
    </xf>
    <xf numFmtId="0" fontId="0" fillId="0" borderId="0" xfId="0" applyAlignment="1">
      <alignment vertical="center"/>
    </xf>
    <xf numFmtId="0" fontId="30" fillId="0" borderId="27"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8" fillId="0" borderId="22" xfId="0" applyFont="1" applyFill="1" applyBorder="1" applyAlignment="1">
      <alignment vertical="top" wrapText="1"/>
    </xf>
    <xf numFmtId="0" fontId="27" fillId="0" borderId="12" xfId="0" applyFont="1" applyFill="1" applyBorder="1" applyAlignment="1">
      <alignment horizontal="center" vertical="center" wrapText="1"/>
    </xf>
    <xf numFmtId="0" fontId="24" fillId="0" borderId="25"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1" xfId="0" applyFont="1" applyFill="1" applyBorder="1" applyAlignment="1">
      <alignment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31" fillId="0" borderId="0" xfId="0" applyFont="1" applyFill="1" applyAlignment="1">
      <alignment vertical="center" wrapText="1"/>
    </xf>
    <xf numFmtId="0" fontId="31" fillId="0" borderId="0" xfId="0" applyFont="1" applyFill="1" applyAlignment="1">
      <alignment horizontal="center" vertical="center" wrapText="1"/>
    </xf>
    <xf numFmtId="0" fontId="24" fillId="0" borderId="30" xfId="0" applyFont="1" applyFill="1" applyBorder="1" applyAlignment="1">
      <alignment horizontal="center" vertical="center" wrapText="1"/>
    </xf>
    <xf numFmtId="1" fontId="1" fillId="0" borderId="1" xfId="0" applyNumberFormat="1" applyFont="1" applyBorder="1" applyAlignment="1">
      <alignment horizontal="center" vertical="center"/>
    </xf>
    <xf numFmtId="6" fontId="1" fillId="0" borderId="1" xfId="0" applyNumberFormat="1" applyFont="1" applyBorder="1" applyAlignment="1">
      <alignment horizontal="right" vertical="center"/>
    </xf>
    <xf numFmtId="165" fontId="4" fillId="0" borderId="1" xfId="0" applyNumberFormat="1" applyFont="1" applyBorder="1" applyAlignment="1">
      <alignment vertical="center"/>
    </xf>
    <xf numFmtId="0" fontId="0" fillId="0" borderId="1" xfId="0" applyBorder="1" applyAlignment="1"/>
    <xf numFmtId="165" fontId="3" fillId="0" borderId="1" xfId="0" applyNumberFormat="1" applyFont="1" applyBorder="1" applyAlignment="1">
      <alignment vertical="center"/>
    </xf>
    <xf numFmtId="165" fontId="3" fillId="0" borderId="1" xfId="0" applyNumberFormat="1" applyFont="1" applyFill="1" applyBorder="1" applyAlignment="1">
      <alignment vertical="center"/>
    </xf>
    <xf numFmtId="1" fontId="3" fillId="0" borderId="1" xfId="0" applyNumberFormat="1"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3" fontId="1"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4"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4" fillId="0" borderId="0" xfId="0" applyFont="1" applyFill="1" applyAlignment="1">
      <alignment horizontal="left" vertical="center"/>
    </xf>
    <xf numFmtId="3" fontId="5" fillId="0" borderId="1" xfId="0" applyNumberFormat="1" applyFont="1" applyBorder="1" applyAlignment="1">
      <alignment horizontal="center" vertical="center"/>
    </xf>
    <xf numFmtId="0" fontId="3" fillId="0" borderId="0" xfId="0" applyFont="1" applyBorder="1"/>
    <xf numFmtId="0" fontId="24" fillId="0" borderId="0" xfId="0" applyFont="1" applyFill="1" applyAlignment="1">
      <alignment vertical="center" wrapText="1"/>
    </xf>
    <xf numFmtId="0" fontId="22" fillId="0" borderId="16" xfId="0" applyFont="1" applyBorder="1" applyAlignment="1">
      <alignment vertical="center" wrapText="1"/>
    </xf>
    <xf numFmtId="0" fontId="22" fillId="0" borderId="14" xfId="0" applyFont="1" applyBorder="1" applyAlignment="1">
      <alignment vertical="center" wrapText="1"/>
    </xf>
    <xf numFmtId="0" fontId="22" fillId="0" borderId="17" xfId="0" applyFont="1" applyBorder="1" applyAlignment="1">
      <alignment vertical="center" wrapText="1"/>
    </xf>
    <xf numFmtId="0" fontId="29" fillId="0" borderId="2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0" fillId="0" borderId="13" xfId="0" applyBorder="1" applyAlignment="1">
      <alignment horizontal="left" wrapText="1"/>
    </xf>
    <xf numFmtId="0" fontId="28" fillId="0" borderId="14" xfId="0" applyFont="1" applyBorder="1" applyAlignment="1">
      <alignment horizontal="left" wrapText="1"/>
    </xf>
    <xf numFmtId="0" fontId="28" fillId="0" borderId="0" xfId="0" applyFont="1" applyAlignment="1">
      <alignment horizontal="left" wrapText="1"/>
    </xf>
    <xf numFmtId="0" fontId="17" fillId="3" borderId="7"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7"/>
  <sheetViews>
    <sheetView tabSelected="1" topLeftCell="A28" zoomScale="115" zoomScaleNormal="115" workbookViewId="0">
      <selection activeCell="F56" sqref="F56:J56"/>
    </sheetView>
  </sheetViews>
  <sheetFormatPr defaultRowHeight="14.5" x14ac:dyDescent="0.35"/>
  <cols>
    <col min="1" max="1" width="37" style="1" bestFit="1" customWidth="1"/>
    <col min="2" max="3" width="10.54296875" style="1" customWidth="1"/>
    <col min="4" max="4" width="9.1796875" style="1"/>
    <col min="5" max="5" width="11.54296875" style="1" customWidth="1"/>
    <col min="6" max="6" width="9.1796875" style="1"/>
    <col min="7" max="7" width="9.7265625" style="1" customWidth="1"/>
    <col min="8" max="8" width="9.1796875" style="1"/>
    <col min="9" max="9" width="11" style="1" customWidth="1"/>
    <col min="10" max="10" width="12.26953125" style="1" customWidth="1"/>
    <col min="11" max="11" width="14.453125" style="1" customWidth="1"/>
    <col min="14" max="14" width="10.81640625" bestFit="1" customWidth="1"/>
  </cols>
  <sheetData>
    <row r="1" spans="1:13" x14ac:dyDescent="0.35">
      <c r="F1" s="6">
        <v>122.66</v>
      </c>
      <c r="G1" s="6">
        <v>149.84</v>
      </c>
      <c r="H1" s="6">
        <v>60.88</v>
      </c>
      <c r="J1" s="1">
        <v>80</v>
      </c>
      <c r="M1" s="23"/>
    </row>
    <row r="2" spans="1:13" ht="78" x14ac:dyDescent="0.35">
      <c r="A2" s="4" t="s">
        <v>0</v>
      </c>
      <c r="B2" s="5" t="s">
        <v>65</v>
      </c>
      <c r="C2" s="5" t="s">
        <v>66</v>
      </c>
      <c r="D2" s="5" t="s">
        <v>187</v>
      </c>
      <c r="E2" s="5" t="s">
        <v>90</v>
      </c>
      <c r="F2" s="5" t="s">
        <v>188</v>
      </c>
      <c r="G2" s="5" t="s">
        <v>189</v>
      </c>
      <c r="H2" s="5" t="s">
        <v>190</v>
      </c>
      <c r="I2" s="9" t="s">
        <v>191</v>
      </c>
      <c r="J2" s="9" t="s">
        <v>192</v>
      </c>
      <c r="K2" s="5" t="s">
        <v>64</v>
      </c>
      <c r="M2" s="26"/>
    </row>
    <row r="3" spans="1:13" x14ac:dyDescent="0.35">
      <c r="A3" s="50" t="s">
        <v>1</v>
      </c>
      <c r="B3" s="2" t="s">
        <v>2</v>
      </c>
      <c r="C3" s="2"/>
      <c r="D3" s="2"/>
      <c r="E3" s="2"/>
      <c r="F3" s="2"/>
      <c r="G3" s="2"/>
      <c r="H3" s="2"/>
      <c r="I3" s="2"/>
      <c r="J3" s="2"/>
      <c r="K3" s="51" t="s">
        <v>3</v>
      </c>
      <c r="M3" s="23"/>
    </row>
    <row r="4" spans="1:13" x14ac:dyDescent="0.35">
      <c r="A4" s="50" t="s">
        <v>4</v>
      </c>
      <c r="B4" s="2" t="s">
        <v>2</v>
      </c>
      <c r="C4" s="2"/>
      <c r="D4" s="2"/>
      <c r="E4" s="2"/>
      <c r="F4" s="2"/>
      <c r="G4" s="2"/>
      <c r="H4" s="2"/>
      <c r="I4" s="2"/>
      <c r="J4" s="2"/>
      <c r="K4" s="51" t="s">
        <v>3</v>
      </c>
      <c r="M4" s="23"/>
    </row>
    <row r="5" spans="1:13" x14ac:dyDescent="0.35">
      <c r="A5" s="50" t="s">
        <v>5</v>
      </c>
      <c r="B5" s="2"/>
      <c r="C5" s="2"/>
      <c r="D5" s="2"/>
      <c r="E5" s="2"/>
      <c r="F5" s="2"/>
      <c r="G5" s="2"/>
      <c r="H5" s="2"/>
      <c r="I5" s="2"/>
      <c r="J5" s="2"/>
      <c r="K5" s="51" t="s">
        <v>3</v>
      </c>
      <c r="M5" s="23"/>
    </row>
    <row r="6" spans="1:13" x14ac:dyDescent="0.35">
      <c r="A6" s="50" t="s">
        <v>68</v>
      </c>
      <c r="B6" s="2">
        <v>1</v>
      </c>
      <c r="C6" s="2">
        <v>1</v>
      </c>
      <c r="D6" s="2">
        <f>B6*C6</f>
        <v>1</v>
      </c>
      <c r="E6" s="41">
        <v>22</v>
      </c>
      <c r="F6" s="2">
        <f>D6*E6</f>
        <v>22</v>
      </c>
      <c r="G6" s="2">
        <f>F6*0.05</f>
        <v>1.1000000000000001</v>
      </c>
      <c r="H6" s="2">
        <f>F6*0.1</f>
        <v>2.2000000000000002</v>
      </c>
      <c r="I6" s="2">
        <v>1</v>
      </c>
      <c r="J6" s="2">
        <f>I6*E6</f>
        <v>22</v>
      </c>
      <c r="K6" s="52">
        <f>F6*F$1+G6*G$1+H6*H$1+J6*J$1</f>
        <v>4757.2800000000007</v>
      </c>
      <c r="L6" s="15"/>
      <c r="M6" s="23"/>
    </row>
    <row r="7" spans="1:13" x14ac:dyDescent="0.35">
      <c r="A7" s="50" t="s">
        <v>6</v>
      </c>
      <c r="B7" s="2"/>
      <c r="C7" s="2"/>
      <c r="D7" s="2"/>
      <c r="E7" s="42"/>
      <c r="F7" s="2"/>
      <c r="G7" s="2"/>
      <c r="H7" s="2"/>
      <c r="I7" s="2"/>
      <c r="J7" s="2"/>
      <c r="K7" s="51"/>
      <c r="M7" s="23"/>
    </row>
    <row r="8" spans="1:13" x14ac:dyDescent="0.35">
      <c r="A8" s="50" t="s">
        <v>105</v>
      </c>
      <c r="B8" s="2">
        <v>24</v>
      </c>
      <c r="C8" s="2">
        <v>1</v>
      </c>
      <c r="D8" s="2">
        <f t="shared" ref="D8:D15" si="0">B8*C8</f>
        <v>24</v>
      </c>
      <c r="E8" s="42">
        <v>0</v>
      </c>
      <c r="F8" s="2">
        <f>D8*E8</f>
        <v>0</v>
      </c>
      <c r="G8" s="102">
        <f t="shared" ref="G8:G15" si="1">F8*0.05</f>
        <v>0</v>
      </c>
      <c r="H8" s="102">
        <f t="shared" ref="H8:H15" si="2">F8*0.1</f>
        <v>0</v>
      </c>
      <c r="I8" s="38">
        <v>1053</v>
      </c>
      <c r="J8" s="38">
        <f>I8*E8</f>
        <v>0</v>
      </c>
      <c r="K8" s="103">
        <f t="shared" ref="K8:K15" si="3">F8*F$1+G8*G$1+H8*H$1+J8*J$1</f>
        <v>0</v>
      </c>
    </row>
    <row r="9" spans="1:13" x14ac:dyDescent="0.35">
      <c r="A9" s="50" t="s">
        <v>106</v>
      </c>
      <c r="B9" s="2">
        <v>24</v>
      </c>
      <c r="C9" s="2">
        <v>1</v>
      </c>
      <c r="D9" s="2">
        <f t="shared" si="0"/>
        <v>24</v>
      </c>
      <c r="E9" s="41">
        <v>0</v>
      </c>
      <c r="F9" s="2">
        <f t="shared" ref="F9:F15" si="4">D9*E9</f>
        <v>0</v>
      </c>
      <c r="G9" s="102">
        <f t="shared" si="1"/>
        <v>0</v>
      </c>
      <c r="H9" s="102">
        <f t="shared" si="2"/>
        <v>0</v>
      </c>
      <c r="I9" s="38">
        <v>1053</v>
      </c>
      <c r="J9" s="2">
        <f>I9*E9</f>
        <v>0</v>
      </c>
      <c r="K9" s="103">
        <f t="shared" si="3"/>
        <v>0</v>
      </c>
      <c r="L9" s="40"/>
    </row>
    <row r="10" spans="1:13" x14ac:dyDescent="0.35">
      <c r="A10" s="50" t="s">
        <v>91</v>
      </c>
      <c r="B10" s="2">
        <v>24</v>
      </c>
      <c r="C10" s="2">
        <v>1</v>
      </c>
      <c r="D10" s="2">
        <f t="shared" si="0"/>
        <v>24</v>
      </c>
      <c r="E10" s="41">
        <v>0</v>
      </c>
      <c r="F10" s="2">
        <f t="shared" si="4"/>
        <v>0</v>
      </c>
      <c r="G10" s="102">
        <f t="shared" si="1"/>
        <v>0</v>
      </c>
      <c r="H10" s="102">
        <f t="shared" si="2"/>
        <v>0</v>
      </c>
      <c r="I10" s="2">
        <v>470</v>
      </c>
      <c r="J10" s="2">
        <f>I10*E10</f>
        <v>0</v>
      </c>
      <c r="K10" s="103">
        <f t="shared" si="3"/>
        <v>0</v>
      </c>
    </row>
    <row r="11" spans="1:13" x14ac:dyDescent="0.35">
      <c r="A11" s="50" t="s">
        <v>101</v>
      </c>
      <c r="B11" s="2">
        <v>24</v>
      </c>
      <c r="C11" s="2">
        <v>1</v>
      </c>
      <c r="D11" s="2">
        <f t="shared" si="0"/>
        <v>24</v>
      </c>
      <c r="E11" s="41">
        <v>0</v>
      </c>
      <c r="F11" s="2">
        <f t="shared" si="4"/>
        <v>0</v>
      </c>
      <c r="G11" s="102">
        <f t="shared" si="1"/>
        <v>0</v>
      </c>
      <c r="H11" s="102">
        <f t="shared" si="2"/>
        <v>0</v>
      </c>
      <c r="I11" s="2">
        <v>470</v>
      </c>
      <c r="J11" s="2">
        <f t="shared" ref="J11:J15" si="5">I11*E11</f>
        <v>0</v>
      </c>
      <c r="K11" s="103">
        <f t="shared" si="3"/>
        <v>0</v>
      </c>
      <c r="L11" s="40"/>
    </row>
    <row r="12" spans="1:13" x14ac:dyDescent="0.35">
      <c r="A12" s="50" t="s">
        <v>104</v>
      </c>
      <c r="B12" s="2">
        <v>24</v>
      </c>
      <c r="C12" s="2">
        <v>1</v>
      </c>
      <c r="D12" s="2">
        <f t="shared" si="0"/>
        <v>24</v>
      </c>
      <c r="E12" s="42">
        <v>17</v>
      </c>
      <c r="F12" s="2">
        <f t="shared" si="4"/>
        <v>408</v>
      </c>
      <c r="G12" s="2">
        <f t="shared" si="1"/>
        <v>20.400000000000002</v>
      </c>
      <c r="H12" s="2">
        <f t="shared" si="2"/>
        <v>40.800000000000004</v>
      </c>
      <c r="I12" s="2">
        <v>826</v>
      </c>
      <c r="J12" s="38">
        <f t="shared" si="5"/>
        <v>14042</v>
      </c>
      <c r="K12" s="52">
        <f t="shared" si="3"/>
        <v>1178945.92</v>
      </c>
    </row>
    <row r="13" spans="1:13" x14ac:dyDescent="0.35">
      <c r="A13" s="50" t="s">
        <v>107</v>
      </c>
      <c r="B13" s="2">
        <v>24</v>
      </c>
      <c r="C13" s="2">
        <v>1</v>
      </c>
      <c r="D13" s="2">
        <f t="shared" si="0"/>
        <v>24</v>
      </c>
      <c r="E13" s="42">
        <v>5</v>
      </c>
      <c r="F13" s="2">
        <f t="shared" si="4"/>
        <v>120</v>
      </c>
      <c r="G13" s="2">
        <f t="shared" si="1"/>
        <v>6</v>
      </c>
      <c r="H13" s="2">
        <f t="shared" si="2"/>
        <v>12</v>
      </c>
      <c r="I13" s="38">
        <v>1053</v>
      </c>
      <c r="J13" s="38">
        <f t="shared" si="5"/>
        <v>5265</v>
      </c>
      <c r="K13" s="52">
        <f t="shared" si="3"/>
        <v>437548.79999999999</v>
      </c>
    </row>
    <row r="14" spans="1:13" x14ac:dyDescent="0.35">
      <c r="A14" s="50" t="s">
        <v>37</v>
      </c>
      <c r="B14" s="2">
        <v>125</v>
      </c>
      <c r="C14" s="2">
        <v>8</v>
      </c>
      <c r="D14" s="38">
        <f t="shared" si="0"/>
        <v>1000</v>
      </c>
      <c r="E14" s="2">
        <v>0</v>
      </c>
      <c r="F14" s="2">
        <f t="shared" si="4"/>
        <v>0</v>
      </c>
      <c r="G14" s="2">
        <f t="shared" si="1"/>
        <v>0</v>
      </c>
      <c r="H14" s="2">
        <f t="shared" si="2"/>
        <v>0</v>
      </c>
      <c r="I14" s="2">
        <v>0</v>
      </c>
      <c r="J14" s="2">
        <f t="shared" si="5"/>
        <v>0</v>
      </c>
      <c r="K14" s="53">
        <f t="shared" si="3"/>
        <v>0</v>
      </c>
    </row>
    <row r="15" spans="1:13" x14ac:dyDescent="0.35">
      <c r="A15" s="50" t="s">
        <v>38</v>
      </c>
      <c r="B15" s="2">
        <v>36</v>
      </c>
      <c r="C15" s="2">
        <v>8</v>
      </c>
      <c r="D15" s="2">
        <f t="shared" si="0"/>
        <v>288</v>
      </c>
      <c r="E15" s="2">
        <v>0</v>
      </c>
      <c r="F15" s="2">
        <f t="shared" si="4"/>
        <v>0</v>
      </c>
      <c r="G15" s="2">
        <f t="shared" si="1"/>
        <v>0</v>
      </c>
      <c r="H15" s="2">
        <f t="shared" si="2"/>
        <v>0</v>
      </c>
      <c r="I15" s="2">
        <v>0</v>
      </c>
      <c r="J15" s="2">
        <f t="shared" si="5"/>
        <v>0</v>
      </c>
      <c r="K15" s="53">
        <f t="shared" si="3"/>
        <v>0</v>
      </c>
    </row>
    <row r="16" spans="1:13" x14ac:dyDescent="0.35">
      <c r="A16" s="50" t="s">
        <v>7</v>
      </c>
      <c r="B16" s="2" t="s">
        <v>8</v>
      </c>
      <c r="C16" s="2"/>
      <c r="D16" s="2"/>
      <c r="E16" s="2"/>
      <c r="F16" s="2"/>
      <c r="G16" s="2"/>
      <c r="H16" s="2"/>
      <c r="I16" s="2"/>
      <c r="J16" s="2"/>
      <c r="K16" s="53"/>
    </row>
    <row r="17" spans="1:12" ht="24" customHeight="1" x14ac:dyDescent="0.35">
      <c r="A17" s="50" t="s">
        <v>9</v>
      </c>
      <c r="B17" s="2" t="s">
        <v>8</v>
      </c>
      <c r="C17" s="2"/>
      <c r="D17" s="2"/>
      <c r="E17" s="2"/>
      <c r="F17" s="2"/>
      <c r="G17" s="2"/>
      <c r="H17" s="2"/>
      <c r="I17" s="2"/>
      <c r="J17" s="2"/>
      <c r="K17" s="53"/>
    </row>
    <row r="18" spans="1:12" x14ac:dyDescent="0.35">
      <c r="A18" s="50" t="s">
        <v>10</v>
      </c>
      <c r="B18" s="2"/>
      <c r="C18" s="2"/>
      <c r="D18" s="2"/>
      <c r="E18" s="2"/>
      <c r="F18" s="2"/>
      <c r="G18" s="2"/>
      <c r="H18" s="2"/>
      <c r="I18" s="2"/>
      <c r="J18" s="2"/>
      <c r="K18" s="53"/>
    </row>
    <row r="19" spans="1:12" x14ac:dyDescent="0.35">
      <c r="A19" s="50" t="s">
        <v>39</v>
      </c>
      <c r="B19" s="2">
        <v>2</v>
      </c>
      <c r="C19" s="2">
        <v>1</v>
      </c>
      <c r="D19" s="2">
        <f t="shared" ref="D19:D36" si="6">B19*C19</f>
        <v>2</v>
      </c>
      <c r="E19" s="2">
        <v>0</v>
      </c>
      <c r="F19" s="2">
        <f t="shared" ref="F19:F36" si="7">D19*E19</f>
        <v>0</v>
      </c>
      <c r="G19" s="2">
        <f t="shared" ref="G19:G36" si="8">F19*0.05</f>
        <v>0</v>
      </c>
      <c r="H19" s="2">
        <f t="shared" ref="H19:H36" si="9">F19*0.1</f>
        <v>0</v>
      </c>
      <c r="I19" s="2">
        <v>0</v>
      </c>
      <c r="J19" s="2">
        <f t="shared" ref="J19:J36" si="10">I19*E19</f>
        <v>0</v>
      </c>
      <c r="K19" s="53">
        <f t="shared" ref="K19:K36" si="11">F19*F$1+G19*G$1+H19*H$1+J19*J$1</f>
        <v>0</v>
      </c>
    </row>
    <row r="20" spans="1:12" x14ac:dyDescent="0.35">
      <c r="A20" s="50" t="s">
        <v>40</v>
      </c>
      <c r="B20" s="2">
        <v>2</v>
      </c>
      <c r="C20" s="2">
        <v>1</v>
      </c>
      <c r="D20" s="2">
        <f t="shared" si="6"/>
        <v>2</v>
      </c>
      <c r="E20" s="2">
        <v>0</v>
      </c>
      <c r="F20" s="2">
        <f t="shared" si="7"/>
        <v>0</v>
      </c>
      <c r="G20" s="2">
        <f t="shared" si="8"/>
        <v>0</v>
      </c>
      <c r="H20" s="2">
        <f t="shared" si="9"/>
        <v>0</v>
      </c>
      <c r="I20" s="2">
        <v>0</v>
      </c>
      <c r="J20" s="2">
        <f t="shared" si="10"/>
        <v>0</v>
      </c>
      <c r="K20" s="53">
        <f t="shared" si="11"/>
        <v>0</v>
      </c>
    </row>
    <row r="21" spans="1:12" x14ac:dyDescent="0.35">
      <c r="A21" s="50" t="s">
        <v>62</v>
      </c>
      <c r="B21" s="2">
        <v>2</v>
      </c>
      <c r="C21" s="2">
        <v>1</v>
      </c>
      <c r="D21" s="2">
        <f t="shared" si="6"/>
        <v>2</v>
      </c>
      <c r="E21" s="2">
        <v>0</v>
      </c>
      <c r="F21" s="2">
        <f t="shared" si="7"/>
        <v>0</v>
      </c>
      <c r="G21" s="2">
        <f t="shared" si="8"/>
        <v>0</v>
      </c>
      <c r="H21" s="2">
        <f t="shared" si="9"/>
        <v>0</v>
      </c>
      <c r="I21" s="2">
        <v>0</v>
      </c>
      <c r="J21" s="2">
        <f t="shared" si="10"/>
        <v>0</v>
      </c>
      <c r="K21" s="53">
        <f t="shared" si="11"/>
        <v>0</v>
      </c>
    </row>
    <row r="22" spans="1:12" x14ac:dyDescent="0.35">
      <c r="A22" s="50" t="s">
        <v>63</v>
      </c>
      <c r="B22" s="2">
        <v>2</v>
      </c>
      <c r="C22" s="2">
        <v>1</v>
      </c>
      <c r="D22" s="2">
        <f t="shared" si="6"/>
        <v>2</v>
      </c>
      <c r="E22" s="42">
        <v>0</v>
      </c>
      <c r="F22" s="2">
        <f t="shared" si="7"/>
        <v>0</v>
      </c>
      <c r="G22" s="2">
        <f t="shared" si="8"/>
        <v>0</v>
      </c>
      <c r="H22" s="2">
        <f t="shared" si="9"/>
        <v>0</v>
      </c>
      <c r="I22" s="2">
        <v>0</v>
      </c>
      <c r="J22" s="2">
        <f t="shared" si="10"/>
        <v>0</v>
      </c>
      <c r="K22" s="53">
        <f t="shared" si="11"/>
        <v>0</v>
      </c>
    </row>
    <row r="23" spans="1:12" x14ac:dyDescent="0.35">
      <c r="A23" s="54" t="s">
        <v>95</v>
      </c>
      <c r="B23" s="14">
        <v>2</v>
      </c>
      <c r="C23" s="14">
        <v>1</v>
      </c>
      <c r="D23" s="14">
        <f t="shared" si="6"/>
        <v>2</v>
      </c>
      <c r="E23" s="42">
        <v>0</v>
      </c>
      <c r="F23" s="2">
        <f t="shared" si="7"/>
        <v>0</v>
      </c>
      <c r="G23" s="102">
        <f t="shared" si="8"/>
        <v>0</v>
      </c>
      <c r="H23" s="102">
        <f t="shared" si="9"/>
        <v>0</v>
      </c>
      <c r="I23" s="2">
        <v>0</v>
      </c>
      <c r="J23" s="2">
        <f t="shared" si="10"/>
        <v>0</v>
      </c>
      <c r="K23" s="103">
        <f t="shared" si="11"/>
        <v>0</v>
      </c>
    </row>
    <row r="24" spans="1:12" x14ac:dyDescent="0.35">
      <c r="A24" s="54" t="s">
        <v>94</v>
      </c>
      <c r="B24" s="14">
        <v>2</v>
      </c>
      <c r="C24" s="14">
        <v>1</v>
      </c>
      <c r="D24" s="14">
        <f t="shared" si="6"/>
        <v>2</v>
      </c>
      <c r="E24" s="42">
        <v>0</v>
      </c>
      <c r="F24" s="2">
        <f t="shared" si="7"/>
        <v>0</v>
      </c>
      <c r="G24" s="102">
        <f t="shared" si="8"/>
        <v>0</v>
      </c>
      <c r="H24" s="102">
        <f t="shared" si="9"/>
        <v>0</v>
      </c>
      <c r="I24" s="2">
        <v>0</v>
      </c>
      <c r="J24" s="2">
        <f t="shared" si="10"/>
        <v>0</v>
      </c>
      <c r="K24" s="103">
        <f t="shared" si="11"/>
        <v>0</v>
      </c>
    </row>
    <row r="25" spans="1:12" x14ac:dyDescent="0.35">
      <c r="A25" s="54" t="s">
        <v>93</v>
      </c>
      <c r="B25" s="14">
        <v>2</v>
      </c>
      <c r="C25" s="14">
        <v>1</v>
      </c>
      <c r="D25" s="14">
        <f t="shared" si="6"/>
        <v>2</v>
      </c>
      <c r="E25" s="42">
        <v>0</v>
      </c>
      <c r="F25" s="2">
        <f t="shared" si="7"/>
        <v>0</v>
      </c>
      <c r="G25" s="102">
        <f t="shared" si="8"/>
        <v>0</v>
      </c>
      <c r="H25" s="102">
        <f t="shared" si="9"/>
        <v>0</v>
      </c>
      <c r="I25" s="2">
        <v>0</v>
      </c>
      <c r="J25" s="2">
        <f t="shared" si="10"/>
        <v>0</v>
      </c>
      <c r="K25" s="103">
        <f t="shared" si="11"/>
        <v>0</v>
      </c>
      <c r="L25" s="15"/>
    </row>
    <row r="26" spans="1:12" x14ac:dyDescent="0.35">
      <c r="A26" s="54" t="s">
        <v>41</v>
      </c>
      <c r="B26" s="14">
        <v>16</v>
      </c>
      <c r="C26" s="14">
        <v>1</v>
      </c>
      <c r="D26" s="14">
        <f t="shared" si="6"/>
        <v>16</v>
      </c>
      <c r="E26" s="41">
        <v>17</v>
      </c>
      <c r="F26" s="2">
        <f t="shared" si="7"/>
        <v>272</v>
      </c>
      <c r="G26" s="2">
        <f t="shared" si="8"/>
        <v>13.600000000000001</v>
      </c>
      <c r="H26" s="2">
        <f t="shared" si="9"/>
        <v>27.200000000000003</v>
      </c>
      <c r="I26" s="2">
        <v>0</v>
      </c>
      <c r="J26" s="2">
        <f t="shared" si="10"/>
        <v>0</v>
      </c>
      <c r="K26" s="52">
        <f t="shared" si="11"/>
        <v>37057.279999999999</v>
      </c>
    </row>
    <row r="27" spans="1:12" x14ac:dyDescent="0.35">
      <c r="A27" s="16" t="s">
        <v>102</v>
      </c>
      <c r="B27" s="14">
        <v>8</v>
      </c>
      <c r="C27" s="14">
        <v>1</v>
      </c>
      <c r="D27" s="14">
        <f t="shared" si="6"/>
        <v>8</v>
      </c>
      <c r="E27" s="41">
        <f>0.8*E26</f>
        <v>13.600000000000001</v>
      </c>
      <c r="F27" s="2">
        <f t="shared" si="7"/>
        <v>108.80000000000001</v>
      </c>
      <c r="G27" s="2">
        <f t="shared" si="8"/>
        <v>5.4400000000000013</v>
      </c>
      <c r="H27" s="2">
        <f t="shared" si="9"/>
        <v>10.880000000000003</v>
      </c>
      <c r="I27" s="2">
        <v>0</v>
      </c>
      <c r="J27" s="2">
        <f t="shared" si="10"/>
        <v>0</v>
      </c>
      <c r="K27" s="52">
        <f t="shared" si="11"/>
        <v>14822.912000000002</v>
      </c>
    </row>
    <row r="28" spans="1:12" x14ac:dyDescent="0.35">
      <c r="A28" s="16" t="s">
        <v>103</v>
      </c>
      <c r="B28" s="14">
        <v>16</v>
      </c>
      <c r="C28" s="14">
        <v>1</v>
      </c>
      <c r="D28" s="14">
        <f t="shared" si="6"/>
        <v>16</v>
      </c>
      <c r="E28" s="41">
        <f>0.2*E26</f>
        <v>3.4000000000000004</v>
      </c>
      <c r="F28" s="2">
        <f t="shared" si="7"/>
        <v>54.400000000000006</v>
      </c>
      <c r="G28" s="2">
        <f t="shared" si="8"/>
        <v>2.7200000000000006</v>
      </c>
      <c r="H28" s="2">
        <f t="shared" si="9"/>
        <v>5.4400000000000013</v>
      </c>
      <c r="I28" s="2">
        <v>0</v>
      </c>
      <c r="J28" s="2">
        <f t="shared" si="10"/>
        <v>0</v>
      </c>
      <c r="K28" s="52">
        <f t="shared" si="11"/>
        <v>7411.456000000001</v>
      </c>
    </row>
    <row r="29" spans="1:12" x14ac:dyDescent="0.35">
      <c r="A29" s="16" t="s">
        <v>42</v>
      </c>
      <c r="B29" s="14">
        <v>34</v>
      </c>
      <c r="C29" s="14">
        <v>4</v>
      </c>
      <c r="D29" s="14">
        <f t="shared" si="6"/>
        <v>136</v>
      </c>
      <c r="E29" s="41">
        <v>17</v>
      </c>
      <c r="F29" s="2">
        <f t="shared" si="7"/>
        <v>2312</v>
      </c>
      <c r="G29" s="2">
        <f t="shared" si="8"/>
        <v>115.60000000000001</v>
      </c>
      <c r="H29" s="2">
        <f t="shared" si="9"/>
        <v>231.20000000000002</v>
      </c>
      <c r="I29" s="2">
        <v>0</v>
      </c>
      <c r="J29" s="2">
        <f t="shared" si="10"/>
        <v>0</v>
      </c>
      <c r="K29" s="52">
        <f t="shared" si="11"/>
        <v>314986.88</v>
      </c>
    </row>
    <row r="30" spans="1:12" x14ac:dyDescent="0.35">
      <c r="A30" s="16" t="s">
        <v>11</v>
      </c>
      <c r="B30" s="14">
        <v>11</v>
      </c>
      <c r="C30" s="14">
        <v>4</v>
      </c>
      <c r="D30" s="14">
        <f t="shared" si="6"/>
        <v>44</v>
      </c>
      <c r="E30" s="41">
        <v>17</v>
      </c>
      <c r="F30" s="2">
        <f t="shared" si="7"/>
        <v>748</v>
      </c>
      <c r="G30" s="2">
        <f t="shared" si="8"/>
        <v>37.4</v>
      </c>
      <c r="H30" s="2">
        <f t="shared" si="9"/>
        <v>74.8</v>
      </c>
      <c r="I30" s="2">
        <v>0</v>
      </c>
      <c r="J30" s="2">
        <f t="shared" si="10"/>
        <v>0</v>
      </c>
      <c r="K30" s="52">
        <f t="shared" si="11"/>
        <v>101907.51999999999</v>
      </c>
    </row>
    <row r="31" spans="1:12" x14ac:dyDescent="0.35">
      <c r="A31" s="16" t="s">
        <v>92</v>
      </c>
      <c r="B31" s="14">
        <v>40</v>
      </c>
      <c r="C31" s="14">
        <v>1</v>
      </c>
      <c r="D31" s="14">
        <f t="shared" si="6"/>
        <v>40</v>
      </c>
      <c r="E31" s="41">
        <v>0</v>
      </c>
      <c r="F31" s="2">
        <f t="shared" si="7"/>
        <v>0</v>
      </c>
      <c r="G31" s="2">
        <f t="shared" si="8"/>
        <v>0</v>
      </c>
      <c r="H31" s="2">
        <f t="shared" si="9"/>
        <v>0</v>
      </c>
      <c r="I31" s="2">
        <v>0</v>
      </c>
      <c r="J31" s="2">
        <f t="shared" si="10"/>
        <v>0</v>
      </c>
      <c r="K31" s="103">
        <f t="shared" si="11"/>
        <v>0</v>
      </c>
      <c r="L31" s="15"/>
    </row>
    <row r="32" spans="1:12" ht="15" customHeight="1" x14ac:dyDescent="0.35">
      <c r="A32" s="16" t="s">
        <v>43</v>
      </c>
      <c r="B32" s="14">
        <v>40</v>
      </c>
      <c r="C32" s="14">
        <v>1</v>
      </c>
      <c r="D32" s="14">
        <f t="shared" si="6"/>
        <v>40</v>
      </c>
      <c r="E32" s="41">
        <v>5</v>
      </c>
      <c r="F32" s="2">
        <f t="shared" si="7"/>
        <v>200</v>
      </c>
      <c r="G32" s="2">
        <f t="shared" si="8"/>
        <v>10</v>
      </c>
      <c r="H32" s="2">
        <f t="shared" si="9"/>
        <v>20</v>
      </c>
      <c r="I32" s="2">
        <v>0</v>
      </c>
      <c r="J32" s="2">
        <f t="shared" si="10"/>
        <v>0</v>
      </c>
      <c r="K32" s="52">
        <f t="shared" si="11"/>
        <v>27248</v>
      </c>
    </row>
    <row r="33" spans="1:20" x14ac:dyDescent="0.35">
      <c r="A33" s="16" t="s">
        <v>108</v>
      </c>
      <c r="B33" s="14">
        <v>17</v>
      </c>
      <c r="C33" s="14">
        <v>2</v>
      </c>
      <c r="D33" s="14">
        <f t="shared" si="6"/>
        <v>34</v>
      </c>
      <c r="E33" s="41">
        <v>5</v>
      </c>
      <c r="F33" s="2">
        <f t="shared" si="7"/>
        <v>170</v>
      </c>
      <c r="G33" s="2">
        <f t="shared" si="8"/>
        <v>8.5</v>
      </c>
      <c r="H33" s="2">
        <f t="shared" si="9"/>
        <v>17</v>
      </c>
      <c r="I33" s="2">
        <v>0</v>
      </c>
      <c r="J33" s="2">
        <f t="shared" si="10"/>
        <v>0</v>
      </c>
      <c r="K33" s="52">
        <f t="shared" si="11"/>
        <v>23160.799999999999</v>
      </c>
    </row>
    <row r="34" spans="1:20" x14ac:dyDescent="0.35">
      <c r="A34" s="16" t="s">
        <v>109</v>
      </c>
      <c r="B34" s="14">
        <v>11</v>
      </c>
      <c r="C34" s="14">
        <v>4</v>
      </c>
      <c r="D34" s="14">
        <f t="shared" si="6"/>
        <v>44</v>
      </c>
      <c r="E34" s="41">
        <v>5</v>
      </c>
      <c r="F34" s="2">
        <f t="shared" si="7"/>
        <v>220</v>
      </c>
      <c r="G34" s="2">
        <f t="shared" si="8"/>
        <v>11</v>
      </c>
      <c r="H34" s="2">
        <f t="shared" si="9"/>
        <v>22</v>
      </c>
      <c r="I34" s="2">
        <v>0</v>
      </c>
      <c r="J34" s="2">
        <f t="shared" si="10"/>
        <v>0</v>
      </c>
      <c r="K34" s="52">
        <f t="shared" si="11"/>
        <v>29972.800000000003</v>
      </c>
    </row>
    <row r="35" spans="1:20" x14ac:dyDescent="0.35">
      <c r="A35" s="16" t="s">
        <v>96</v>
      </c>
      <c r="B35" s="14">
        <v>270</v>
      </c>
      <c r="C35" s="14">
        <v>1</v>
      </c>
      <c r="D35" s="14">
        <f t="shared" si="6"/>
        <v>270</v>
      </c>
      <c r="E35" s="41">
        <v>0</v>
      </c>
      <c r="F35" s="38">
        <f t="shared" si="7"/>
        <v>0</v>
      </c>
      <c r="G35" s="2">
        <f t="shared" si="8"/>
        <v>0</v>
      </c>
      <c r="H35" s="2">
        <f t="shared" si="9"/>
        <v>0</v>
      </c>
      <c r="I35" s="2">
        <v>0</v>
      </c>
      <c r="J35" s="2">
        <f t="shared" si="10"/>
        <v>0</v>
      </c>
      <c r="K35" s="103">
        <f t="shared" si="11"/>
        <v>0</v>
      </c>
      <c r="L35" s="15"/>
    </row>
    <row r="36" spans="1:20" x14ac:dyDescent="0.35">
      <c r="A36" s="16" t="s">
        <v>97</v>
      </c>
      <c r="B36" s="14">
        <v>140</v>
      </c>
      <c r="C36" s="14">
        <v>1</v>
      </c>
      <c r="D36" s="14">
        <f t="shared" si="6"/>
        <v>140</v>
      </c>
      <c r="E36" s="41">
        <v>0</v>
      </c>
      <c r="F36" s="2">
        <f t="shared" si="7"/>
        <v>0</v>
      </c>
      <c r="G36" s="2">
        <f t="shared" si="8"/>
        <v>0</v>
      </c>
      <c r="H36" s="2">
        <f t="shared" si="9"/>
        <v>0</v>
      </c>
      <c r="I36" s="2">
        <v>0</v>
      </c>
      <c r="J36" s="2">
        <f t="shared" si="10"/>
        <v>0</v>
      </c>
      <c r="K36" s="103">
        <f t="shared" si="11"/>
        <v>0</v>
      </c>
      <c r="L36" s="15"/>
    </row>
    <row r="37" spans="1:20" x14ac:dyDescent="0.35">
      <c r="A37" s="116" t="s">
        <v>35</v>
      </c>
      <c r="B37" s="2"/>
      <c r="C37" s="2"/>
      <c r="D37" s="2"/>
      <c r="E37" s="42"/>
      <c r="F37" s="111">
        <f>SUM(F3:H36)</f>
        <v>5330.4800000000005</v>
      </c>
      <c r="G37" s="111"/>
      <c r="H37" s="111"/>
      <c r="I37" s="2"/>
      <c r="J37" s="38">
        <f>SUM(J3:J36)</f>
        <v>19329</v>
      </c>
      <c r="K37" s="105"/>
    </row>
    <row r="38" spans="1:20" x14ac:dyDescent="0.35">
      <c r="A38" s="117"/>
      <c r="B38" s="2"/>
      <c r="C38" s="2"/>
      <c r="D38" s="2"/>
      <c r="E38" s="2"/>
      <c r="F38" s="113">
        <f>F37+J37</f>
        <v>24659.48</v>
      </c>
      <c r="G38" s="114"/>
      <c r="H38" s="114"/>
      <c r="I38" s="114"/>
      <c r="J38" s="115"/>
      <c r="K38" s="104">
        <f>SUM(K3:K37)</f>
        <v>2177819.6479999996</v>
      </c>
    </row>
    <row r="39" spans="1:20" x14ac:dyDescent="0.35">
      <c r="A39" s="50" t="s">
        <v>12</v>
      </c>
      <c r="B39" s="2"/>
      <c r="C39" s="2"/>
      <c r="D39" s="2"/>
      <c r="E39" s="2"/>
      <c r="F39" s="2"/>
      <c r="G39" s="2"/>
      <c r="H39" s="2"/>
      <c r="I39" s="50"/>
      <c r="J39" s="50"/>
      <c r="K39" s="51"/>
    </row>
    <row r="40" spans="1:20" x14ac:dyDescent="0.35">
      <c r="A40" s="55" t="s">
        <v>67</v>
      </c>
      <c r="B40" s="2" t="s">
        <v>13</v>
      </c>
      <c r="C40" s="2"/>
      <c r="D40" s="2"/>
      <c r="E40" s="2"/>
      <c r="F40" s="2"/>
      <c r="G40" s="2"/>
      <c r="H40" s="2"/>
      <c r="I40" s="50"/>
      <c r="J40" s="50"/>
      <c r="K40" s="51"/>
    </row>
    <row r="41" spans="1:20" x14ac:dyDescent="0.35">
      <c r="A41" s="50" t="s">
        <v>14</v>
      </c>
      <c r="B41" s="2" t="s">
        <v>15</v>
      </c>
      <c r="C41" s="2"/>
      <c r="D41" s="2"/>
      <c r="E41" s="2"/>
      <c r="F41" s="2"/>
      <c r="G41" s="2"/>
      <c r="H41" s="2"/>
      <c r="I41" s="50"/>
      <c r="J41" s="50"/>
      <c r="K41" s="51" t="s">
        <v>3</v>
      </c>
    </row>
    <row r="42" spans="1:20" x14ac:dyDescent="0.35">
      <c r="A42" s="50" t="s">
        <v>16</v>
      </c>
      <c r="B42" s="2" t="s">
        <v>15</v>
      </c>
      <c r="C42" s="2"/>
      <c r="D42" s="2"/>
      <c r="E42" s="2"/>
      <c r="F42" s="2"/>
      <c r="G42" s="2"/>
      <c r="H42" s="2"/>
      <c r="I42" s="50"/>
      <c r="J42" s="50"/>
      <c r="K42" s="51" t="s">
        <v>3</v>
      </c>
    </row>
    <row r="43" spans="1:20" x14ac:dyDescent="0.35">
      <c r="A43" s="55" t="s">
        <v>17</v>
      </c>
      <c r="B43" s="2" t="s">
        <v>15</v>
      </c>
      <c r="C43" s="2"/>
      <c r="D43" s="2"/>
      <c r="E43" s="2"/>
      <c r="F43" s="2"/>
      <c r="G43" s="2"/>
      <c r="H43" s="2"/>
      <c r="I43" s="50"/>
      <c r="J43" s="50"/>
      <c r="K43" s="51" t="s">
        <v>3</v>
      </c>
    </row>
    <row r="44" spans="1:20" x14ac:dyDescent="0.35">
      <c r="A44" s="55" t="s">
        <v>18</v>
      </c>
      <c r="B44" s="2"/>
      <c r="C44" s="2"/>
      <c r="D44" s="2"/>
      <c r="E44" s="2"/>
      <c r="F44" s="2"/>
      <c r="G44" s="2"/>
      <c r="H44" s="2"/>
      <c r="I44" s="2"/>
      <c r="J44" s="2"/>
      <c r="K44" s="51"/>
    </row>
    <row r="45" spans="1:20" x14ac:dyDescent="0.35">
      <c r="A45" s="55" t="s">
        <v>110</v>
      </c>
      <c r="B45" s="2">
        <v>1.5</v>
      </c>
      <c r="C45" s="2">
        <v>104</v>
      </c>
      <c r="D45" s="2">
        <f t="shared" ref="D45:D51" si="12">B45*C45</f>
        <v>156</v>
      </c>
      <c r="E45" s="42">
        <v>17</v>
      </c>
      <c r="F45" s="38">
        <f t="shared" ref="F45:F51" si="13">D45*E45</f>
        <v>2652</v>
      </c>
      <c r="G45" s="2">
        <f t="shared" ref="G45:G51" si="14">F45*0.05</f>
        <v>132.6</v>
      </c>
      <c r="H45" s="2">
        <f t="shared" ref="H45:H51" si="15">F45*0.1</f>
        <v>265.2</v>
      </c>
      <c r="I45" s="2">
        <v>0</v>
      </c>
      <c r="J45" s="2">
        <f t="shared" ref="J45:J51" si="16">I45*E45</f>
        <v>0</v>
      </c>
      <c r="K45" s="52">
        <f t="shared" ref="K45:K51" si="17">F45*F$1+G45*G$1+H45*H$1+J45*J$1</f>
        <v>361308.48</v>
      </c>
    </row>
    <row r="46" spans="1:20" x14ac:dyDescent="0.35">
      <c r="A46" s="55" t="s">
        <v>111</v>
      </c>
      <c r="B46" s="2">
        <v>1.5</v>
      </c>
      <c r="C46" s="2">
        <v>104</v>
      </c>
      <c r="D46" s="2">
        <f t="shared" si="12"/>
        <v>156</v>
      </c>
      <c r="E46" s="42">
        <v>17</v>
      </c>
      <c r="F46" s="38">
        <f t="shared" si="13"/>
        <v>2652</v>
      </c>
      <c r="G46" s="2">
        <f t="shared" si="14"/>
        <v>132.6</v>
      </c>
      <c r="H46" s="2">
        <f t="shared" si="15"/>
        <v>265.2</v>
      </c>
      <c r="I46" s="2">
        <v>0</v>
      </c>
      <c r="J46" s="2">
        <f t="shared" si="16"/>
        <v>0</v>
      </c>
      <c r="K46" s="52">
        <f t="shared" si="17"/>
        <v>361308.48</v>
      </c>
      <c r="N46" t="s">
        <v>50</v>
      </c>
    </row>
    <row r="47" spans="1:20" x14ac:dyDescent="0.35">
      <c r="A47" s="55" t="s">
        <v>112</v>
      </c>
      <c r="B47" s="2">
        <v>4</v>
      </c>
      <c r="C47" s="2">
        <v>2</v>
      </c>
      <c r="D47" s="2">
        <f t="shared" si="12"/>
        <v>8</v>
      </c>
      <c r="E47" s="42">
        <v>17</v>
      </c>
      <c r="F47" s="2">
        <f t="shared" si="13"/>
        <v>136</v>
      </c>
      <c r="G47" s="2">
        <f t="shared" si="14"/>
        <v>6.8000000000000007</v>
      </c>
      <c r="H47" s="2">
        <f t="shared" si="15"/>
        <v>13.600000000000001</v>
      </c>
      <c r="I47" s="2">
        <v>0</v>
      </c>
      <c r="J47" s="2">
        <f t="shared" si="16"/>
        <v>0</v>
      </c>
      <c r="K47" s="52">
        <f t="shared" si="17"/>
        <v>18528.64</v>
      </c>
      <c r="N47" s="12" t="s">
        <v>54</v>
      </c>
      <c r="O47" s="12" t="s">
        <v>55</v>
      </c>
      <c r="P47" s="12" t="s">
        <v>56</v>
      </c>
      <c r="Q47" s="12" t="s">
        <v>57</v>
      </c>
      <c r="R47" s="12" t="s">
        <v>58</v>
      </c>
      <c r="S47" s="12" t="s">
        <v>59</v>
      </c>
      <c r="T47" s="12" t="s">
        <v>60</v>
      </c>
    </row>
    <row r="48" spans="1:20" ht="26" x14ac:dyDescent="0.35">
      <c r="A48" s="55" t="s">
        <v>113</v>
      </c>
      <c r="B48" s="2">
        <v>1.5</v>
      </c>
      <c r="C48" s="2">
        <v>94</v>
      </c>
      <c r="D48" s="2">
        <f t="shared" si="12"/>
        <v>141</v>
      </c>
      <c r="E48" s="2">
        <v>5</v>
      </c>
      <c r="F48" s="2">
        <f t="shared" si="13"/>
        <v>705</v>
      </c>
      <c r="G48" s="2">
        <f t="shared" si="14"/>
        <v>35.25</v>
      </c>
      <c r="H48" s="2">
        <f t="shared" si="15"/>
        <v>70.5</v>
      </c>
      <c r="I48" s="2">
        <v>0</v>
      </c>
      <c r="J48" s="2">
        <f t="shared" si="16"/>
        <v>0</v>
      </c>
      <c r="K48" s="52">
        <f t="shared" si="17"/>
        <v>96049.2</v>
      </c>
      <c r="N48" s="27" t="s">
        <v>51</v>
      </c>
      <c r="O48" s="28">
        <v>60000</v>
      </c>
      <c r="P48" s="29">
        <v>0</v>
      </c>
      <c r="Q48" s="28">
        <f>O48*P48</f>
        <v>0</v>
      </c>
      <c r="R48" s="28">
        <v>8972</v>
      </c>
      <c r="S48" s="43">
        <v>17</v>
      </c>
      <c r="T48" s="28">
        <f>R48*S48</f>
        <v>152524</v>
      </c>
    </row>
    <row r="49" spans="1:21" ht="26" x14ac:dyDescent="0.35">
      <c r="A49" s="55" t="s">
        <v>114</v>
      </c>
      <c r="B49" s="2">
        <v>1.5</v>
      </c>
      <c r="C49" s="2">
        <v>94</v>
      </c>
      <c r="D49" s="2">
        <f t="shared" si="12"/>
        <v>141</v>
      </c>
      <c r="E49" s="2">
        <v>5</v>
      </c>
      <c r="F49" s="2">
        <f t="shared" si="13"/>
        <v>705</v>
      </c>
      <c r="G49" s="2">
        <f t="shared" si="14"/>
        <v>35.25</v>
      </c>
      <c r="H49" s="2">
        <f t="shared" si="15"/>
        <v>70.5</v>
      </c>
      <c r="I49" s="2">
        <v>0</v>
      </c>
      <c r="J49" s="2">
        <f t="shared" si="16"/>
        <v>0</v>
      </c>
      <c r="K49" s="52">
        <f t="shared" si="17"/>
        <v>96049.2</v>
      </c>
      <c r="N49" s="30" t="s">
        <v>52</v>
      </c>
      <c r="O49" s="28">
        <v>60000</v>
      </c>
      <c r="P49" s="43">
        <v>0</v>
      </c>
      <c r="Q49" s="28">
        <f>ROUND(O49*P49,-3)</f>
        <v>0</v>
      </c>
      <c r="R49" s="28">
        <v>8972</v>
      </c>
      <c r="S49" s="29">
        <v>5</v>
      </c>
      <c r="T49" s="28">
        <f>R49*S49</f>
        <v>44860</v>
      </c>
    </row>
    <row r="50" spans="1:21" x14ac:dyDescent="0.35">
      <c r="A50" s="55" t="s">
        <v>115</v>
      </c>
      <c r="B50" s="2">
        <v>4</v>
      </c>
      <c r="C50" s="2">
        <v>2</v>
      </c>
      <c r="D50" s="2">
        <f t="shared" si="12"/>
        <v>8</v>
      </c>
      <c r="E50" s="2">
        <v>5</v>
      </c>
      <c r="F50" s="2">
        <f t="shared" si="13"/>
        <v>40</v>
      </c>
      <c r="G50" s="2">
        <f t="shared" si="14"/>
        <v>2</v>
      </c>
      <c r="H50" s="2">
        <f t="shared" si="15"/>
        <v>4</v>
      </c>
      <c r="I50" s="2">
        <v>0</v>
      </c>
      <c r="J50" s="2">
        <f t="shared" si="16"/>
        <v>0</v>
      </c>
      <c r="K50" s="52">
        <f t="shared" si="17"/>
        <v>5449.6</v>
      </c>
      <c r="N50" s="30" t="s">
        <v>53</v>
      </c>
      <c r="O50" s="31"/>
      <c r="P50" s="31"/>
      <c r="Q50" s="28">
        <f>SUM(Q48:Q49)</f>
        <v>0</v>
      </c>
      <c r="R50" s="31"/>
      <c r="S50" s="31"/>
      <c r="T50" s="28">
        <f>ROUND(SUM(T48:T49),-3)</f>
        <v>197000</v>
      </c>
      <c r="U50" s="11">
        <f>SUM(O50:T50)</f>
        <v>197000</v>
      </c>
    </row>
    <row r="51" spans="1:21" x14ac:dyDescent="0.35">
      <c r="A51" s="55" t="s">
        <v>70</v>
      </c>
      <c r="B51" s="2">
        <v>0.1</v>
      </c>
      <c r="C51" s="2">
        <v>94</v>
      </c>
      <c r="D51" s="2">
        <f t="shared" si="12"/>
        <v>9.4</v>
      </c>
      <c r="E51" s="2">
        <v>5</v>
      </c>
      <c r="F51" s="2">
        <f t="shared" si="13"/>
        <v>47</v>
      </c>
      <c r="G51" s="2">
        <f t="shared" si="14"/>
        <v>2.35</v>
      </c>
      <c r="H51" s="2">
        <f t="shared" si="15"/>
        <v>4.7</v>
      </c>
      <c r="I51" s="2">
        <v>0</v>
      </c>
      <c r="J51" s="2">
        <f t="shared" si="16"/>
        <v>0</v>
      </c>
      <c r="K51" s="52">
        <f t="shared" si="17"/>
        <v>6403.28</v>
      </c>
    </row>
    <row r="52" spans="1:21" x14ac:dyDescent="0.35">
      <c r="A52" s="50" t="s">
        <v>19</v>
      </c>
      <c r="B52" s="2" t="s">
        <v>15</v>
      </c>
      <c r="C52" s="2"/>
      <c r="D52" s="2"/>
      <c r="E52" s="2"/>
      <c r="F52" s="2"/>
      <c r="G52" s="2"/>
      <c r="H52" s="2"/>
      <c r="I52" s="2"/>
      <c r="J52" s="2"/>
      <c r="K52" s="51"/>
    </row>
    <row r="53" spans="1:21" x14ac:dyDescent="0.35">
      <c r="A53" s="50" t="s">
        <v>20</v>
      </c>
      <c r="B53" s="2" t="s">
        <v>15</v>
      </c>
      <c r="C53" s="2"/>
      <c r="D53" s="2"/>
      <c r="E53" s="2"/>
      <c r="F53" s="2"/>
      <c r="G53" s="2"/>
      <c r="H53" s="2"/>
      <c r="I53" s="2"/>
      <c r="J53" s="2"/>
      <c r="K53" s="51"/>
    </row>
    <row r="54" spans="1:21" x14ac:dyDescent="0.35">
      <c r="A54" s="109" t="s">
        <v>36</v>
      </c>
      <c r="B54" s="2"/>
      <c r="C54" s="2"/>
      <c r="D54" s="2"/>
      <c r="E54" s="2"/>
      <c r="F54" s="111">
        <f>SUM(F39:H53)</f>
        <v>7977.55</v>
      </c>
      <c r="G54" s="111"/>
      <c r="H54" s="111"/>
      <c r="I54" s="50"/>
      <c r="J54" s="50">
        <f>SUM(J39:J53)</f>
        <v>0</v>
      </c>
      <c r="K54" s="56"/>
      <c r="N54" s="10"/>
    </row>
    <row r="55" spans="1:21" x14ac:dyDescent="0.35">
      <c r="A55" s="110"/>
      <c r="B55" s="2"/>
      <c r="C55" s="2"/>
      <c r="D55" s="2"/>
      <c r="E55" s="2"/>
      <c r="F55" s="113">
        <f>ROUND(F54+J54,-1)</f>
        <v>7980</v>
      </c>
      <c r="G55" s="114"/>
      <c r="H55" s="114"/>
      <c r="I55" s="114"/>
      <c r="J55" s="115"/>
      <c r="K55" s="57">
        <f>ROUND(SUM(K39:K53),-3)</f>
        <v>945000</v>
      </c>
      <c r="N55" s="10"/>
    </row>
    <row r="56" spans="1:21" x14ac:dyDescent="0.35">
      <c r="A56" s="58" t="s">
        <v>116</v>
      </c>
      <c r="B56" s="2"/>
      <c r="C56" s="2"/>
      <c r="D56" s="2"/>
      <c r="E56" s="2"/>
      <c r="F56" s="112">
        <f>ROUND(F54+F37+J37+J54,-2)</f>
        <v>32600</v>
      </c>
      <c r="G56" s="112"/>
      <c r="H56" s="112"/>
      <c r="I56" s="112"/>
      <c r="J56" s="112"/>
      <c r="K56" s="57">
        <f>ROUND(K55+K38,-4)</f>
        <v>3120000</v>
      </c>
      <c r="M56" s="3"/>
    </row>
    <row r="57" spans="1:21" x14ac:dyDescent="0.35">
      <c r="A57" s="58" t="s">
        <v>117</v>
      </c>
      <c r="B57" s="2"/>
      <c r="C57" s="2"/>
      <c r="D57" s="2"/>
      <c r="E57" s="2"/>
      <c r="F57" s="113"/>
      <c r="G57" s="114"/>
      <c r="H57" s="114"/>
      <c r="I57" s="114"/>
      <c r="J57" s="115"/>
      <c r="K57" s="57">
        <f>U50</f>
        <v>197000</v>
      </c>
      <c r="M57" s="3"/>
    </row>
    <row r="58" spans="1:21" x14ac:dyDescent="0.35">
      <c r="A58" s="58" t="s">
        <v>118</v>
      </c>
      <c r="B58" s="59"/>
      <c r="C58" s="59"/>
      <c r="D58" s="59"/>
      <c r="E58" s="59"/>
      <c r="F58" s="121"/>
      <c r="G58" s="122"/>
      <c r="H58" s="122"/>
      <c r="I58" s="122"/>
      <c r="J58" s="123"/>
      <c r="K58" s="57">
        <f>ROUND(SUM(K56:K57),-4)</f>
        <v>3320000</v>
      </c>
    </row>
    <row r="59" spans="1:21" x14ac:dyDescent="0.35">
      <c r="G59" s="36" t="s">
        <v>61</v>
      </c>
      <c r="H59" s="13">
        <f>F56/H60</f>
        <v>159.02439024390245</v>
      </c>
    </row>
    <row r="60" spans="1:21" x14ac:dyDescent="0.35">
      <c r="G60" s="36" t="s">
        <v>87</v>
      </c>
      <c r="H60" s="49">
        <v>205</v>
      </c>
      <c r="I60" s="37"/>
      <c r="K60" s="39"/>
    </row>
    <row r="62" spans="1:21" ht="32.25" customHeight="1" x14ac:dyDescent="0.35">
      <c r="A62" s="118" t="s">
        <v>165</v>
      </c>
      <c r="B62" s="118"/>
      <c r="C62" s="118"/>
      <c r="D62" s="118"/>
      <c r="E62" s="118"/>
      <c r="F62" s="118"/>
      <c r="G62" s="118"/>
      <c r="H62" s="118"/>
      <c r="I62" s="118"/>
      <c r="J62" s="118"/>
      <c r="K62" s="118"/>
    </row>
    <row r="63" spans="1:21" ht="38.25" customHeight="1" x14ac:dyDescent="0.35">
      <c r="A63" s="118" t="s">
        <v>166</v>
      </c>
      <c r="B63" s="118"/>
      <c r="C63" s="118"/>
      <c r="D63" s="118"/>
      <c r="E63" s="118"/>
      <c r="F63" s="118"/>
      <c r="G63" s="118"/>
      <c r="H63" s="118"/>
      <c r="I63" s="118"/>
      <c r="J63" s="118"/>
      <c r="K63" s="118"/>
    </row>
    <row r="64" spans="1:21" x14ac:dyDescent="0.35">
      <c r="A64" s="119" t="s">
        <v>98</v>
      </c>
      <c r="B64" s="119"/>
      <c r="C64" s="119"/>
      <c r="D64" s="119"/>
      <c r="E64" s="119"/>
      <c r="F64" s="119"/>
      <c r="G64" s="119"/>
      <c r="H64" s="119"/>
      <c r="I64" s="119"/>
      <c r="J64" s="119"/>
      <c r="K64" s="119"/>
    </row>
    <row r="65" spans="1:12" ht="15.5" x14ac:dyDescent="0.35">
      <c r="A65" s="120" t="s">
        <v>167</v>
      </c>
      <c r="B65" s="120"/>
      <c r="C65" s="120"/>
      <c r="D65" s="120"/>
      <c r="E65" s="120"/>
      <c r="F65" s="120"/>
      <c r="G65" s="120"/>
      <c r="H65" s="120"/>
      <c r="I65" s="120"/>
      <c r="J65" s="120"/>
      <c r="K65" s="120"/>
      <c r="L65" s="40"/>
    </row>
    <row r="66" spans="1:12" x14ac:dyDescent="0.35">
      <c r="A66" s="60" t="s">
        <v>99</v>
      </c>
      <c r="B66" s="66"/>
      <c r="C66" s="66"/>
      <c r="D66" s="66"/>
      <c r="E66" s="66"/>
      <c r="F66" s="66"/>
      <c r="G66" s="66"/>
      <c r="H66" s="66"/>
      <c r="I66" s="66"/>
      <c r="J66" s="66"/>
      <c r="K66" s="66"/>
    </row>
    <row r="67" spans="1:12" ht="15.5" x14ac:dyDescent="0.35">
      <c r="A67" s="61" t="s">
        <v>100</v>
      </c>
      <c r="B67" s="61"/>
      <c r="C67" s="61"/>
      <c r="D67" s="61"/>
      <c r="E67" s="61"/>
      <c r="F67" s="61"/>
      <c r="G67" s="61"/>
      <c r="H67" s="61"/>
      <c r="I67" s="61"/>
      <c r="J67" s="61"/>
      <c r="K67" s="61"/>
    </row>
    <row r="68" spans="1:12" ht="15" customHeight="1" x14ac:dyDescent="0.35">
      <c r="A68" s="118" t="s">
        <v>168</v>
      </c>
      <c r="B68" s="118"/>
      <c r="C68" s="118"/>
      <c r="D68" s="118"/>
      <c r="E68" s="118"/>
      <c r="F68" s="118"/>
      <c r="G68" s="118"/>
      <c r="H68" s="118"/>
      <c r="I68" s="118"/>
      <c r="J68" s="118"/>
      <c r="K68" s="118"/>
    </row>
    <row r="69" spans="1:12" ht="15" customHeight="1" x14ac:dyDescent="0.35">
      <c r="A69" s="118" t="s">
        <v>169</v>
      </c>
      <c r="B69" s="118"/>
      <c r="C69" s="118"/>
      <c r="D69" s="118"/>
      <c r="E69" s="118"/>
      <c r="F69" s="118"/>
      <c r="G69" s="118"/>
      <c r="H69" s="118"/>
      <c r="I69" s="118"/>
      <c r="J69" s="118"/>
      <c r="K69" s="118"/>
    </row>
    <row r="70" spans="1:12" x14ac:dyDescent="0.35">
      <c r="A70" s="62" t="s">
        <v>170</v>
      </c>
      <c r="B70" s="67"/>
      <c r="C70" s="67"/>
      <c r="D70" s="67"/>
      <c r="E70" s="67"/>
      <c r="F70" s="67"/>
      <c r="G70" s="67"/>
      <c r="H70" s="67"/>
      <c r="I70" s="67"/>
      <c r="J70" s="67"/>
      <c r="K70" s="67"/>
    </row>
    <row r="71" spans="1:12" ht="30" customHeight="1" x14ac:dyDescent="0.35">
      <c r="A71" s="118" t="s">
        <v>171</v>
      </c>
      <c r="B71" s="118"/>
      <c r="C71" s="118"/>
      <c r="D71" s="118"/>
      <c r="E71" s="118"/>
      <c r="F71" s="118"/>
      <c r="G71" s="118"/>
      <c r="H71" s="118"/>
      <c r="I71" s="118"/>
      <c r="J71" s="118"/>
      <c r="K71" s="118"/>
    </row>
    <row r="72" spans="1:12" ht="18" customHeight="1" x14ac:dyDescent="0.35">
      <c r="A72" s="62" t="s">
        <v>172</v>
      </c>
      <c r="B72" s="63"/>
      <c r="C72" s="63"/>
      <c r="D72" s="63"/>
      <c r="E72" s="63"/>
      <c r="F72" s="63"/>
      <c r="G72" s="63"/>
      <c r="H72" s="63"/>
      <c r="I72" s="63"/>
      <c r="J72" s="63"/>
      <c r="K72" s="63"/>
    </row>
    <row r="73" spans="1:12" ht="17.25" customHeight="1" x14ac:dyDescent="0.35">
      <c r="A73" s="62" t="s">
        <v>173</v>
      </c>
      <c r="B73" s="63"/>
      <c r="C73" s="63"/>
      <c r="D73" s="63"/>
      <c r="E73" s="63"/>
      <c r="F73" s="63"/>
      <c r="G73" s="63"/>
      <c r="H73" s="63"/>
      <c r="I73" s="63"/>
      <c r="J73" s="63"/>
      <c r="K73" s="63"/>
    </row>
    <row r="74" spans="1:12" x14ac:dyDescent="0.35">
      <c r="A74" s="118" t="s">
        <v>174</v>
      </c>
      <c r="B74" s="118"/>
      <c r="C74" s="118"/>
      <c r="D74" s="118"/>
      <c r="E74" s="118"/>
      <c r="F74" s="118"/>
      <c r="G74" s="118"/>
      <c r="H74" s="118"/>
      <c r="I74" s="118"/>
      <c r="J74" s="118"/>
      <c r="K74" s="118"/>
    </row>
    <row r="75" spans="1:12" ht="15.5" x14ac:dyDescent="0.35">
      <c r="A75" s="64" t="s">
        <v>175</v>
      </c>
      <c r="B75" s="63"/>
      <c r="C75" s="63"/>
      <c r="D75" s="63"/>
      <c r="E75" s="63"/>
      <c r="F75" s="63"/>
      <c r="G75" s="63"/>
      <c r="H75" s="63"/>
      <c r="I75" s="63"/>
      <c r="J75" s="63"/>
      <c r="K75" s="63"/>
    </row>
    <row r="76" spans="1:12" ht="15.5" x14ac:dyDescent="0.35">
      <c r="A76" s="65" t="s">
        <v>176</v>
      </c>
      <c r="B76" s="63"/>
      <c r="C76" s="63"/>
      <c r="D76" s="63"/>
      <c r="E76" s="63"/>
      <c r="F76" s="63"/>
      <c r="G76" s="63"/>
      <c r="H76" s="63"/>
      <c r="I76" s="63"/>
      <c r="J76" s="63"/>
      <c r="K76" s="63"/>
    </row>
    <row r="77" spans="1:12" ht="15.5" x14ac:dyDescent="0.35">
      <c r="A77" s="124" t="s">
        <v>177</v>
      </c>
      <c r="B77" s="124"/>
      <c r="C77" s="124"/>
      <c r="D77" s="124"/>
      <c r="E77" s="124"/>
      <c r="F77" s="124"/>
      <c r="G77" s="64"/>
      <c r="H77" s="64"/>
      <c r="I77" s="64"/>
      <c r="J77" s="64"/>
      <c r="K77" s="64"/>
    </row>
  </sheetData>
  <mergeCells count="18">
    <mergeCell ref="A68:K68"/>
    <mergeCell ref="A69:K69"/>
    <mergeCell ref="A77:F77"/>
    <mergeCell ref="A71:K71"/>
    <mergeCell ref="A74:K74"/>
    <mergeCell ref="A62:K62"/>
    <mergeCell ref="A63:K63"/>
    <mergeCell ref="A64:K64"/>
    <mergeCell ref="A65:K65"/>
    <mergeCell ref="F57:J57"/>
    <mergeCell ref="F58:J58"/>
    <mergeCell ref="A54:A55"/>
    <mergeCell ref="F37:H37"/>
    <mergeCell ref="F54:H54"/>
    <mergeCell ref="F56:J56"/>
    <mergeCell ref="F55:J55"/>
    <mergeCell ref="A37:A38"/>
    <mergeCell ref="F38:J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zoomScale="110" zoomScaleNormal="110" workbookViewId="0">
      <selection activeCell="G22" sqref="G22:H24"/>
    </sheetView>
  </sheetViews>
  <sheetFormatPr defaultRowHeight="14.5" x14ac:dyDescent="0.35"/>
  <cols>
    <col min="1" max="1" width="37.453125" bestFit="1" customWidth="1"/>
    <col min="2" max="2" width="10.1796875" customWidth="1"/>
    <col min="9" max="9" width="11.81640625" customWidth="1"/>
  </cols>
  <sheetData>
    <row r="1" spans="1:10" x14ac:dyDescent="0.35">
      <c r="F1" s="7">
        <v>51.23</v>
      </c>
      <c r="G1" s="7">
        <v>69.040000000000006</v>
      </c>
      <c r="H1" s="7">
        <v>27.73</v>
      </c>
    </row>
    <row r="2" spans="1:10" ht="91" x14ac:dyDescent="0.35">
      <c r="A2" s="9" t="s">
        <v>21</v>
      </c>
      <c r="B2" s="9" t="s">
        <v>44</v>
      </c>
      <c r="C2" s="9" t="s">
        <v>45</v>
      </c>
      <c r="D2" s="9" t="s">
        <v>46</v>
      </c>
      <c r="E2" s="9" t="s">
        <v>88</v>
      </c>
      <c r="F2" s="9" t="s">
        <v>47</v>
      </c>
      <c r="G2" s="9" t="s">
        <v>48</v>
      </c>
      <c r="H2" s="9" t="s">
        <v>49</v>
      </c>
      <c r="I2" s="9" t="s">
        <v>89</v>
      </c>
    </row>
    <row r="3" spans="1:10" s="8" customFormat="1" x14ac:dyDescent="0.35">
      <c r="A3" s="68" t="s">
        <v>22</v>
      </c>
      <c r="B3" s="69">
        <v>180</v>
      </c>
      <c r="C3" s="69">
        <v>1</v>
      </c>
      <c r="D3" s="69">
        <f t="shared" ref="D3:D8" si="0">B3*C3</f>
        <v>180</v>
      </c>
      <c r="E3" s="69">
        <v>0</v>
      </c>
      <c r="F3" s="69">
        <f>D3*E3</f>
        <v>0</v>
      </c>
      <c r="G3" s="69">
        <f>F3*0.05</f>
        <v>0</v>
      </c>
      <c r="H3" s="69">
        <f>F3*0.1</f>
        <v>0</v>
      </c>
      <c r="I3" s="70">
        <f>F3*F$1+G3*G$1+H3*H$1</f>
        <v>0</v>
      </c>
    </row>
    <row r="4" spans="1:10" s="8" customFormat="1" x14ac:dyDescent="0.35">
      <c r="A4" s="71" t="s">
        <v>119</v>
      </c>
      <c r="B4" s="72">
        <v>180</v>
      </c>
      <c r="C4" s="72">
        <v>1</v>
      </c>
      <c r="D4" s="72">
        <f t="shared" si="0"/>
        <v>180</v>
      </c>
      <c r="E4" s="72">
        <f>Industry!E8</f>
        <v>0</v>
      </c>
      <c r="F4" s="69">
        <f>D4*E4</f>
        <v>0</v>
      </c>
      <c r="G4" s="69">
        <f>F4*0.05</f>
        <v>0</v>
      </c>
      <c r="H4" s="69">
        <f>F4*0.1</f>
        <v>0</v>
      </c>
      <c r="I4" s="70">
        <f>F4*F$1+G4*G$1+H4*H$1</f>
        <v>0</v>
      </c>
    </row>
    <row r="5" spans="1:10" s="8" customFormat="1" x14ac:dyDescent="0.35">
      <c r="A5" s="71" t="s">
        <v>23</v>
      </c>
      <c r="B5" s="72">
        <v>24</v>
      </c>
      <c r="C5" s="72">
        <v>1</v>
      </c>
      <c r="D5" s="72">
        <f t="shared" si="0"/>
        <v>24</v>
      </c>
      <c r="E5" s="72">
        <v>0</v>
      </c>
      <c r="F5" s="69">
        <f>D5*E5</f>
        <v>0</v>
      </c>
      <c r="G5" s="69">
        <f>F5*0.05</f>
        <v>0</v>
      </c>
      <c r="H5" s="69">
        <f>F5*0.1</f>
        <v>0</v>
      </c>
      <c r="I5" s="70">
        <f t="shared" ref="I5:I8" si="1">F5*F$1+G5*G$1+H5*H$1</f>
        <v>0</v>
      </c>
    </row>
    <row r="6" spans="1:10" s="8" customFormat="1" x14ac:dyDescent="0.35">
      <c r="A6" s="71" t="s">
        <v>120</v>
      </c>
      <c r="B6" s="72">
        <v>24</v>
      </c>
      <c r="C6" s="72">
        <v>1</v>
      </c>
      <c r="D6" s="72">
        <f t="shared" si="0"/>
        <v>24</v>
      </c>
      <c r="E6" s="72">
        <f>E4</f>
        <v>0</v>
      </c>
      <c r="F6" s="69">
        <f>D6*E6</f>
        <v>0</v>
      </c>
      <c r="G6" s="69">
        <f>F6*0.05</f>
        <v>0</v>
      </c>
      <c r="H6" s="69">
        <f>F6*0.1</f>
        <v>0</v>
      </c>
      <c r="I6" s="70">
        <f t="shared" ref="I6" si="2">F6*F$1+G6*G$1+H6*H$1</f>
        <v>0</v>
      </c>
    </row>
    <row r="7" spans="1:10" s="8" customFormat="1" x14ac:dyDescent="0.35">
      <c r="A7" s="68" t="s">
        <v>24</v>
      </c>
      <c r="B7" s="69">
        <v>12</v>
      </c>
      <c r="C7" s="69">
        <v>1</v>
      </c>
      <c r="D7" s="69">
        <f t="shared" si="0"/>
        <v>12</v>
      </c>
      <c r="E7" s="69">
        <v>0</v>
      </c>
      <c r="F7" s="69">
        <f t="shared" ref="F7:F8" si="3">D7*E7</f>
        <v>0</v>
      </c>
      <c r="G7" s="69">
        <f t="shared" ref="G7:G8" si="4">F7*0.05</f>
        <v>0</v>
      </c>
      <c r="H7" s="69">
        <f t="shared" ref="H7:H8" si="5">F7*0.1</f>
        <v>0</v>
      </c>
      <c r="I7" s="70">
        <f t="shared" si="1"/>
        <v>0</v>
      </c>
    </row>
    <row r="8" spans="1:10" s="8" customFormat="1" x14ac:dyDescent="0.35">
      <c r="A8" s="68" t="s">
        <v>121</v>
      </c>
      <c r="B8" s="69">
        <v>12</v>
      </c>
      <c r="C8" s="69">
        <v>1</v>
      </c>
      <c r="D8" s="69">
        <f t="shared" si="0"/>
        <v>12</v>
      </c>
      <c r="E8" s="69">
        <f>Industry!E11</f>
        <v>0</v>
      </c>
      <c r="F8" s="69">
        <f t="shared" si="3"/>
        <v>0</v>
      </c>
      <c r="G8" s="108">
        <f t="shared" si="4"/>
        <v>0</v>
      </c>
      <c r="H8" s="108">
        <f t="shared" si="5"/>
        <v>0</v>
      </c>
      <c r="I8" s="70">
        <f t="shared" si="1"/>
        <v>0</v>
      </c>
      <c r="J8" s="40"/>
    </row>
    <row r="9" spans="1:10" x14ac:dyDescent="0.35">
      <c r="A9" s="68" t="s">
        <v>25</v>
      </c>
      <c r="B9" s="69"/>
      <c r="C9" s="69"/>
      <c r="D9" s="69"/>
      <c r="E9" s="69"/>
      <c r="F9" s="69"/>
      <c r="G9" s="69"/>
      <c r="H9" s="69"/>
      <c r="I9" s="68"/>
    </row>
    <row r="10" spans="1:10" x14ac:dyDescent="0.35">
      <c r="A10" s="68" t="s">
        <v>26</v>
      </c>
      <c r="B10" s="69">
        <v>2</v>
      </c>
      <c r="C10" s="69">
        <v>1</v>
      </c>
      <c r="D10" s="69">
        <f>B10*C10</f>
        <v>2</v>
      </c>
      <c r="E10" s="69">
        <v>0</v>
      </c>
      <c r="F10" s="69">
        <f t="shared" ref="F10:F14" si="6">D10*E10</f>
        <v>0</v>
      </c>
      <c r="G10" s="69">
        <f t="shared" ref="G10:G14" si="7">F10*0.05</f>
        <v>0</v>
      </c>
      <c r="H10" s="69">
        <f t="shared" ref="H10:H14" si="8">F10*0.1</f>
        <v>0</v>
      </c>
      <c r="I10" s="70">
        <f t="shared" ref="I10:I14" si="9">F10*F$1+G10*G$1+H10*H$1</f>
        <v>0</v>
      </c>
    </row>
    <row r="11" spans="1:10" x14ac:dyDescent="0.35">
      <c r="A11" s="68" t="s">
        <v>27</v>
      </c>
      <c r="B11" s="69">
        <v>2</v>
      </c>
      <c r="C11" s="69">
        <v>1</v>
      </c>
      <c r="D11" s="69">
        <f>B11*C11</f>
        <v>2</v>
      </c>
      <c r="E11" s="69">
        <v>0</v>
      </c>
      <c r="F11" s="69">
        <f t="shared" si="6"/>
        <v>0</v>
      </c>
      <c r="G11" s="69">
        <f t="shared" si="7"/>
        <v>0</v>
      </c>
      <c r="H11" s="69">
        <f t="shared" si="8"/>
        <v>0</v>
      </c>
      <c r="I11" s="70">
        <f t="shared" si="9"/>
        <v>0</v>
      </c>
    </row>
    <row r="12" spans="1:10" x14ac:dyDescent="0.35">
      <c r="A12" s="68" t="s">
        <v>28</v>
      </c>
      <c r="B12" s="69">
        <v>2</v>
      </c>
      <c r="C12" s="69">
        <v>1</v>
      </c>
      <c r="D12" s="69">
        <f>B12*C12</f>
        <v>2</v>
      </c>
      <c r="E12" s="69">
        <v>0</v>
      </c>
      <c r="F12" s="69">
        <f t="shared" si="6"/>
        <v>0</v>
      </c>
      <c r="G12" s="69">
        <f t="shared" si="7"/>
        <v>0</v>
      </c>
      <c r="H12" s="69">
        <f t="shared" si="8"/>
        <v>0</v>
      </c>
      <c r="I12" s="70">
        <f t="shared" si="9"/>
        <v>0</v>
      </c>
    </row>
    <row r="13" spans="1:10" x14ac:dyDescent="0.35">
      <c r="A13" s="68" t="s">
        <v>29</v>
      </c>
      <c r="B13" s="69">
        <v>12</v>
      </c>
      <c r="C13" s="69">
        <v>1</v>
      </c>
      <c r="D13" s="69">
        <f>B13*C13</f>
        <v>12</v>
      </c>
      <c r="E13" s="69">
        <v>0</v>
      </c>
      <c r="F13" s="69">
        <f t="shared" si="6"/>
        <v>0</v>
      </c>
      <c r="G13" s="69">
        <f t="shared" si="7"/>
        <v>0</v>
      </c>
      <c r="H13" s="69">
        <f t="shared" si="8"/>
        <v>0</v>
      </c>
      <c r="I13" s="70">
        <f t="shared" si="9"/>
        <v>0</v>
      </c>
    </row>
    <row r="14" spans="1:10" x14ac:dyDescent="0.35">
      <c r="A14" s="68" t="s">
        <v>30</v>
      </c>
      <c r="B14" s="69">
        <v>96</v>
      </c>
      <c r="C14" s="69">
        <v>1</v>
      </c>
      <c r="D14" s="69">
        <f>B14*C14</f>
        <v>96</v>
      </c>
      <c r="E14" s="69">
        <v>0</v>
      </c>
      <c r="F14" s="69">
        <f t="shared" si="6"/>
        <v>0</v>
      </c>
      <c r="G14" s="69">
        <f t="shared" si="7"/>
        <v>0</v>
      </c>
      <c r="H14" s="69">
        <f t="shared" si="8"/>
        <v>0</v>
      </c>
      <c r="I14" s="70">
        <f t="shared" si="9"/>
        <v>0</v>
      </c>
    </row>
    <row r="15" spans="1:10" x14ac:dyDescent="0.35">
      <c r="A15" s="68" t="s">
        <v>32</v>
      </c>
      <c r="B15" s="69"/>
      <c r="C15" s="69"/>
      <c r="D15" s="69"/>
      <c r="E15" s="69"/>
      <c r="F15" s="69"/>
      <c r="G15" s="69"/>
      <c r="H15" s="69"/>
      <c r="I15" s="73"/>
    </row>
    <row r="16" spans="1:10" ht="15.5" x14ac:dyDescent="0.35">
      <c r="A16" s="68" t="s">
        <v>33</v>
      </c>
      <c r="B16" s="69">
        <v>8</v>
      </c>
      <c r="C16" s="69">
        <v>1</v>
      </c>
      <c r="D16" s="69">
        <f>B16*C16</f>
        <v>8</v>
      </c>
      <c r="E16" s="69">
        <f>Industry!E27</f>
        <v>13.600000000000001</v>
      </c>
      <c r="F16" s="69">
        <f>D16*E16</f>
        <v>108.80000000000001</v>
      </c>
      <c r="G16" s="69">
        <f>F16*0.05</f>
        <v>5.4400000000000013</v>
      </c>
      <c r="H16" s="69">
        <f>F16*0.1</f>
        <v>10.880000000000003</v>
      </c>
      <c r="I16" s="73">
        <f>F16*F$1+G16*G$1+H16*H$1</f>
        <v>6251.1040000000012</v>
      </c>
    </row>
    <row r="17" spans="1:9" ht="15.5" x14ac:dyDescent="0.35">
      <c r="A17" s="68" t="s">
        <v>34</v>
      </c>
      <c r="B17" s="69">
        <v>2</v>
      </c>
      <c r="C17" s="69">
        <v>1</v>
      </c>
      <c r="D17" s="69">
        <f>B17*C17</f>
        <v>2</v>
      </c>
      <c r="E17" s="69">
        <f>Industry!E28</f>
        <v>3.4000000000000004</v>
      </c>
      <c r="F17" s="69">
        <f>D17*E17</f>
        <v>6.8000000000000007</v>
      </c>
      <c r="G17" s="69">
        <f>F17*0.05</f>
        <v>0.34000000000000008</v>
      </c>
      <c r="H17" s="69">
        <f>F17*0.1</f>
        <v>0.68000000000000016</v>
      </c>
      <c r="I17" s="74">
        <f>F17*F$1+G17*G$1+H17*H$1</f>
        <v>390.69400000000007</v>
      </c>
    </row>
    <row r="18" spans="1:9" ht="15.5" x14ac:dyDescent="0.35">
      <c r="A18" s="68" t="s">
        <v>123</v>
      </c>
      <c r="B18" s="69">
        <v>0.5</v>
      </c>
      <c r="C18" s="69">
        <v>4</v>
      </c>
      <c r="D18" s="69">
        <f>B18*C18</f>
        <v>2</v>
      </c>
      <c r="E18" s="75">
        <v>17</v>
      </c>
      <c r="F18" s="69">
        <f>D18*E18</f>
        <v>34</v>
      </c>
      <c r="G18" s="69">
        <f>F18*0.05</f>
        <v>1.7000000000000002</v>
      </c>
      <c r="H18" s="69">
        <f>F18*0.1</f>
        <v>3.4000000000000004</v>
      </c>
      <c r="I18" s="74">
        <f>F18*F$1+G18*G$1+H18*H$1</f>
        <v>1953.4699999999998</v>
      </c>
    </row>
    <row r="19" spans="1:9" x14ac:dyDescent="0.35">
      <c r="A19" s="68" t="s">
        <v>124</v>
      </c>
      <c r="B19" s="69">
        <v>8</v>
      </c>
      <c r="C19" s="69">
        <v>4</v>
      </c>
      <c r="D19" s="69">
        <f>B19*C19</f>
        <v>32</v>
      </c>
      <c r="E19" s="75">
        <v>17</v>
      </c>
      <c r="F19" s="69">
        <f>D19*E19</f>
        <v>544</v>
      </c>
      <c r="G19" s="69">
        <f>F19*0.05</f>
        <v>27.200000000000003</v>
      </c>
      <c r="H19" s="69">
        <f>F19*0.1</f>
        <v>54.400000000000006</v>
      </c>
      <c r="I19" s="74">
        <f>F19*F$1+G19*G$1+H19*H$1</f>
        <v>31255.519999999997</v>
      </c>
    </row>
    <row r="20" spans="1:9" x14ac:dyDescent="0.35">
      <c r="A20" s="68" t="s">
        <v>122</v>
      </c>
      <c r="B20" s="69">
        <v>18</v>
      </c>
      <c r="C20" s="69">
        <v>1</v>
      </c>
      <c r="D20" s="69">
        <f>B20*C20</f>
        <v>18</v>
      </c>
      <c r="E20" s="75">
        <v>17</v>
      </c>
      <c r="F20" s="69">
        <f>D20*E20</f>
        <v>306</v>
      </c>
      <c r="G20" s="69">
        <f>F20*0.05</f>
        <v>15.3</v>
      </c>
      <c r="H20" s="69">
        <f>F20*0.1</f>
        <v>30.6</v>
      </c>
      <c r="I20" s="74">
        <f>F20*F$1+G20*G$1+H20*H$1</f>
        <v>17581.23</v>
      </c>
    </row>
    <row r="21" spans="1:9" x14ac:dyDescent="0.35">
      <c r="A21" s="68" t="s">
        <v>31</v>
      </c>
      <c r="B21" s="69"/>
      <c r="C21" s="69"/>
      <c r="D21" s="69"/>
      <c r="E21" s="75"/>
      <c r="F21" s="69"/>
      <c r="G21" s="69"/>
      <c r="H21" s="69"/>
      <c r="I21" s="71"/>
    </row>
    <row r="22" spans="1:9" x14ac:dyDescent="0.35">
      <c r="A22" s="68" t="s">
        <v>131</v>
      </c>
      <c r="B22" s="69">
        <v>2</v>
      </c>
      <c r="C22" s="69">
        <v>1</v>
      </c>
      <c r="D22" s="69">
        <f>B22*C22</f>
        <v>2</v>
      </c>
      <c r="E22" s="75">
        <v>0</v>
      </c>
      <c r="F22" s="69">
        <f t="shared" ref="F22:F25" si="10">D22*E22</f>
        <v>0</v>
      </c>
      <c r="G22" s="108">
        <f t="shared" ref="G22:G25" si="11">F22*0.05</f>
        <v>0</v>
      </c>
      <c r="H22" s="108">
        <f t="shared" ref="H22:H25" si="12">F22*0.1</f>
        <v>0</v>
      </c>
      <c r="I22" s="107">
        <f t="shared" ref="I22:I25" si="13">F22*F$1+G22*G$1+H22*H$1</f>
        <v>0</v>
      </c>
    </row>
    <row r="23" spans="1:9" x14ac:dyDescent="0.35">
      <c r="A23" s="68" t="s">
        <v>132</v>
      </c>
      <c r="B23" s="69">
        <v>8</v>
      </c>
      <c r="C23" s="69">
        <v>1</v>
      </c>
      <c r="D23" s="69">
        <f>B23*C23</f>
        <v>8</v>
      </c>
      <c r="E23" s="75">
        <v>0</v>
      </c>
      <c r="F23" s="69">
        <f t="shared" si="10"/>
        <v>0</v>
      </c>
      <c r="G23" s="108">
        <f t="shared" si="11"/>
        <v>0</v>
      </c>
      <c r="H23" s="108">
        <f t="shared" si="12"/>
        <v>0</v>
      </c>
      <c r="I23" s="107">
        <f t="shared" si="13"/>
        <v>0</v>
      </c>
    </row>
    <row r="24" spans="1:9" x14ac:dyDescent="0.35">
      <c r="A24" s="71" t="s">
        <v>133</v>
      </c>
      <c r="B24" s="69">
        <v>5</v>
      </c>
      <c r="C24" s="69">
        <v>1</v>
      </c>
      <c r="D24" s="69">
        <f>B24*C24</f>
        <v>5</v>
      </c>
      <c r="E24" s="75">
        <v>0</v>
      </c>
      <c r="F24" s="69">
        <f t="shared" si="10"/>
        <v>0</v>
      </c>
      <c r="G24" s="108">
        <f t="shared" si="11"/>
        <v>0</v>
      </c>
      <c r="H24" s="108">
        <f t="shared" si="12"/>
        <v>0</v>
      </c>
      <c r="I24" s="107">
        <f>F24*F$1+G24*G$1+H24*H$1</f>
        <v>0</v>
      </c>
    </row>
    <row r="25" spans="1:9" x14ac:dyDescent="0.35">
      <c r="A25" s="68" t="s">
        <v>134</v>
      </c>
      <c r="B25" s="69">
        <v>40</v>
      </c>
      <c r="C25" s="69">
        <v>1</v>
      </c>
      <c r="D25" s="69">
        <f>B25*C25</f>
        <v>40</v>
      </c>
      <c r="E25" s="75">
        <v>0</v>
      </c>
      <c r="F25" s="69">
        <f t="shared" si="10"/>
        <v>0</v>
      </c>
      <c r="G25" s="69">
        <f t="shared" si="11"/>
        <v>0</v>
      </c>
      <c r="H25" s="69">
        <f t="shared" si="12"/>
        <v>0</v>
      </c>
      <c r="I25" s="107">
        <f t="shared" si="13"/>
        <v>0</v>
      </c>
    </row>
    <row r="26" spans="1:9" ht="15.5" x14ac:dyDescent="0.35">
      <c r="A26" s="68" t="s">
        <v>126</v>
      </c>
      <c r="B26" s="69">
        <v>12</v>
      </c>
      <c r="C26" s="69">
        <v>2</v>
      </c>
      <c r="D26" s="69">
        <f t="shared" ref="D26:D29" si="14">B26*C26</f>
        <v>24</v>
      </c>
      <c r="E26" s="75">
        <v>5</v>
      </c>
      <c r="F26" s="69">
        <f t="shared" ref="F26:F29" si="15">D26*E26</f>
        <v>120</v>
      </c>
      <c r="G26" s="69">
        <f t="shared" ref="G26:G29" si="16">F26*0.05</f>
        <v>6</v>
      </c>
      <c r="H26" s="69">
        <f t="shared" ref="H26:H29" si="17">F26*0.1</f>
        <v>12</v>
      </c>
      <c r="I26" s="74">
        <f t="shared" ref="I26:I29" si="18">F26*F$1+G26*G$1+H26*H$1</f>
        <v>6894.5999999999995</v>
      </c>
    </row>
    <row r="27" spans="1:9" x14ac:dyDescent="0.35">
      <c r="A27" s="71" t="s">
        <v>127</v>
      </c>
      <c r="B27" s="69">
        <v>5</v>
      </c>
      <c r="C27" s="72">
        <v>4</v>
      </c>
      <c r="D27" s="69">
        <f t="shared" si="14"/>
        <v>20</v>
      </c>
      <c r="E27" s="76">
        <v>5</v>
      </c>
      <c r="F27" s="69">
        <f t="shared" si="15"/>
        <v>100</v>
      </c>
      <c r="G27" s="69">
        <f t="shared" si="16"/>
        <v>5</v>
      </c>
      <c r="H27" s="69">
        <f t="shared" si="17"/>
        <v>10</v>
      </c>
      <c r="I27" s="74">
        <f t="shared" si="18"/>
        <v>5745.5</v>
      </c>
    </row>
    <row r="28" spans="1:9" x14ac:dyDescent="0.35">
      <c r="A28" s="68" t="s">
        <v>129</v>
      </c>
      <c r="B28" s="69">
        <v>5</v>
      </c>
      <c r="C28" s="69">
        <v>1</v>
      </c>
      <c r="D28" s="69">
        <f t="shared" si="14"/>
        <v>5</v>
      </c>
      <c r="E28" s="75">
        <v>5</v>
      </c>
      <c r="F28" s="69">
        <f t="shared" si="15"/>
        <v>25</v>
      </c>
      <c r="G28" s="69">
        <f t="shared" si="16"/>
        <v>1.25</v>
      </c>
      <c r="H28" s="69">
        <f t="shared" si="17"/>
        <v>2.5</v>
      </c>
      <c r="I28" s="73">
        <f t="shared" si="18"/>
        <v>1436.375</v>
      </c>
    </row>
    <row r="29" spans="1:9" x14ac:dyDescent="0.35">
      <c r="A29" s="68" t="s">
        <v>130</v>
      </c>
      <c r="B29" s="69">
        <v>24</v>
      </c>
      <c r="C29" s="69">
        <v>1</v>
      </c>
      <c r="D29" s="69">
        <f t="shared" si="14"/>
        <v>24</v>
      </c>
      <c r="E29" s="76">
        <v>0</v>
      </c>
      <c r="F29" s="69">
        <f t="shared" si="15"/>
        <v>0</v>
      </c>
      <c r="G29" s="108">
        <f t="shared" si="16"/>
        <v>0</v>
      </c>
      <c r="H29" s="108">
        <f t="shared" si="17"/>
        <v>0</v>
      </c>
      <c r="I29" s="106">
        <f t="shared" si="18"/>
        <v>0</v>
      </c>
    </row>
    <row r="30" spans="1:9" x14ac:dyDescent="0.35">
      <c r="A30" s="58" t="s">
        <v>137</v>
      </c>
      <c r="B30" s="69"/>
      <c r="C30" s="69"/>
      <c r="D30" s="69"/>
      <c r="E30" s="69"/>
      <c r="F30" s="125">
        <f>ROUND(SUM(F3:H29),-1)</f>
        <v>1430</v>
      </c>
      <c r="G30" s="125"/>
      <c r="H30" s="125"/>
      <c r="I30" s="77">
        <f>ROUND(SUM(I3:I29),-2)</f>
        <v>71500</v>
      </c>
    </row>
    <row r="31" spans="1:9" x14ac:dyDescent="0.35">
      <c r="A31" s="126"/>
      <c r="B31" s="126"/>
      <c r="C31" s="126"/>
      <c r="D31" s="126"/>
      <c r="E31" s="126"/>
      <c r="F31" s="126"/>
      <c r="G31" s="126"/>
      <c r="H31" s="126"/>
      <c r="I31" s="126"/>
    </row>
    <row r="32" spans="1:9" x14ac:dyDescent="0.35">
      <c r="A32" s="33" t="s">
        <v>69</v>
      </c>
    </row>
    <row r="33" spans="1:11" ht="15.5" x14ac:dyDescent="0.35">
      <c r="A33" s="45" t="s">
        <v>178</v>
      </c>
      <c r="B33" s="78"/>
      <c r="C33" s="78"/>
      <c r="D33" s="78"/>
      <c r="E33" s="78"/>
      <c r="F33" s="78"/>
      <c r="G33" s="78"/>
      <c r="H33" s="78"/>
      <c r="I33" s="78"/>
      <c r="J33" s="78"/>
      <c r="K33" s="78"/>
    </row>
    <row r="34" spans="1:11" x14ac:dyDescent="0.35">
      <c r="A34" s="46" t="s">
        <v>135</v>
      </c>
      <c r="B34" s="78"/>
      <c r="C34" s="78"/>
      <c r="D34" s="78"/>
      <c r="E34" s="78"/>
      <c r="F34" s="78"/>
      <c r="G34" s="78"/>
      <c r="H34" s="78"/>
      <c r="I34" s="78"/>
      <c r="J34" s="78"/>
      <c r="K34" s="78"/>
    </row>
    <row r="35" spans="1:11" x14ac:dyDescent="0.35">
      <c r="A35" s="44" t="s">
        <v>179</v>
      </c>
      <c r="B35" s="78"/>
      <c r="C35" s="78"/>
      <c r="D35" s="78"/>
      <c r="E35" s="78"/>
      <c r="F35" s="78"/>
      <c r="G35" s="78"/>
      <c r="H35" s="78"/>
      <c r="I35" s="78"/>
      <c r="J35" s="78"/>
      <c r="K35" s="78"/>
    </row>
    <row r="36" spans="1:11" x14ac:dyDescent="0.35">
      <c r="A36" s="46" t="s">
        <v>180</v>
      </c>
      <c r="B36" s="78"/>
      <c r="C36" s="78"/>
      <c r="D36" s="78"/>
      <c r="E36" s="78"/>
      <c r="F36" s="78"/>
      <c r="G36" s="78"/>
      <c r="H36" s="78"/>
      <c r="I36" s="78"/>
      <c r="J36" s="78"/>
      <c r="K36" s="78"/>
    </row>
    <row r="37" spans="1:11" x14ac:dyDescent="0.35">
      <c r="A37" s="127" t="s">
        <v>181</v>
      </c>
      <c r="B37" s="127"/>
      <c r="C37" s="127"/>
      <c r="D37" s="127"/>
      <c r="E37" s="127"/>
      <c r="F37" s="127"/>
      <c r="G37" s="127"/>
      <c r="H37" s="127"/>
      <c r="I37" s="127"/>
      <c r="J37" s="127"/>
      <c r="K37" s="127"/>
    </row>
    <row r="38" spans="1:11" ht="15.5" x14ac:dyDescent="0.35">
      <c r="A38" s="45" t="s">
        <v>182</v>
      </c>
      <c r="B38" s="78"/>
      <c r="C38" s="78"/>
      <c r="D38" s="78"/>
      <c r="E38" s="78"/>
      <c r="F38" s="78"/>
      <c r="G38" s="78"/>
      <c r="H38" s="78"/>
      <c r="I38" s="78"/>
      <c r="J38" s="78"/>
      <c r="K38" s="78"/>
    </row>
    <row r="39" spans="1:11" x14ac:dyDescent="0.35">
      <c r="A39" s="44" t="s">
        <v>183</v>
      </c>
      <c r="B39" s="78"/>
      <c r="C39" s="78"/>
      <c r="D39" s="78"/>
      <c r="E39" s="78"/>
      <c r="F39" s="78"/>
      <c r="G39" s="78"/>
      <c r="H39" s="78"/>
      <c r="I39" s="78"/>
      <c r="J39" s="78"/>
      <c r="K39" s="78"/>
    </row>
    <row r="40" spans="1:11" x14ac:dyDescent="0.35">
      <c r="A40" s="44" t="s">
        <v>184</v>
      </c>
      <c r="B40" s="78"/>
      <c r="C40" s="78"/>
      <c r="D40" s="78"/>
      <c r="E40" s="78"/>
      <c r="F40" s="78"/>
      <c r="G40" s="78"/>
      <c r="H40" s="78"/>
      <c r="I40" s="78"/>
      <c r="J40" s="78"/>
      <c r="K40" s="78"/>
    </row>
    <row r="41" spans="1:11" x14ac:dyDescent="0.35">
      <c r="A41" s="44" t="s">
        <v>186</v>
      </c>
      <c r="B41" s="79"/>
      <c r="C41" s="79"/>
      <c r="D41" s="79"/>
      <c r="E41" s="79"/>
      <c r="F41" s="79"/>
      <c r="G41" s="79"/>
      <c r="H41" s="79"/>
      <c r="I41" s="79"/>
      <c r="J41" s="79"/>
      <c r="K41" s="79"/>
    </row>
    <row r="42" spans="1:11" x14ac:dyDescent="0.35">
      <c r="A42" s="35" t="s">
        <v>125</v>
      </c>
      <c r="B42" s="79"/>
      <c r="C42" s="79"/>
      <c r="D42" s="79"/>
      <c r="E42" s="79"/>
      <c r="F42" s="79"/>
      <c r="G42" s="79"/>
      <c r="H42" s="79"/>
      <c r="I42" s="79"/>
      <c r="J42" s="79"/>
      <c r="K42" s="79"/>
    </row>
    <row r="43" spans="1:11" x14ac:dyDescent="0.35">
      <c r="A43" s="35" t="s">
        <v>128</v>
      </c>
      <c r="B43" s="79"/>
      <c r="C43" s="79"/>
      <c r="D43" s="79"/>
      <c r="E43" s="79"/>
      <c r="F43" s="79"/>
      <c r="G43" s="79"/>
      <c r="H43" s="79"/>
      <c r="I43" s="79"/>
      <c r="J43" s="79"/>
      <c r="K43" s="79"/>
    </row>
    <row r="44" spans="1:11" ht="15.5" x14ac:dyDescent="0.35">
      <c r="A44" s="34" t="s">
        <v>136</v>
      </c>
      <c r="B44" s="79"/>
      <c r="C44" s="79"/>
      <c r="D44" s="79"/>
      <c r="E44" s="79"/>
      <c r="F44" s="79"/>
      <c r="G44" s="79"/>
      <c r="H44" s="79"/>
      <c r="I44" s="79"/>
      <c r="J44" s="79"/>
      <c r="K44" s="79"/>
    </row>
  </sheetData>
  <mergeCells count="3">
    <mergeCell ref="F30:H30"/>
    <mergeCell ref="A31:I31"/>
    <mergeCell ref="A37:K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3B09-9387-48E6-8FE3-16329FE4D62F}">
  <dimension ref="A3:O39"/>
  <sheetViews>
    <sheetView workbookViewId="0">
      <selection activeCell="I16" sqref="I16"/>
    </sheetView>
  </sheetViews>
  <sheetFormatPr defaultRowHeight="14.5" x14ac:dyDescent="0.35"/>
  <cols>
    <col min="1" max="1" width="23.453125" customWidth="1"/>
    <col min="2" max="2" width="12.26953125" customWidth="1"/>
    <col min="3" max="3" width="12.1796875" bestFit="1" customWidth="1"/>
    <col min="4" max="4" width="15.7265625" bestFit="1" customWidth="1"/>
    <col min="5" max="5" width="11.26953125" customWidth="1"/>
    <col min="6" max="6" width="15.1796875" bestFit="1" customWidth="1"/>
    <col min="7" max="7" width="13.453125" bestFit="1" customWidth="1"/>
    <col min="11" max="11" width="18.7265625" customWidth="1"/>
    <col min="12" max="12" width="4.81640625" customWidth="1"/>
    <col min="13" max="13" width="4.26953125" customWidth="1"/>
    <col min="14" max="14" width="5.453125" customWidth="1"/>
    <col min="15" max="15" width="16.81640625" customWidth="1"/>
    <col min="16" max="16" width="18.54296875" customWidth="1"/>
  </cols>
  <sheetData>
    <row r="3" spans="1:15" ht="36" customHeight="1" thickBot="1" x14ac:dyDescent="0.4">
      <c r="A3" s="134" t="s">
        <v>80</v>
      </c>
      <c r="B3" s="134"/>
      <c r="C3" s="134"/>
      <c r="D3" s="134"/>
      <c r="E3" s="134"/>
      <c r="F3" s="134"/>
      <c r="G3" s="134"/>
      <c r="L3" t="s">
        <v>86</v>
      </c>
    </row>
    <row r="4" spans="1:15" ht="41.25" customHeight="1" thickBot="1" x14ac:dyDescent="0.4">
      <c r="A4" s="137" t="s">
        <v>71</v>
      </c>
      <c r="B4" s="139" t="s">
        <v>72</v>
      </c>
      <c r="C4" s="141" t="s">
        <v>73</v>
      </c>
      <c r="D4" s="142"/>
      <c r="E4" s="143"/>
      <c r="F4" s="137" t="s">
        <v>74</v>
      </c>
      <c r="G4" s="139" t="s">
        <v>75</v>
      </c>
      <c r="I4" s="17"/>
      <c r="K4" s="12"/>
      <c r="L4" s="12" t="s">
        <v>83</v>
      </c>
      <c r="M4" s="12" t="s">
        <v>84</v>
      </c>
      <c r="N4" s="12" t="s">
        <v>53</v>
      </c>
      <c r="O4" s="12" t="s">
        <v>85</v>
      </c>
    </row>
    <row r="5" spans="1:15" ht="15" thickBot="1" x14ac:dyDescent="0.4">
      <c r="A5" s="138"/>
      <c r="B5" s="140"/>
      <c r="C5" s="18" t="s">
        <v>76</v>
      </c>
      <c r="D5" s="18" t="s">
        <v>77</v>
      </c>
      <c r="E5" s="18" t="s">
        <v>53</v>
      </c>
      <c r="F5" s="138"/>
      <c r="G5" s="140"/>
      <c r="K5" s="12" t="s">
        <v>82</v>
      </c>
      <c r="L5" s="12">
        <v>8</v>
      </c>
      <c r="M5" s="12">
        <v>5</v>
      </c>
      <c r="N5" s="12">
        <f>L5+M5</f>
        <v>13</v>
      </c>
      <c r="O5" s="25">
        <f>N5/N7</f>
        <v>0.59090909090909094</v>
      </c>
    </row>
    <row r="6" spans="1:15" ht="15" thickBot="1" x14ac:dyDescent="0.4">
      <c r="A6" s="19" t="s">
        <v>78</v>
      </c>
      <c r="B6" s="32">
        <f>Industry!H60*0.41</f>
        <v>84.05</v>
      </c>
      <c r="C6" s="24">
        <f>Industry!F38*0.41</f>
        <v>10110.386799999998</v>
      </c>
      <c r="D6" s="24">
        <f>Industry!F55*0.41</f>
        <v>3271.7999999999997</v>
      </c>
      <c r="E6" s="24">
        <f>+D6+C6-2</f>
        <v>13380.186799999998</v>
      </c>
      <c r="F6" s="48">
        <f>Industry!K56*0.41</f>
        <v>1279200</v>
      </c>
      <c r="G6" s="48">
        <f>Industry!K57*0.41</f>
        <v>80770</v>
      </c>
      <c r="H6" s="40"/>
      <c r="K6" s="12" t="s">
        <v>81</v>
      </c>
      <c r="L6" s="47">
        <v>9</v>
      </c>
      <c r="M6" s="12">
        <v>0</v>
      </c>
      <c r="N6" s="12">
        <f>L6+M6</f>
        <v>9</v>
      </c>
      <c r="O6" s="25">
        <f>N6/N7</f>
        <v>0.40909090909090912</v>
      </c>
    </row>
    <row r="7" spans="1:15" ht="15" thickBot="1" x14ac:dyDescent="0.4">
      <c r="A7" s="19" t="s">
        <v>79</v>
      </c>
      <c r="B7" s="32">
        <f>Industry!H60*0.59</f>
        <v>120.94999999999999</v>
      </c>
      <c r="C7" s="24">
        <f>Industry!F38*0.59</f>
        <v>14549.093199999999</v>
      </c>
      <c r="D7" s="24">
        <f>Industry!F55*0.59</f>
        <v>4708.2</v>
      </c>
      <c r="E7" s="24">
        <f>+D7+C7-2</f>
        <v>19255.2932</v>
      </c>
      <c r="F7" s="48">
        <f>Industry!K56*0.59</f>
        <v>1840800</v>
      </c>
      <c r="G7" s="48">
        <f>Industry!K57*0.59</f>
        <v>116230</v>
      </c>
      <c r="K7" s="12"/>
      <c r="L7" s="12">
        <f>SUM(L5:L6)</f>
        <v>17</v>
      </c>
      <c r="M7" s="12">
        <f>SUM(M5:M6)</f>
        <v>5</v>
      </c>
      <c r="N7" s="12">
        <f>SUM(N5:N6)</f>
        <v>22</v>
      </c>
      <c r="O7" s="25"/>
    </row>
    <row r="8" spans="1:15" ht="15" thickBot="1" x14ac:dyDescent="0.4">
      <c r="A8" s="20" t="s">
        <v>53</v>
      </c>
      <c r="B8" s="21">
        <f>+B6+B7</f>
        <v>205</v>
      </c>
      <c r="C8" s="22">
        <f>SUM(C6:C7)</f>
        <v>24659.479999999996</v>
      </c>
      <c r="D8" s="22">
        <f>SUM(D6:D7)</f>
        <v>7980</v>
      </c>
      <c r="E8" s="22">
        <f>ROUND(SUM(E6:E7),-2)</f>
        <v>32600</v>
      </c>
      <c r="F8" s="22">
        <f>SUM(F6:F7)</f>
        <v>3120000</v>
      </c>
      <c r="G8" s="22">
        <f>SUM(G6:G7)</f>
        <v>197000</v>
      </c>
    </row>
    <row r="9" spans="1:15" x14ac:dyDescent="0.35">
      <c r="A9" s="135" t="s">
        <v>185</v>
      </c>
      <c r="B9" s="135"/>
      <c r="C9" s="135"/>
      <c r="D9" s="135"/>
      <c r="E9" s="135"/>
      <c r="F9" s="135"/>
      <c r="G9" s="135"/>
    </row>
    <row r="10" spans="1:15" x14ac:dyDescent="0.35">
      <c r="A10" s="136"/>
      <c r="B10" s="136"/>
      <c r="C10" s="136"/>
      <c r="D10" s="136"/>
      <c r="E10" s="136"/>
      <c r="F10" s="136"/>
      <c r="G10" s="136"/>
      <c r="H10" s="23"/>
      <c r="I10" s="23"/>
    </row>
    <row r="11" spans="1:15" x14ac:dyDescent="0.35">
      <c r="E11" s="23"/>
      <c r="F11" s="23"/>
      <c r="G11" s="23"/>
      <c r="H11" s="23"/>
      <c r="I11" s="23"/>
    </row>
    <row r="12" spans="1:15" x14ac:dyDescent="0.35">
      <c r="E12" s="23"/>
      <c r="F12" s="23"/>
      <c r="G12" s="23"/>
      <c r="H12" s="23"/>
      <c r="I12" s="23"/>
    </row>
    <row r="16" spans="1:15" ht="15" thickBot="1" x14ac:dyDescent="0.4"/>
    <row r="17" spans="1:5" ht="15.5" x14ac:dyDescent="0.35">
      <c r="A17" s="128"/>
      <c r="B17" s="129"/>
      <c r="C17" s="129"/>
      <c r="D17" s="129"/>
      <c r="E17" s="130"/>
    </row>
    <row r="18" spans="1:5" ht="16.5" customHeight="1" thickBot="1" x14ac:dyDescent="0.4">
      <c r="A18" s="131" t="s">
        <v>138</v>
      </c>
      <c r="B18" s="132"/>
      <c r="C18" s="132"/>
      <c r="D18" s="132"/>
      <c r="E18" s="133"/>
    </row>
    <row r="19" spans="1:5" x14ac:dyDescent="0.35">
      <c r="A19" s="80"/>
      <c r="B19" s="81"/>
      <c r="C19" s="81"/>
      <c r="D19" s="81"/>
      <c r="E19" s="82"/>
    </row>
    <row r="20" spans="1:5" x14ac:dyDescent="0.35">
      <c r="A20" s="83" t="s">
        <v>139</v>
      </c>
      <c r="B20" s="84" t="s">
        <v>141</v>
      </c>
      <c r="C20" s="84" t="s">
        <v>143</v>
      </c>
      <c r="D20" s="84" t="s">
        <v>144</v>
      </c>
      <c r="E20" s="85" t="s">
        <v>146</v>
      </c>
    </row>
    <row r="21" spans="1:5" ht="46" x14ac:dyDescent="0.35">
      <c r="A21" s="83"/>
      <c r="B21" s="84"/>
      <c r="C21" s="84"/>
      <c r="D21" s="84" t="s">
        <v>145</v>
      </c>
      <c r="E21" s="85" t="s">
        <v>147</v>
      </c>
    </row>
    <row r="22" spans="1:5" ht="23.5" thickBot="1" x14ac:dyDescent="0.4">
      <c r="A22" s="86" t="s">
        <v>140</v>
      </c>
      <c r="B22" s="87" t="s">
        <v>142</v>
      </c>
      <c r="C22" s="87" t="s">
        <v>72</v>
      </c>
      <c r="D22" s="88"/>
      <c r="E22" s="89" t="s">
        <v>148</v>
      </c>
    </row>
    <row r="23" spans="1:5" ht="26" x14ac:dyDescent="0.35">
      <c r="A23" s="90" t="s">
        <v>149</v>
      </c>
      <c r="B23" s="91">
        <v>0</v>
      </c>
      <c r="C23" s="91">
        <v>0</v>
      </c>
      <c r="D23" s="91" t="s">
        <v>2</v>
      </c>
      <c r="E23" s="92">
        <f>B23*C23</f>
        <v>0</v>
      </c>
    </row>
    <row r="24" spans="1:5" ht="26" x14ac:dyDescent="0.35">
      <c r="A24" s="93" t="s">
        <v>150</v>
      </c>
      <c r="B24" s="94">
        <v>0</v>
      </c>
      <c r="C24" s="94">
        <v>0</v>
      </c>
      <c r="D24" s="94" t="s">
        <v>2</v>
      </c>
      <c r="E24" s="95">
        <f t="shared" ref="E24:E38" si="0">B24*C24</f>
        <v>0</v>
      </c>
    </row>
    <row r="25" spans="1:5" x14ac:dyDescent="0.35">
      <c r="A25" s="93" t="s">
        <v>151</v>
      </c>
      <c r="B25" s="94">
        <v>17</v>
      </c>
      <c r="C25" s="94">
        <v>1</v>
      </c>
      <c r="D25" s="94" t="s">
        <v>2</v>
      </c>
      <c r="E25" s="95">
        <f t="shared" si="0"/>
        <v>17</v>
      </c>
    </row>
    <row r="26" spans="1:5" ht="26" x14ac:dyDescent="0.35">
      <c r="A26" s="93" t="s">
        <v>152</v>
      </c>
      <c r="B26" s="94">
        <v>13.6</v>
      </c>
      <c r="C26" s="94">
        <v>1</v>
      </c>
      <c r="D26" s="94" t="s">
        <v>2</v>
      </c>
      <c r="E26" s="95">
        <f t="shared" si="0"/>
        <v>13.6</v>
      </c>
    </row>
    <row r="27" spans="1:5" ht="26" x14ac:dyDescent="0.35">
      <c r="A27" s="93" t="s">
        <v>153</v>
      </c>
      <c r="B27" s="94">
        <v>3.4</v>
      </c>
      <c r="C27" s="94">
        <v>1</v>
      </c>
      <c r="D27" s="94" t="s">
        <v>2</v>
      </c>
      <c r="E27" s="95">
        <f t="shared" si="0"/>
        <v>3.4</v>
      </c>
    </row>
    <row r="28" spans="1:5" ht="39" x14ac:dyDescent="0.35">
      <c r="A28" s="93" t="s">
        <v>154</v>
      </c>
      <c r="B28" s="94">
        <v>17</v>
      </c>
      <c r="C28" s="94">
        <v>4</v>
      </c>
      <c r="D28" s="94" t="s">
        <v>2</v>
      </c>
      <c r="E28" s="95">
        <f t="shared" si="0"/>
        <v>68</v>
      </c>
    </row>
    <row r="29" spans="1:5" x14ac:dyDescent="0.35">
      <c r="A29" s="93" t="s">
        <v>155</v>
      </c>
      <c r="B29" s="94">
        <v>17</v>
      </c>
      <c r="C29" s="94">
        <v>4</v>
      </c>
      <c r="D29" s="94" t="s">
        <v>2</v>
      </c>
      <c r="E29" s="95">
        <f t="shared" si="0"/>
        <v>68</v>
      </c>
    </row>
    <row r="30" spans="1:5" ht="26" x14ac:dyDescent="0.35">
      <c r="A30" s="93" t="s">
        <v>156</v>
      </c>
      <c r="B30" s="94">
        <v>0</v>
      </c>
      <c r="C30" s="94">
        <v>1</v>
      </c>
      <c r="D30" s="94" t="s">
        <v>2</v>
      </c>
      <c r="E30" s="95">
        <f t="shared" si="0"/>
        <v>0</v>
      </c>
    </row>
    <row r="31" spans="1:5" ht="26" x14ac:dyDescent="0.35">
      <c r="A31" s="93" t="s">
        <v>157</v>
      </c>
      <c r="B31" s="94">
        <v>0</v>
      </c>
      <c r="C31" s="94">
        <v>1</v>
      </c>
      <c r="D31" s="94" t="s">
        <v>2</v>
      </c>
      <c r="E31" s="95">
        <f t="shared" si="0"/>
        <v>0</v>
      </c>
    </row>
    <row r="32" spans="1:5" ht="26" x14ac:dyDescent="0.35">
      <c r="A32" s="93" t="s">
        <v>158</v>
      </c>
      <c r="B32" s="94">
        <v>0</v>
      </c>
      <c r="C32" s="94">
        <v>1</v>
      </c>
      <c r="D32" s="94" t="s">
        <v>2</v>
      </c>
      <c r="E32" s="95">
        <f t="shared" si="0"/>
        <v>0</v>
      </c>
    </row>
    <row r="33" spans="1:5" ht="26" x14ac:dyDescent="0.35">
      <c r="A33" s="93" t="s">
        <v>159</v>
      </c>
      <c r="B33" s="94">
        <v>0</v>
      </c>
      <c r="C33" s="94">
        <v>1</v>
      </c>
      <c r="D33" s="94" t="s">
        <v>2</v>
      </c>
      <c r="E33" s="95">
        <f t="shared" si="0"/>
        <v>0</v>
      </c>
    </row>
    <row r="34" spans="1:5" ht="26" x14ac:dyDescent="0.35">
      <c r="A34" s="93" t="s">
        <v>160</v>
      </c>
      <c r="B34" s="94">
        <v>5</v>
      </c>
      <c r="C34" s="94">
        <v>1</v>
      </c>
      <c r="D34" s="94" t="s">
        <v>2</v>
      </c>
      <c r="E34" s="95">
        <f t="shared" si="0"/>
        <v>5</v>
      </c>
    </row>
    <row r="35" spans="1:5" ht="26" x14ac:dyDescent="0.35">
      <c r="A35" s="93" t="s">
        <v>161</v>
      </c>
      <c r="B35" s="94">
        <v>5</v>
      </c>
      <c r="C35" s="94">
        <v>2</v>
      </c>
      <c r="D35" s="94" t="s">
        <v>2</v>
      </c>
      <c r="E35" s="95">
        <f t="shared" si="0"/>
        <v>10</v>
      </c>
    </row>
    <row r="36" spans="1:5" ht="26" x14ac:dyDescent="0.35">
      <c r="A36" s="93" t="s">
        <v>162</v>
      </c>
      <c r="B36" s="94">
        <v>5</v>
      </c>
      <c r="C36" s="94">
        <v>4</v>
      </c>
      <c r="D36" s="94" t="s">
        <v>2</v>
      </c>
      <c r="E36" s="95">
        <f t="shared" si="0"/>
        <v>20</v>
      </c>
    </row>
    <row r="37" spans="1:5" ht="26" x14ac:dyDescent="0.35">
      <c r="A37" s="93" t="s">
        <v>163</v>
      </c>
      <c r="B37" s="94">
        <v>0</v>
      </c>
      <c r="C37" s="94">
        <v>1</v>
      </c>
      <c r="D37" s="94" t="s">
        <v>2</v>
      </c>
      <c r="E37" s="95">
        <f t="shared" si="0"/>
        <v>0</v>
      </c>
    </row>
    <row r="38" spans="1:5" ht="26.5" thickBot="1" x14ac:dyDescent="0.4">
      <c r="A38" s="96" t="s">
        <v>164</v>
      </c>
      <c r="B38" s="101">
        <v>0</v>
      </c>
      <c r="C38" s="97">
        <v>1</v>
      </c>
      <c r="D38" s="97" t="s">
        <v>2</v>
      </c>
      <c r="E38" s="98">
        <f t="shared" si="0"/>
        <v>0</v>
      </c>
    </row>
    <row r="39" spans="1:5" x14ac:dyDescent="0.35">
      <c r="A39" s="99"/>
      <c r="B39" s="100"/>
      <c r="C39" s="100"/>
      <c r="D39" s="100" t="s">
        <v>53</v>
      </c>
      <c r="E39" s="100">
        <f>SUM(E23:E38)</f>
        <v>205</v>
      </c>
    </row>
  </sheetData>
  <mergeCells count="9">
    <mergeCell ref="A17:E17"/>
    <mergeCell ref="A18:E18"/>
    <mergeCell ref="A3:G3"/>
    <mergeCell ref="A9:G10"/>
    <mergeCell ref="A4:A5"/>
    <mergeCell ref="B4:B5"/>
    <mergeCell ref="C4:E4"/>
    <mergeCell ref="F4:F5"/>
    <mergeCell ref="G4: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Industry</vt:lpstr>
      <vt:lpstr>Agency</vt:lpstr>
      <vt:lpstr>Public v. Private</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2014-08-12T19:29:50Z</dcterms:created>
  <dcterms:modified xsi:type="dcterms:W3CDTF">2021-08-24T20:51:50Z</dcterms:modified>
</cp:coreProperties>
</file>