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B3FB8074-852F-40DA-ACE6-C0CC868809DC}" xr6:coauthVersionLast="46" xr6:coauthVersionMax="46" xr10:uidLastSave="{00000000-0000-0000-0000-000000000000}"/>
  <bookViews>
    <workbookView xWindow="-110" yWindow="-110" windowWidth="19420" windowHeight="10420" tabRatio="714" xr2:uid="{00000000-000D-0000-FFFF-FFFF00000000}"/>
  </bookViews>
  <sheets>
    <sheet name="# Respondents" sheetId="9" r:id="rId1"/>
    <sheet name="# Responses" sheetId="8" r:id="rId2"/>
    <sheet name="Respondent Burden" sheetId="1" r:id="rId3"/>
    <sheet name="Agency Burden" sheetId="2" r:id="rId4"/>
    <sheet name="O&amp;M" sheetId="10" r:id="rId5"/>
  </sheets>
  <definedNames>
    <definedName name="_xlnm.Print_Area" localSheetId="3">'Agency Burden'!$A$1:$J$4</definedName>
    <definedName name="_xlnm.Print_Area" localSheetId="2">'Respondent Burden'!$A$1:$J$50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10" l="1"/>
  <c r="J47" i="1" s="1"/>
  <c r="H14" i="10"/>
  <c r="E14" i="10"/>
  <c r="F23" i="1" l="1"/>
  <c r="F22" i="1"/>
  <c r="F18" i="1"/>
  <c r="H13" i="10" l="1"/>
  <c r="H12" i="10"/>
  <c r="H11" i="10"/>
  <c r="H10" i="10"/>
  <c r="E13" i="10"/>
  <c r="E12" i="10"/>
  <c r="E11" i="10"/>
  <c r="E10" i="10"/>
  <c r="F8" i="1"/>
  <c r="F43" i="1"/>
  <c r="F42" i="1"/>
  <c r="F38" i="1"/>
  <c r="F36" i="1"/>
  <c r="F35" i="1"/>
  <c r="F21" i="1"/>
  <c r="F20" i="1"/>
  <c r="F19" i="1"/>
  <c r="F10" i="1"/>
  <c r="E5" i="2" l="1"/>
  <c r="E6" i="2"/>
  <c r="D7" i="2"/>
  <c r="E7" i="2" s="1"/>
  <c r="D9" i="2"/>
  <c r="E9" i="2" s="1"/>
  <c r="D10" i="2"/>
  <c r="E10" i="2" s="1"/>
  <c r="D11" i="2"/>
  <c r="E11" i="2" s="1"/>
  <c r="D12" i="2"/>
  <c r="E12" i="2" s="1"/>
  <c r="D13" i="2"/>
  <c r="E13" i="2" s="1"/>
  <c r="D14" i="2"/>
  <c r="E14" i="2" s="1"/>
  <c r="D15" i="2"/>
  <c r="E15" i="2" s="1"/>
  <c r="D16" i="2"/>
  <c r="E16" i="2" s="1"/>
  <c r="D17" i="2"/>
  <c r="E17" i="2" s="1"/>
  <c r="D18" i="2"/>
  <c r="E18" i="2" s="1"/>
  <c r="D19" i="2"/>
  <c r="E19" i="2" s="1"/>
  <c r="D20" i="2"/>
  <c r="E20" i="2" s="1"/>
  <c r="D21" i="2"/>
  <c r="E21" i="2" s="1"/>
  <c r="F28" i="1" l="1"/>
  <c r="F29" i="1" s="1"/>
  <c r="F27" i="1"/>
  <c r="F21" i="2" s="1"/>
  <c r="G21" i="2" s="1"/>
  <c r="F26" i="1"/>
  <c r="F20" i="2" s="1"/>
  <c r="G20" i="2" s="1"/>
  <c r="F17" i="2"/>
  <c r="G17" i="2" s="1"/>
  <c r="F13" i="2"/>
  <c r="G13" i="2" s="1"/>
  <c r="F14" i="2" l="1"/>
  <c r="G14" i="2" s="1"/>
  <c r="H14" i="2" s="1"/>
  <c r="F10" i="2"/>
  <c r="G10" i="2" s="1"/>
  <c r="I10" i="2" s="1"/>
  <c r="F11" i="2"/>
  <c r="G11" i="2" s="1"/>
  <c r="H11" i="2" s="1"/>
  <c r="F12" i="2"/>
  <c r="G12" i="2" s="1"/>
  <c r="H12" i="2" s="1"/>
  <c r="F41" i="1"/>
  <c r="H13" i="2"/>
  <c r="I13" i="2"/>
  <c r="I20" i="2"/>
  <c r="H20" i="2"/>
  <c r="I21" i="2"/>
  <c r="H21" i="2"/>
  <c r="J21" i="2" s="1"/>
  <c r="F16" i="2"/>
  <c r="G16" i="2" s="1"/>
  <c r="I17" i="2"/>
  <c r="H17" i="2"/>
  <c r="F9" i="2"/>
  <c r="G9" i="2" s="1"/>
  <c r="F25" i="1"/>
  <c r="F19" i="2" s="1"/>
  <c r="G19" i="2" s="1"/>
  <c r="F40" i="1"/>
  <c r="J20" i="2" l="1"/>
  <c r="I14" i="2"/>
  <c r="J14" i="2" s="1"/>
  <c r="I12" i="2"/>
  <c r="J12" i="2" s="1"/>
  <c r="J17" i="2"/>
  <c r="J13" i="2"/>
  <c r="H10" i="2"/>
  <c r="J10" i="2" s="1"/>
  <c r="I11" i="2"/>
  <c r="J11" i="2" s="1"/>
  <c r="H16" i="2"/>
  <c r="I16" i="2"/>
  <c r="F18" i="2"/>
  <c r="G18" i="2" s="1"/>
  <c r="F7" i="2"/>
  <c r="G7" i="2" s="1"/>
  <c r="F5" i="2"/>
  <c r="F15" i="2"/>
  <c r="G15" i="2" s="1"/>
  <c r="I19" i="2"/>
  <c r="H19" i="2"/>
  <c r="J19" i="2" s="1"/>
  <c r="I9" i="2"/>
  <c r="H9" i="2"/>
  <c r="J9" i="2" l="1"/>
  <c r="J16" i="2"/>
  <c r="H15" i="2"/>
  <c r="I15" i="2"/>
  <c r="H18" i="2"/>
  <c r="I18" i="2"/>
  <c r="F6" i="2"/>
  <c r="G6" i="2" s="1"/>
  <c r="G5" i="2"/>
  <c r="H7" i="2"/>
  <c r="I7" i="2"/>
  <c r="J15" i="2" l="1"/>
  <c r="J18" i="2"/>
  <c r="H5" i="2"/>
  <c r="I5" i="2"/>
  <c r="H6" i="2"/>
  <c r="I6" i="2"/>
  <c r="J7" i="2"/>
  <c r="D5" i="8"/>
  <c r="D6" i="8"/>
  <c r="D7" i="8"/>
  <c r="D8" i="8"/>
  <c r="D9" i="8"/>
  <c r="D10" i="8"/>
  <c r="D11" i="8"/>
  <c r="D12" i="8"/>
  <c r="D13" i="8"/>
  <c r="D14" i="8"/>
  <c r="D15" i="8"/>
  <c r="D16" i="8"/>
  <c r="D4" i="8"/>
  <c r="E43" i="1"/>
  <c r="E42" i="1"/>
  <c r="E40" i="1"/>
  <c r="G40" i="1" s="1"/>
  <c r="E36" i="1"/>
  <c r="E35" i="1"/>
  <c r="C16" i="8"/>
  <c r="E28" i="1"/>
  <c r="C8" i="8"/>
  <c r="C12" i="8"/>
  <c r="E21" i="1"/>
  <c r="E20" i="1"/>
  <c r="E19" i="1"/>
  <c r="E15" i="1"/>
  <c r="E17" i="1"/>
  <c r="E18" i="1"/>
  <c r="E14" i="1"/>
  <c r="E10" i="1"/>
  <c r="E8" i="1"/>
  <c r="D7" i="9"/>
  <c r="G7" i="9" s="1"/>
  <c r="J5" i="2" l="1"/>
  <c r="J6" i="2"/>
  <c r="G22" i="2"/>
  <c r="H40" i="1"/>
  <c r="I40" i="1"/>
  <c r="F8" i="8"/>
  <c r="F12" i="8"/>
  <c r="C15" i="8"/>
  <c r="F15" i="8" s="1"/>
  <c r="C7" i="8"/>
  <c r="F7" i="8" s="1"/>
  <c r="F16" i="8"/>
  <c r="G43" i="1"/>
  <c r="H43" i="1" s="1"/>
  <c r="G42" i="1"/>
  <c r="H42" i="1" s="1"/>
  <c r="G36" i="1"/>
  <c r="I36" i="1" s="1"/>
  <c r="G35" i="1"/>
  <c r="G28" i="1"/>
  <c r="H28" i="1" s="1"/>
  <c r="G17" i="1"/>
  <c r="H17" i="1" s="1"/>
  <c r="G18" i="1"/>
  <c r="G8" i="1"/>
  <c r="E41" i="1"/>
  <c r="E10" i="9"/>
  <c r="D8" i="9"/>
  <c r="J22" i="2" l="1"/>
  <c r="J40" i="1"/>
  <c r="C14" i="8"/>
  <c r="F14" i="8" s="1"/>
  <c r="C9" i="8"/>
  <c r="F9" i="8" s="1"/>
  <c r="H18" i="1"/>
  <c r="C11" i="8"/>
  <c r="F11" i="8" s="1"/>
  <c r="C4" i="8"/>
  <c r="F4" i="8" s="1"/>
  <c r="C5" i="8"/>
  <c r="F5" i="8" s="1"/>
  <c r="C10" i="8"/>
  <c r="F10" i="8" s="1"/>
  <c r="G19" i="1"/>
  <c r="I19" i="1" s="1"/>
  <c r="G14" i="1"/>
  <c r="I14" i="1" s="1"/>
  <c r="G15" i="1"/>
  <c r="I15" i="1" s="1"/>
  <c r="G21" i="1"/>
  <c r="I21" i="1" s="1"/>
  <c r="I35" i="1"/>
  <c r="I43" i="1"/>
  <c r="J43" i="1" s="1"/>
  <c r="I42" i="1"/>
  <c r="J42" i="1" s="1"/>
  <c r="G41" i="1"/>
  <c r="I41" i="1" s="1"/>
  <c r="H36" i="1"/>
  <c r="J36" i="1" s="1"/>
  <c r="H35" i="1"/>
  <c r="H8" i="1"/>
  <c r="I28" i="1"/>
  <c r="J28" i="1" s="1"/>
  <c r="G10" i="1"/>
  <c r="H10" i="1" s="1"/>
  <c r="G20" i="1"/>
  <c r="I17" i="1"/>
  <c r="J17" i="1" s="1"/>
  <c r="I18" i="1"/>
  <c r="I8" i="1"/>
  <c r="C10" i="9"/>
  <c r="G8" i="9"/>
  <c r="D9" i="9" s="1"/>
  <c r="G9" i="9" s="1"/>
  <c r="G10" i="9" s="1"/>
  <c r="J18" i="1" l="1"/>
  <c r="J35" i="1"/>
  <c r="C13" i="8"/>
  <c r="F13" i="8" s="1"/>
  <c r="H14" i="1"/>
  <c r="J14" i="1" s="1"/>
  <c r="H19" i="1"/>
  <c r="J19" i="1" s="1"/>
  <c r="H21" i="1"/>
  <c r="J21" i="1" s="1"/>
  <c r="H15" i="1"/>
  <c r="J15" i="1" s="1"/>
  <c r="H41" i="1"/>
  <c r="J41" i="1" s="1"/>
  <c r="J8" i="1"/>
  <c r="I10" i="1"/>
  <c r="J10" i="1" s="1"/>
  <c r="I20" i="1"/>
  <c r="H20" i="1"/>
  <c r="D10" i="9"/>
  <c r="E38" i="1"/>
  <c r="G38" i="1" s="1"/>
  <c r="E27" i="1"/>
  <c r="G27" i="1" s="1"/>
  <c r="E29" i="1"/>
  <c r="G29" i="1" s="1"/>
  <c r="E25" i="1"/>
  <c r="G25" i="1" s="1"/>
  <c r="E26" i="1"/>
  <c r="G26" i="1" s="1"/>
  <c r="E23" i="1"/>
  <c r="G23" i="1" s="1"/>
  <c r="E22" i="1"/>
  <c r="G22" i="1" s="1"/>
  <c r="E16" i="1"/>
  <c r="H38" i="1" l="1"/>
  <c r="I38" i="1"/>
  <c r="G45" i="1" s="1"/>
  <c r="H27" i="1"/>
  <c r="I27" i="1"/>
  <c r="H29" i="1"/>
  <c r="I29" i="1"/>
  <c r="I25" i="1"/>
  <c r="H25" i="1"/>
  <c r="H26" i="1"/>
  <c r="I26" i="1"/>
  <c r="H23" i="1"/>
  <c r="I23" i="1"/>
  <c r="I22" i="1"/>
  <c r="H22" i="1"/>
  <c r="J20" i="1"/>
  <c r="C6" i="8" l="1"/>
  <c r="F6" i="8" s="1"/>
  <c r="F17" i="8" s="1"/>
  <c r="J38" i="1"/>
  <c r="J45" i="1" s="1"/>
  <c r="J27" i="1"/>
  <c r="J29" i="1"/>
  <c r="J25" i="1"/>
  <c r="J26" i="1"/>
  <c r="J23" i="1"/>
  <c r="J22" i="1"/>
  <c r="G16" i="1"/>
  <c r="H16" i="1" l="1"/>
  <c r="I16" i="1"/>
  <c r="G30" i="1" l="1"/>
  <c r="G46" i="1" s="1"/>
  <c r="J16" i="1"/>
  <c r="J30" i="1" s="1"/>
  <c r="J46" i="1" s="1"/>
  <c r="J49" i="1" l="1"/>
  <c r="J48" i="1"/>
</calcChain>
</file>

<file path=xl/sharedStrings.xml><?xml version="1.0" encoding="utf-8"?>
<sst xmlns="http://schemas.openxmlformats.org/spreadsheetml/2006/main" count="201" uniqueCount="168">
  <si>
    <t>A</t>
  </si>
  <si>
    <t>B</t>
  </si>
  <si>
    <t>C</t>
  </si>
  <si>
    <t>D</t>
  </si>
  <si>
    <t>E</t>
  </si>
  <si>
    <t>F</t>
  </si>
  <si>
    <t>G</t>
  </si>
  <si>
    <t>H</t>
  </si>
  <si>
    <t>TECH</t>
  </si>
  <si>
    <t>MGMT</t>
  </si>
  <si>
    <t>CLER</t>
  </si>
  <si>
    <t>Total Annual Responses</t>
  </si>
  <si>
    <t>(A)
Information Collection Activity</t>
  </si>
  <si>
    <t>(C)
Number of Responses</t>
  </si>
  <si>
    <t>(D)
Number of Existing Respondents That Keep Records But Do Not Submit Reports</t>
  </si>
  <si>
    <t>(E)
Total Annual Responses
E=(BxC)+D</t>
  </si>
  <si>
    <t>(A)</t>
  </si>
  <si>
    <t>(B)</t>
  </si>
  <si>
    <t>(C)</t>
  </si>
  <si>
    <t>(D)</t>
  </si>
  <si>
    <t>(E)</t>
  </si>
  <si>
    <t xml:space="preserve">(B)
Number of Respondents  </t>
  </si>
  <si>
    <t>Total</t>
  </si>
  <si>
    <t>1.  Applications</t>
  </si>
  <si>
    <t>3.  Reporting requirements</t>
  </si>
  <si>
    <t>B.  Required activities</t>
  </si>
  <si>
    <t>C.  Create information</t>
  </si>
  <si>
    <t>4.  Recordkeeping requirements</t>
  </si>
  <si>
    <t>B.  Plan activities</t>
  </si>
  <si>
    <t>C.  Implement activities</t>
  </si>
  <si>
    <t>Number of Respondents</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</si>
  <si>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</si>
  <si>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</si>
  <si>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</si>
  <si>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</si>
  <si>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</si>
  <si>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</si>
  <si>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(E=A+B+C-D)</t>
  </si>
  <si>
    <t>Average</t>
  </si>
  <si>
    <t>Number of New Respondents</t>
  </si>
  <si>
    <t>2.  Surveys and studies</t>
  </si>
  <si>
    <t>N/A</t>
  </si>
  <si>
    <t>Initial performance test</t>
  </si>
  <si>
    <t>D.  Gather existing information</t>
  </si>
  <si>
    <t>Notification of actual startup</t>
  </si>
  <si>
    <t>Notification of initial performance test</t>
  </si>
  <si>
    <t>See 3A</t>
  </si>
  <si>
    <t>Existing</t>
  </si>
  <si>
    <t>New</t>
  </si>
  <si>
    <t>See 3B</t>
  </si>
  <si>
    <t>See 3E</t>
  </si>
  <si>
    <t>E.  Write report</t>
  </si>
  <si>
    <t>Notification of construction/reconstruction</t>
  </si>
  <si>
    <t>Subtotal for Reporting Requirements</t>
  </si>
  <si>
    <t>Subtotal for Recordkeeping Requirements</t>
  </si>
  <si>
    <t>Modified</t>
  </si>
  <si>
    <t>No.</t>
  </si>
  <si>
    <t>Source Type</t>
  </si>
  <si>
    <t>Notification of process changes</t>
  </si>
  <si>
    <t>Emissions averaging plan</t>
  </si>
  <si>
    <t>Notification of anticipated startup</t>
  </si>
  <si>
    <t>Management hours per year (Ex0.05)</t>
  </si>
  <si>
    <t>Report review</t>
  </si>
  <si>
    <t>Notification of applicability</t>
  </si>
  <si>
    <t>Table 1: Annual Respondent Burden and Cost – NESHAP for Pesticide Active Ingredient Production (40 CFR Part 63, Subpart MMM) (Renewal)</t>
  </si>
  <si>
    <t>Table 2: Average Annual EPA Burden and Cost – NESHAP for Pesticide Active Ingredient Production (40 CFR Part 63, Subpart MMM) (Renewal)</t>
  </si>
  <si>
    <t>Burden item</t>
  </si>
  <si>
    <t>Annual occurrences
per respondent</t>
  </si>
  <si>
    <t>Person-hours
per respondent
per year (AxB)</t>
  </si>
  <si>
    <t>Person-hours
per occurrence</t>
  </si>
  <si>
    <r>
      <t xml:space="preserve">Respondents
per year </t>
    </r>
    <r>
      <rPr>
        <b/>
        <vertAlign val="superscript"/>
        <sz val="10"/>
        <rFont val="Times New Roman"/>
        <family val="1"/>
      </rPr>
      <t>a</t>
    </r>
  </si>
  <si>
    <t>Technical hours per
year (CxD)</t>
  </si>
  <si>
    <t>Clerical hours
per year
(Ex0.10)</t>
  </si>
  <si>
    <r>
      <t xml:space="preserve">Annual Cost
($) </t>
    </r>
    <r>
      <rPr>
        <b/>
        <vertAlign val="superscript"/>
        <sz val="10"/>
        <rFont val="Times New Roman"/>
        <family val="1"/>
      </rPr>
      <t>b</t>
    </r>
  </si>
  <si>
    <t>Performance evaluation test (CMS certification)</t>
  </si>
  <si>
    <r>
      <t xml:space="preserve">Notification of process changes </t>
    </r>
    <r>
      <rPr>
        <vertAlign val="superscript"/>
        <sz val="10"/>
        <rFont val="Times New Roman"/>
        <family val="1"/>
      </rPr>
      <t>d</t>
    </r>
  </si>
  <si>
    <r>
      <t xml:space="preserve">Notification of anticipated startup </t>
    </r>
    <r>
      <rPr>
        <vertAlign val="superscript"/>
        <sz val="10"/>
        <rFont val="Times New Roman"/>
        <family val="1"/>
      </rPr>
      <t>c</t>
    </r>
  </si>
  <si>
    <r>
      <t xml:space="preserve">Notification of actual startup </t>
    </r>
    <r>
      <rPr>
        <vertAlign val="superscript"/>
        <sz val="10"/>
        <rFont val="Times New Roman"/>
        <family val="1"/>
      </rPr>
      <t>c</t>
    </r>
  </si>
  <si>
    <r>
      <t xml:space="preserve">Notification of initial performance test </t>
    </r>
    <r>
      <rPr>
        <vertAlign val="superscript"/>
        <sz val="10"/>
        <rFont val="Times New Roman"/>
        <family val="1"/>
      </rPr>
      <t>c</t>
    </r>
  </si>
  <si>
    <r>
      <t xml:space="preserve">Notification of initial CMS performance evaluation </t>
    </r>
    <r>
      <rPr>
        <vertAlign val="superscript"/>
        <sz val="10"/>
        <rFont val="Times New Roman"/>
        <family val="1"/>
      </rPr>
      <t>c</t>
    </r>
  </si>
  <si>
    <r>
      <t xml:space="preserve">CMS evaluation with performance test </t>
    </r>
    <r>
      <rPr>
        <vertAlign val="superscript"/>
        <sz val="10"/>
        <rFont val="Times New Roman"/>
        <family val="1"/>
      </rPr>
      <t>c, e</t>
    </r>
  </si>
  <si>
    <r>
      <t xml:space="preserve">CMS evaluation without performance test </t>
    </r>
    <r>
      <rPr>
        <vertAlign val="superscript"/>
        <sz val="10"/>
        <rFont val="Times New Roman"/>
        <family val="1"/>
      </rPr>
      <t>c, f</t>
    </r>
  </si>
  <si>
    <t>e  EPA assumes 90 percent of new sources will comply by conducting performance testing.</t>
  </si>
  <si>
    <t>f  EPA assumes 10 percent of new sources will comply by submitting engineering calculations, designing calculations, and CMS performance evaluation results.</t>
  </si>
  <si>
    <t>Periodic reporting</t>
  </si>
  <si>
    <r>
      <t xml:space="preserve">Emissions averaging plan </t>
    </r>
    <r>
      <rPr>
        <vertAlign val="superscript"/>
        <sz val="10"/>
        <rFont val="Times New Roman"/>
        <family val="1"/>
      </rPr>
      <t>i</t>
    </r>
  </si>
  <si>
    <t>i  EPA assumes 10 percent of existing sources will comply with emissions averaging requirements.  New sources are not allowed to use emissions averaging.</t>
  </si>
  <si>
    <r>
      <t xml:space="preserve">D.  Develop record system </t>
    </r>
    <r>
      <rPr>
        <vertAlign val="superscript"/>
        <sz val="10"/>
        <rFont val="Times New Roman"/>
        <family val="1"/>
      </rPr>
      <t>c</t>
    </r>
  </si>
  <si>
    <t>Records of CMS data</t>
  </si>
  <si>
    <r>
      <t xml:space="preserve">Semiannual report </t>
    </r>
    <r>
      <rPr>
        <vertAlign val="superscript"/>
        <sz val="10"/>
        <rFont val="Times New Roman"/>
        <family val="1"/>
      </rPr>
      <t>h</t>
    </r>
  </si>
  <si>
    <t>Enter/verify information for periodic report</t>
  </si>
  <si>
    <t>Technical hours
per year
(CxD)</t>
  </si>
  <si>
    <t>Management
hours per year
(Ex0.05)</t>
  </si>
  <si>
    <t>EPA person-hours
per respondent
per year (AxB)</t>
  </si>
  <si>
    <t>EPA
person-hours
per occurrence</t>
  </si>
  <si>
    <r>
      <t xml:space="preserve">Annual cost
($) </t>
    </r>
    <r>
      <rPr>
        <b/>
        <vertAlign val="superscript"/>
        <sz val="10"/>
        <rFont val="Times New Roman"/>
        <family val="1"/>
      </rPr>
      <t>b</t>
    </r>
  </si>
  <si>
    <t>c  EPA assumes five percent of new sources will repeat performance testing.</t>
  </si>
  <si>
    <r>
      <t xml:space="preserve">Performance evaluation test (CMS certification) </t>
    </r>
    <r>
      <rPr>
        <vertAlign val="superscript"/>
        <sz val="10"/>
        <rFont val="Times New Roman"/>
        <family val="1"/>
      </rPr>
      <t>d</t>
    </r>
  </si>
  <si>
    <r>
      <t xml:space="preserve">Repeat performance test </t>
    </r>
    <r>
      <rPr>
        <vertAlign val="superscript"/>
        <sz val="10"/>
        <rFont val="Times New Roman"/>
        <family val="1"/>
      </rPr>
      <t>c</t>
    </r>
  </si>
  <si>
    <t>d  EPA assumes Agency personnel will attend ten percent of evaluation tests.</t>
  </si>
  <si>
    <r>
      <t xml:space="preserve">Notification of applicability </t>
    </r>
    <r>
      <rPr>
        <vertAlign val="superscript"/>
        <sz val="10"/>
        <rFont val="Times New Roman"/>
        <family val="1"/>
      </rPr>
      <t>c</t>
    </r>
  </si>
  <si>
    <r>
      <t xml:space="preserve">Notification of process changes </t>
    </r>
    <r>
      <rPr>
        <vertAlign val="superscript"/>
        <sz val="10"/>
        <rFont val="Times New Roman"/>
        <family val="1"/>
      </rPr>
      <t>e</t>
    </r>
  </si>
  <si>
    <t>Pre-compliance plan</t>
  </si>
  <si>
    <t>Notification of initial CMS performance evaluation</t>
  </si>
  <si>
    <t>CMS evaluation with performance test</t>
  </si>
  <si>
    <t>CMS evaluation without performance test</t>
  </si>
  <si>
    <r>
      <t xml:space="preserve">CMS evaluation with performance test </t>
    </r>
    <r>
      <rPr>
        <vertAlign val="superscript"/>
        <sz val="10"/>
        <rFont val="Times New Roman"/>
        <family val="1"/>
      </rPr>
      <t>f</t>
    </r>
  </si>
  <si>
    <r>
      <t xml:space="preserve">CMS evaluation without performance test </t>
    </r>
    <r>
      <rPr>
        <vertAlign val="superscript"/>
        <sz val="10"/>
        <rFont val="Times New Roman"/>
        <family val="1"/>
      </rPr>
      <t>g</t>
    </r>
  </si>
  <si>
    <t>f  EPA assumes 90 percent of new sources will comply by conducting performance testing.</t>
  </si>
  <si>
    <t>g  EPA assumes 10 percent of new sources will comply by submitting engineering calculations, designing calculations, and CMS performance evaluation results.</t>
  </si>
  <si>
    <r>
      <t xml:space="preserve">Quarterly report </t>
    </r>
    <r>
      <rPr>
        <vertAlign val="superscript"/>
        <sz val="10"/>
        <rFont val="Times New Roman"/>
        <family val="1"/>
      </rPr>
      <t>h</t>
    </r>
  </si>
  <si>
    <r>
      <t xml:space="preserve">Semiannual report </t>
    </r>
    <r>
      <rPr>
        <vertAlign val="superscript"/>
        <sz val="10"/>
        <rFont val="Times New Roman"/>
        <family val="1"/>
      </rPr>
      <t>g</t>
    </r>
  </si>
  <si>
    <r>
      <t xml:space="preserve">Emissions averaging plan </t>
    </r>
    <r>
      <rPr>
        <vertAlign val="superscript"/>
        <sz val="10"/>
        <rFont val="Times New Roman"/>
        <family val="1"/>
      </rPr>
      <t>j</t>
    </r>
  </si>
  <si>
    <t>j  EPA assumes 10 percent of existing sources will comply with emissions averaging requirements.  New sources are not allowed to use emissions averaging.</t>
  </si>
  <si>
    <r>
      <t xml:space="preserve">Quarterly report </t>
    </r>
    <r>
      <rPr>
        <vertAlign val="superscript"/>
        <sz val="10"/>
        <rFont val="Times New Roman"/>
        <family val="1"/>
      </rPr>
      <t>i</t>
    </r>
  </si>
  <si>
    <t>Semiannual report</t>
  </si>
  <si>
    <t>Quarterly report</t>
  </si>
  <si>
    <t>A.  Familiarization with Regulatory Requirements</t>
  </si>
  <si>
    <t>k Totals have been rounded to 3 significant figures. Figures may not add exactly due to rounding.</t>
  </si>
  <si>
    <r>
      <t>TOTAL ANNUAL BURDEN AND COST (ROUNDED)</t>
    </r>
    <r>
      <rPr>
        <vertAlign val="superscript"/>
        <sz val="10"/>
        <rFont val="Times New Roman"/>
        <family val="1"/>
      </rPr>
      <t>k</t>
    </r>
  </si>
  <si>
    <r>
      <t xml:space="preserve">Notification and application of construction/reconstruction </t>
    </r>
    <r>
      <rPr>
        <vertAlign val="superscript"/>
        <sz val="10"/>
        <rFont val="Times New Roman"/>
        <family val="1"/>
      </rPr>
      <t>c</t>
    </r>
  </si>
  <si>
    <r>
      <t xml:space="preserve">Pre-compliance report </t>
    </r>
    <r>
      <rPr>
        <vertAlign val="superscript"/>
        <sz val="10"/>
        <rFont val="Times New Roman"/>
        <family val="1"/>
      </rPr>
      <t>c</t>
    </r>
  </si>
  <si>
    <t>Capital/Startup vs. Operation and Maintenance (O&amp;M) Costs</t>
  </si>
  <si>
    <t>Continuous Monitoring Device</t>
  </si>
  <si>
    <t>Capital/Startup Cost for One Respondent</t>
  </si>
  <si>
    <t>Total Capital/Startup Cost, (B X C)</t>
  </si>
  <si>
    <t>Annual O&amp;M Costs for One Respondent</t>
  </si>
  <si>
    <t>(F)</t>
  </si>
  <si>
    <t>Number of Respondents with O&amp;M</t>
  </si>
  <si>
    <t>(G)</t>
  </si>
  <si>
    <t>Total O&amp;M,</t>
  </si>
  <si>
    <t>(E X F)</t>
  </si>
  <si>
    <t>Performance Tests</t>
  </si>
  <si>
    <t>Total (rounded)</t>
  </si>
  <si>
    <t>g  EPA assumes 90 percent of sources (19 x 0.9 = 17, after rounding) will have no exceedances and periods of noncompliance; therefore, they will submit periodic reports on a semiannual basis.</t>
  </si>
  <si>
    <t>h  EPA assumes 10 percent of sources (19 x 0.1 = 2, after rounding) will have exceedances and periods of noncompliance; therefore, they will submit periodic reports on a quarterly basis.</t>
  </si>
  <si>
    <t>a  On average, EPA estimates 19 existing sources will be subject to the NESHAP.  No new sources will become subject to the standard over the three-year period of this ICR.</t>
  </si>
  <si>
    <t>h  EPA assumes 90 percent of sources (19 x 0.9 = 17, after rounding) will have no exceedances and periods of noncompliance; therefore, they will submit periodic reports on a semiannual basis.</t>
  </si>
  <si>
    <t>i  EPA assumes 10 percent of sources (19 x 0.1 = 2, after rounding) will have exceedances and periods of noncompliance; therefore, they will submit periodic reports on a quarterly basis.</t>
  </si>
  <si>
    <t>b  This ICR uses the following labor rates: $122.20 (technical), $153.55 (managerial), and $61.51 (clerical).  These rates are from the United States Department of Labor, Bureau of Labor Statistics, June 2021, “Table 2. Civilian workers, by occupational and industry group.”  The rates are from column 1, “Total compensation.”  They have been increased by 110 percent to account for the benefit packages available to those employed by private industry.</t>
  </si>
  <si>
    <t>b  This ICR uses the following labor rates: $51.23 (technical), $69.04 (managerial), and $27.73 (clerical).  These rates are from the Office of Personnel Management (OPM), 2021 General Schedule, which excludes locality rates of pay.  The rates have been increased by 60 percent to account for the benefit packages available to government employees.</t>
  </si>
  <si>
    <t>d  EPA assumes 5 percent of existing facilities (19 x 0.05 = 1, after rounding) will implement process changes.</t>
  </si>
  <si>
    <t>e  EPA assumes 5 percent of existing facilities (19 x 0.05 = 1, after rounding) will implement process changes.</t>
  </si>
  <si>
    <r>
      <t xml:space="preserve">E.  Develop QA/QC plan for CMS </t>
    </r>
    <r>
      <rPr>
        <vertAlign val="superscript"/>
        <sz val="10"/>
        <rFont val="Times New Roman"/>
        <family val="1"/>
      </rPr>
      <t>c</t>
    </r>
  </si>
  <si>
    <t>F.  Time to enter information</t>
  </si>
  <si>
    <r>
      <t xml:space="preserve">G.  CMS calibration </t>
    </r>
    <r>
      <rPr>
        <vertAlign val="superscript"/>
        <sz val="10"/>
        <rFont val="Times New Roman"/>
        <family val="1"/>
      </rPr>
      <t>c</t>
    </r>
  </si>
  <si>
    <r>
      <t xml:space="preserve">H.  Train personnel </t>
    </r>
    <r>
      <rPr>
        <vertAlign val="superscript"/>
        <sz val="10"/>
        <rFont val="Times New Roman"/>
        <family val="1"/>
      </rPr>
      <t>c</t>
    </r>
  </si>
  <si>
    <t>I.  Audits</t>
  </si>
  <si>
    <t>c  Applies to new or reconstructed sources only. However, based on comments received from Corteva, we assume one existing source per year will install a new process unit and would be required to conduct certain activities, including submit an updated pre-compliance report, notifications of initial performance test or performance evaluation, update record management systems, and develop of a QA/QC plan for CMS.</t>
  </si>
  <si>
    <t>Records of excess emissions</t>
  </si>
  <si>
    <r>
      <t xml:space="preserve">Number of New Respondents </t>
    </r>
    <r>
      <rPr>
        <vertAlign val="superscript"/>
        <sz val="10"/>
        <color rgb="FF7030A0"/>
        <rFont val="Times New Roman"/>
        <family val="1"/>
      </rPr>
      <t>a</t>
    </r>
  </si>
  <si>
    <r>
      <t xml:space="preserve">PRD Electronic Indicators </t>
    </r>
    <r>
      <rPr>
        <vertAlign val="superscript"/>
        <sz val="10"/>
        <color rgb="FF7030A0"/>
        <rFont val="Times New Roman"/>
        <family val="1"/>
      </rPr>
      <t>b</t>
    </r>
  </si>
  <si>
    <r>
      <t>Process Vents CMS</t>
    </r>
    <r>
      <rPr>
        <vertAlign val="superscript"/>
        <sz val="10"/>
        <color rgb="FF7030A0"/>
        <rFont val="Times New Roman"/>
        <family val="1"/>
      </rPr>
      <t>c</t>
    </r>
  </si>
  <si>
    <r>
      <t>Wastewater CMS</t>
    </r>
    <r>
      <rPr>
        <vertAlign val="superscript"/>
        <sz val="10"/>
        <color rgb="FF7030A0"/>
        <rFont val="Times New Roman"/>
        <family val="1"/>
      </rPr>
      <t>d</t>
    </r>
  </si>
  <si>
    <t>j  EPA assumes it will take 1 hour, 320 times per year, to record continuously monitored parameter data.</t>
  </si>
  <si>
    <r>
      <t xml:space="preserve">Record continuously monitored parameters </t>
    </r>
    <r>
      <rPr>
        <vertAlign val="superscript"/>
        <sz val="10"/>
        <rFont val="Times New Roman"/>
        <family val="1"/>
      </rPr>
      <t>j</t>
    </r>
  </si>
  <si>
    <t>k Pressure Relief Device (PRD) reporting and Leak Detection and Repair (LDAR) reporting are submitted with the semiannual report.</t>
  </si>
  <si>
    <r>
      <t>PRD reporting</t>
    </r>
    <r>
      <rPr>
        <vertAlign val="superscript"/>
        <sz val="10"/>
        <rFont val="Times New Roman"/>
        <family val="1"/>
      </rPr>
      <t>k</t>
    </r>
  </si>
  <si>
    <r>
      <t>LDAR reporting</t>
    </r>
    <r>
      <rPr>
        <vertAlign val="superscript"/>
        <sz val="10"/>
        <rFont val="Times New Roman"/>
        <family val="1"/>
      </rPr>
      <t>k</t>
    </r>
  </si>
  <si>
    <t>l Totals have been rounded to 3 significant figures. Figures may not add exactly due to rounding.</t>
  </si>
  <si>
    <r>
      <t>GRAND TOTAL (rounded)</t>
    </r>
    <r>
      <rPr>
        <vertAlign val="superscript"/>
        <sz val="10"/>
        <rFont val="Times New Roman"/>
        <family val="1"/>
      </rPr>
      <t>l</t>
    </r>
  </si>
  <si>
    <r>
      <t>TOTAL CAPITAL AND O&amp;M COST (rounded)</t>
    </r>
    <r>
      <rPr>
        <vertAlign val="superscript"/>
        <sz val="10"/>
        <rFont val="Times New Roman"/>
        <family val="1"/>
      </rPr>
      <t>l</t>
    </r>
  </si>
  <si>
    <r>
      <t>TOTAL ANNUAL BURDEN AND COST (ROUNDED)</t>
    </r>
    <r>
      <rPr>
        <vertAlign val="superscript"/>
        <sz val="10"/>
        <rFont val="Times New Roman"/>
        <family val="1"/>
      </rPr>
      <t>l</t>
    </r>
  </si>
  <si>
    <t xml:space="preserve">a  On average, EPA estimates 19 existing sources will be subject to the NESHAP.  No new sources will become subject to the standard over the three-year period of this ICR. However, based on comments received from Corteva, we assume one existing source per year will install a new process unit. </t>
  </si>
  <si>
    <r>
      <rPr>
        <vertAlign val="superscript"/>
        <sz val="10"/>
        <rFont val="Times New Roman"/>
        <family val="1"/>
      </rPr>
      <t>a</t>
    </r>
    <r>
      <rPr>
        <sz val="10"/>
        <rFont val="Times New Roman"/>
        <family val="1"/>
      </rPr>
      <t xml:space="preserve"> On average, EPA estimates 19 existing sources will be subject to the NESHAP and no new sources will become subject to the standard over the three-year period of this ICR. However, based on comments received from Corteva, we assume one existing source per year will install a new process unit. </t>
    </r>
  </si>
  <si>
    <r>
      <rPr>
        <vertAlign val="superscript"/>
        <sz val="10"/>
        <rFont val="Times New Roman"/>
        <family val="1"/>
      </rPr>
      <t>b</t>
    </r>
    <r>
      <rPr>
        <sz val="10"/>
        <rFont val="Times New Roman"/>
        <family val="1"/>
      </rPr>
      <t xml:space="preserve"> Based on comments received from Corteva, we assume a cost of $2,825 annually per respondent for annual PRD monitoring.</t>
    </r>
  </si>
  <si>
    <r>
      <rPr>
        <vertAlign val="superscript"/>
        <sz val="10"/>
        <rFont val="Times New Roman"/>
        <family val="1"/>
      </rPr>
      <t>c</t>
    </r>
    <r>
      <rPr>
        <sz val="10"/>
        <rFont val="Times New Roman"/>
        <family val="1"/>
      </rPr>
      <t xml:space="preserve"> Based on comments received from Corteva, we assume approximately 10 hours of technical labor for programming time, correct instrumentation, and calibrations, or $1,220 per respondent annually. </t>
    </r>
  </si>
  <si>
    <r>
      <rPr>
        <vertAlign val="superscript"/>
        <sz val="10"/>
        <rFont val="Times New Roman"/>
        <family val="1"/>
      </rPr>
      <t>d</t>
    </r>
    <r>
      <rPr>
        <sz val="10"/>
        <rFont val="Times New Roman"/>
        <family val="1"/>
      </rPr>
      <t xml:space="preserve"> Based on comments received from Corteva, we assume a cost of $9,038 annually per respondent for calibration and maintenance for the treatment device and associated control devices and operating parameters.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</si>
</sst>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00"/>
    <numFmt numFmtId="165" formatCode="#,##0.0"/>
    <numFmt numFmtId="166" formatCode="&quot;$&quot;#,##0"/>
  </numFmts>
  <fonts count="21" x14ac:knownFonts="1">
    <font>
      <sz val="10"/>
      <color theme="1"/>
      <name val="Arial"/>
      <family val="2"/>
    </font>
    <font>
      <sz val="10"/>
      <color theme="1"/>
      <name val="Times New Roman"/>
      <family val="1"/>
    </font>
    <font>
      <sz val="10"/>
      <name val="Times New Roman"/>
      <family val="1"/>
    </font>
    <font>
      <b/>
      <sz val="10"/>
      <name val="Times New Roman"/>
      <family val="1"/>
    </font>
    <font>
      <b/>
      <vertAlign val="superscript"/>
      <sz val="10"/>
      <name val="Times New Roman"/>
      <family val="1"/>
    </font>
    <font>
      <b/>
      <sz val="12"/>
      <color rgb="FF000000"/>
      <name val="Times New Roman"/>
      <family val="1"/>
    </font>
    <font>
      <sz val="9"/>
      <color rgb="FF000000"/>
      <name val="Times New Roman"/>
      <family val="1"/>
    </font>
    <font>
      <sz val="9"/>
      <color theme="1"/>
      <name val="Times New Roman"/>
      <family val="1"/>
    </font>
    <font>
      <sz val="9"/>
      <name val="Times New Roman"/>
      <family val="1"/>
    </font>
    <font>
      <sz val="10"/>
      <color rgb="FF000000"/>
      <name val="Times New Roman"/>
      <family val="1"/>
    </font>
    <font>
      <b/>
      <sz val="12"/>
      <name val="Times New Roman"/>
      <family val="1"/>
    </font>
    <font>
      <vertAlign val="superscript"/>
      <sz val="10"/>
      <name val="Times New Roman"/>
      <family val="1"/>
    </font>
    <font>
      <b/>
      <i/>
      <sz val="10"/>
      <name val="Times New Roman"/>
      <family val="1"/>
    </font>
    <font>
      <sz val="10"/>
      <color rgb="FFFF0000"/>
      <name val="Times New Roman"/>
      <family val="1"/>
    </font>
    <font>
      <sz val="10"/>
      <color theme="1"/>
      <name val="Arial"/>
      <family val="2"/>
    </font>
    <font>
      <sz val="10"/>
      <color rgb="FFFF0000"/>
      <name val="Arial"/>
      <family val="2"/>
    </font>
    <font>
      <sz val="12"/>
      <color rgb="FF000000"/>
      <name val="Times New Roman"/>
      <family val="1"/>
    </font>
    <font>
      <b/>
      <sz val="10"/>
      <color rgb="FF000000"/>
      <name val="Times New Roman"/>
      <family val="1"/>
    </font>
    <font>
      <sz val="10"/>
      <color rgb="FF0070C0"/>
      <name val="Times New Roman"/>
      <family val="1"/>
    </font>
    <font>
      <sz val="10"/>
      <color rgb="FF7030A0"/>
      <name val="Times New Roman"/>
      <family val="1"/>
    </font>
    <font>
      <vertAlign val="superscript"/>
      <sz val="10"/>
      <color rgb="FF7030A0"/>
      <name val="Times New Roman"/>
      <family val="1"/>
    </font>
  </fonts>
  <fills count="3">
    <fill>
      <patternFill patternType="none"/>
    </fill>
    <fill>
      <patternFill patternType="gray125"/>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4" fontId="14" fillId="0" borderId="0" applyFont="0" applyFill="0" applyBorder="0" applyAlignment="0" applyProtection="0"/>
  </cellStyleXfs>
  <cellXfs count="141">
    <xf numFmtId="0" fontId="0" fillId="0" borderId="0" xfId="0"/>
    <xf numFmtId="0" fontId="2" fillId="0" borderId="0" xfId="0" applyNumberFormat="1" applyFont="1" applyFill="1" applyAlignment="1"/>
    <xf numFmtId="0" fontId="3" fillId="0" borderId="1" xfId="0" applyNumberFormat="1" applyFont="1" applyFill="1" applyBorder="1" applyAlignment="1">
      <alignment horizontal="center"/>
    </xf>
    <xf numFmtId="0" fontId="2" fillId="0" borderId="0" xfId="0" applyNumberFormat="1" applyFont="1" applyAlignment="1"/>
    <xf numFmtId="0" fontId="2" fillId="0" borderId="0" xfId="0" applyFont="1" applyAlignment="1"/>
    <xf numFmtId="0" fontId="2" fillId="0" borderId="0" xfId="0" applyNumberFormat="1" applyFont="1" applyFill="1" applyAlignment="1">
      <alignment wrapText="1"/>
    </xf>
    <xf numFmtId="0" fontId="2" fillId="0" borderId="0" xfId="0" applyNumberFormat="1" applyFont="1" applyAlignment="1">
      <alignment wrapText="1"/>
    </xf>
    <xf numFmtId="0" fontId="2" fillId="0" borderId="0" xfId="0" applyFont="1"/>
    <xf numFmtId="0" fontId="2" fillId="0" borderId="0" xfId="0" applyFont="1" applyFill="1"/>
    <xf numFmtId="4" fontId="3" fillId="0" borderId="1" xfId="0" applyNumberFormat="1" applyFont="1" applyFill="1" applyBorder="1" applyAlignment="1">
      <alignment horizontal="center"/>
    </xf>
    <xf numFmtId="4" fontId="3" fillId="0" borderId="1" xfId="0" applyNumberFormat="1" applyFont="1" applyFill="1" applyBorder="1" applyAlignment="1">
      <alignment horizontal="center" wrapText="1"/>
    </xf>
    <xf numFmtId="4" fontId="2" fillId="0" borderId="0" xfId="0" applyNumberFormat="1" applyFont="1"/>
    <xf numFmtId="4" fontId="2" fillId="0" borderId="0" xfId="0" applyNumberFormat="1" applyFont="1" applyFill="1"/>
    <xf numFmtId="0" fontId="3" fillId="0" borderId="1" xfId="0" applyNumberFormat="1" applyFont="1" applyFill="1" applyBorder="1" applyAlignment="1">
      <alignment horizontal="center" vertical="center"/>
    </xf>
    <xf numFmtId="0" fontId="2" fillId="0" borderId="0" xfId="0" applyFont="1" applyFill="1" applyAlignment="1">
      <alignment horizontal="left" vertical="top"/>
    </xf>
    <xf numFmtId="0" fontId="2" fillId="0" borderId="0" xfId="0" applyNumberFormat="1" applyFont="1" applyFill="1" applyBorder="1" applyAlignment="1"/>
    <xf numFmtId="0" fontId="0" fillId="0" borderId="0" xfId="0" applyFont="1"/>
    <xf numFmtId="0" fontId="7" fillId="0" borderId="1" xfId="0" applyFont="1" applyBorder="1" applyAlignment="1">
      <alignment horizontal="center" vertical="top" wrapText="1"/>
    </xf>
    <xf numFmtId="0" fontId="8" fillId="0" borderId="1" xfId="0" applyFont="1" applyBorder="1" applyAlignment="1">
      <alignment horizontal="center" vertical="top" wrapText="1"/>
    </xf>
    <xf numFmtId="0" fontId="7" fillId="0" borderId="1" xfId="0" applyFont="1" applyFill="1" applyBorder="1" applyAlignment="1">
      <alignment horizontal="center" vertical="top" wrapText="1"/>
    </xf>
    <xf numFmtId="0" fontId="1" fillId="0" borderId="0" xfId="0" quotePrefix="1" applyFont="1" applyAlignment="1">
      <alignment horizontal="left"/>
    </xf>
    <xf numFmtId="0" fontId="10" fillId="0" borderId="0" xfId="0" applyFont="1" applyFill="1"/>
    <xf numFmtId="0" fontId="10" fillId="0" borderId="0" xfId="0" applyFont="1" applyFill="1" applyAlignment="1"/>
    <xf numFmtId="0" fontId="2" fillId="0" borderId="0" xfId="0" applyFont="1" applyFill="1" applyBorder="1" applyAlignment="1">
      <alignment horizontal="center"/>
    </xf>
    <xf numFmtId="0" fontId="9" fillId="0" borderId="5" xfId="0" applyFont="1" applyBorder="1" applyAlignment="1">
      <alignment horizontal="center" vertical="top" wrapText="1"/>
    </xf>
    <xf numFmtId="0" fontId="2" fillId="0" borderId="0" xfId="0" applyFont="1" applyBorder="1"/>
    <xf numFmtId="0" fontId="9" fillId="0" borderId="6" xfId="0" applyFont="1" applyBorder="1" applyAlignment="1">
      <alignment horizontal="center" vertical="top" wrapText="1"/>
    </xf>
    <xf numFmtId="0" fontId="5" fillId="0" borderId="7" xfId="0" applyFont="1" applyBorder="1" applyAlignment="1">
      <alignment vertical="top" wrapText="1"/>
    </xf>
    <xf numFmtId="0" fontId="6" fillId="0" borderId="1" xfId="0" applyFont="1" applyBorder="1" applyAlignment="1">
      <alignment vertical="top" wrapText="1"/>
    </xf>
    <xf numFmtId="0" fontId="9" fillId="0" borderId="1" xfId="0" applyFont="1" applyBorder="1" applyAlignment="1">
      <alignment horizontal="center" vertical="top" wrapText="1"/>
    </xf>
    <xf numFmtId="3" fontId="9" fillId="0" borderId="1" xfId="0" applyNumberFormat="1" applyFont="1" applyBorder="1" applyAlignment="1">
      <alignment horizontal="center" vertical="top" wrapText="1"/>
    </xf>
    <xf numFmtId="0" fontId="9" fillId="0" borderId="6" xfId="0" applyFont="1" applyFill="1" applyBorder="1" applyAlignment="1">
      <alignment horizontal="center" vertical="top" wrapText="1"/>
    </xf>
    <xf numFmtId="0" fontId="2" fillId="0" borderId="0" xfId="0" quotePrefix="1" applyFont="1" applyFill="1"/>
    <xf numFmtId="164" fontId="2" fillId="0" borderId="0" xfId="0" applyNumberFormat="1" applyFont="1" applyAlignment="1"/>
    <xf numFmtId="164" fontId="2" fillId="0" borderId="0" xfId="0" applyNumberFormat="1" applyFont="1" applyFill="1" applyAlignment="1">
      <alignment horizontal="right" vertical="top"/>
    </xf>
    <xf numFmtId="0" fontId="2" fillId="0" borderId="0" xfId="0" applyFont="1" applyFill="1" applyBorder="1" applyAlignment="1">
      <alignment horizontal="left"/>
    </xf>
    <xf numFmtId="0" fontId="2" fillId="0" borderId="0" xfId="0" applyFont="1" applyFill="1" applyAlignment="1"/>
    <xf numFmtId="164" fontId="2" fillId="0" borderId="0" xfId="0" applyNumberFormat="1" applyFont="1" applyFill="1" applyAlignment="1"/>
    <xf numFmtId="164" fontId="2" fillId="0" borderId="0" xfId="0" applyNumberFormat="1" applyFont="1" applyFill="1" applyAlignment="1">
      <alignment horizontal="left" vertical="top"/>
    </xf>
    <xf numFmtId="0" fontId="2" fillId="0" borderId="0" xfId="0" applyFont="1" applyFill="1" applyAlignment="1">
      <alignment horizontal="left"/>
    </xf>
    <xf numFmtId="0" fontId="3" fillId="0" borderId="0" xfId="0" applyFont="1" applyFill="1"/>
    <xf numFmtId="0" fontId="2" fillId="0" borderId="1" xfId="0" applyFont="1" applyBorder="1"/>
    <xf numFmtId="3" fontId="2" fillId="0" borderId="1" xfId="0" applyNumberFormat="1" applyFont="1" applyFill="1" applyBorder="1"/>
    <xf numFmtId="0" fontId="3" fillId="2" borderId="1" xfId="0" applyFont="1" applyFill="1" applyBorder="1"/>
    <xf numFmtId="0" fontId="2" fillId="0" borderId="0" xfId="0" applyFont="1" applyFill="1" applyBorder="1"/>
    <xf numFmtId="0" fontId="3" fillId="0" borderId="1" xfId="0" applyFont="1" applyFill="1" applyBorder="1" applyAlignment="1">
      <alignment horizontal="center" vertical="top" wrapText="1"/>
    </xf>
    <xf numFmtId="0" fontId="3" fillId="0" borderId="1" xfId="0" applyFont="1" applyFill="1" applyBorder="1" applyAlignment="1">
      <alignment vertical="top" wrapText="1"/>
    </xf>
    <xf numFmtId="0" fontId="6" fillId="0" borderId="1" xfId="0" applyFont="1" applyFill="1" applyBorder="1" applyAlignment="1">
      <alignment horizontal="left" vertical="top" wrapText="1"/>
    </xf>
    <xf numFmtId="3" fontId="6" fillId="0" borderId="1" xfId="0" applyNumberFormat="1"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0" fontId="3" fillId="0" borderId="1" xfId="0" applyNumberFormat="1" applyFont="1" applyFill="1" applyBorder="1" applyAlignment="1">
      <alignment horizontal="center" wrapText="1"/>
    </xf>
    <xf numFmtId="0" fontId="13" fillId="0" borderId="0" xfId="0" applyFont="1"/>
    <xf numFmtId="0" fontId="13" fillId="0" borderId="0" xfId="0" applyFont="1" applyFill="1"/>
    <xf numFmtId="0" fontId="3" fillId="0" borderId="1" xfId="0" applyNumberFormat="1" applyFont="1" applyFill="1" applyBorder="1" applyAlignment="1">
      <alignment horizontal="center" wrapText="1"/>
    </xf>
    <xf numFmtId="3" fontId="2" fillId="0" borderId="0" xfId="0" applyNumberFormat="1" applyFont="1" applyFill="1"/>
    <xf numFmtId="3" fontId="2" fillId="0" borderId="0" xfId="0" applyNumberFormat="1" applyFont="1" applyFill="1" applyAlignment="1">
      <alignment horizontal="right"/>
    </xf>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4" fontId="2" fillId="0" borderId="1" xfId="0" applyNumberFormat="1" applyFont="1" applyFill="1" applyBorder="1" applyAlignment="1">
      <alignment horizontal="right" vertical="top" wrapText="1"/>
    </xf>
    <xf numFmtId="0" fontId="2" fillId="0" borderId="1" xfId="0" applyFont="1" applyFill="1" applyBorder="1" applyAlignment="1">
      <alignment horizontal="left" vertical="top" wrapText="1" indent="1"/>
    </xf>
    <xf numFmtId="3" fontId="2" fillId="0" borderId="1" xfId="0" applyNumberFormat="1" applyFont="1" applyFill="1" applyBorder="1" applyAlignment="1">
      <alignment horizontal="center" vertical="top" wrapText="1"/>
    </xf>
    <xf numFmtId="0" fontId="2" fillId="0" borderId="1" xfId="0" applyFont="1" applyFill="1" applyBorder="1" applyAlignment="1">
      <alignment horizontal="left" vertical="top" wrapText="1" indent="3"/>
    </xf>
    <xf numFmtId="165" fontId="2" fillId="0" borderId="1" xfId="0" applyNumberFormat="1" applyFont="1" applyFill="1" applyBorder="1" applyAlignment="1">
      <alignment horizontal="center" vertical="top" wrapText="1"/>
    </xf>
    <xf numFmtId="0" fontId="2" fillId="0" borderId="1" xfId="0" applyFont="1" applyFill="1" applyBorder="1" applyAlignment="1">
      <alignment horizontal="left" vertical="top" wrapText="1" indent="5"/>
    </xf>
    <xf numFmtId="1" fontId="2" fillId="0" borderId="1" xfId="0" applyNumberFormat="1" applyFont="1" applyFill="1" applyBorder="1" applyAlignment="1">
      <alignment horizontal="center" vertical="top" wrapText="1"/>
    </xf>
    <xf numFmtId="4" fontId="2" fillId="0" borderId="1" xfId="0" applyNumberFormat="1" applyFont="1" applyFill="1" applyBorder="1" applyAlignment="1">
      <alignment horizontal="center" vertical="top" wrapText="1"/>
    </xf>
    <xf numFmtId="0" fontId="12" fillId="0" borderId="1" xfId="0" applyFont="1" applyFill="1" applyBorder="1" applyAlignment="1">
      <alignmen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wrapText="1" indent="2"/>
    </xf>
    <xf numFmtId="3" fontId="3" fillId="0" borderId="1" xfId="0" applyNumberFormat="1" applyFont="1" applyFill="1" applyBorder="1" applyAlignment="1">
      <alignment horizontal="center" vertical="top" wrapText="1"/>
    </xf>
    <xf numFmtId="0" fontId="3" fillId="0" borderId="1" xfId="0" applyFont="1" applyFill="1" applyBorder="1" applyAlignment="1">
      <alignment vertical="top"/>
    </xf>
    <xf numFmtId="0" fontId="2" fillId="0" borderId="1" xfId="0" applyFont="1" applyFill="1" applyBorder="1"/>
    <xf numFmtId="3" fontId="3" fillId="0" borderId="1" xfId="0" applyNumberFormat="1" applyFont="1" applyFill="1" applyBorder="1" applyAlignment="1">
      <alignment horizontal="center" vertical="top" wrapText="1"/>
    </xf>
    <xf numFmtId="164" fontId="2" fillId="0" borderId="1" xfId="1" applyNumberFormat="1" applyFont="1" applyFill="1" applyBorder="1" applyAlignment="1">
      <alignment horizontal="right" vertical="top" wrapText="1"/>
    </xf>
    <xf numFmtId="166" fontId="2" fillId="0" borderId="1" xfId="1" applyNumberFormat="1" applyFont="1" applyFill="1" applyBorder="1" applyAlignment="1">
      <alignment horizontal="right" vertical="top" wrapText="1"/>
    </xf>
    <xf numFmtId="166" fontId="3" fillId="0" borderId="1" xfId="1" applyNumberFormat="1" applyFont="1" applyFill="1" applyBorder="1" applyAlignment="1">
      <alignment horizontal="right" vertical="top" wrapText="1"/>
    </xf>
    <xf numFmtId="166" fontId="3" fillId="0" borderId="1" xfId="1" applyNumberFormat="1" applyFont="1" applyFill="1" applyBorder="1"/>
    <xf numFmtId="164" fontId="2" fillId="0" borderId="1" xfId="0" applyNumberFormat="1" applyFont="1" applyFill="1" applyBorder="1" applyAlignment="1">
      <alignment horizontal="right" vertical="top" wrapText="1"/>
    </xf>
    <xf numFmtId="166" fontId="3" fillId="0" borderId="1" xfId="0" applyNumberFormat="1" applyFont="1" applyFill="1" applyBorder="1" applyAlignment="1">
      <alignment horizontal="right" vertical="top" wrapText="1"/>
    </xf>
    <xf numFmtId="0" fontId="15" fillId="0" borderId="0" xfId="0" applyFont="1"/>
    <xf numFmtId="0" fontId="8" fillId="0" borderId="0" xfId="0" applyFont="1"/>
    <xf numFmtId="0" fontId="9" fillId="0" borderId="1" xfId="0" applyFont="1" applyBorder="1" applyAlignment="1">
      <alignment vertical="center" wrapText="1"/>
    </xf>
    <xf numFmtId="0" fontId="9" fillId="0" borderId="1" xfId="0" applyFont="1" applyBorder="1" applyAlignment="1">
      <alignment horizontal="right" vertical="center" wrapText="1"/>
    </xf>
    <xf numFmtId="6" fontId="9" fillId="0" borderId="1" xfId="0" applyNumberFormat="1" applyFont="1" applyBorder="1" applyAlignment="1">
      <alignment horizontal="right" vertical="center" wrapText="1"/>
    </xf>
    <xf numFmtId="0" fontId="5" fillId="0" borderId="5" xfId="0" applyFont="1" applyBorder="1" applyAlignment="1">
      <alignment vertical="center" wrapText="1"/>
    </xf>
    <xf numFmtId="0" fontId="9" fillId="0" borderId="6" xfId="0" applyFont="1" applyBorder="1" applyAlignment="1">
      <alignment horizontal="center" vertical="center" wrapText="1"/>
    </xf>
    <xf numFmtId="0" fontId="9" fillId="0" borderId="6" xfId="0" applyFont="1" applyBorder="1" applyAlignment="1">
      <alignment vertical="center" wrapText="1"/>
    </xf>
    <xf numFmtId="0" fontId="0" fillId="0" borderId="8" xfId="0" applyBorder="1" applyAlignment="1">
      <alignment vertical="top" wrapText="1"/>
    </xf>
    <xf numFmtId="0" fontId="0" fillId="0" borderId="10" xfId="0" applyBorder="1" applyAlignment="1">
      <alignment vertical="top"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7" xfId="0" applyFont="1" applyBorder="1" applyAlignment="1">
      <alignment horizontal="center" vertical="center" wrapText="1"/>
    </xf>
    <xf numFmtId="0" fontId="9" fillId="0" borderId="7" xfId="0" applyFont="1" applyBorder="1" applyAlignment="1">
      <alignment vertical="center" wrapText="1"/>
    </xf>
    <xf numFmtId="0" fontId="0" fillId="0" borderId="13" xfId="0" applyBorder="1" applyAlignment="1">
      <alignment vertical="top" wrapText="1"/>
    </xf>
    <xf numFmtId="0" fontId="9" fillId="0" borderId="5" xfId="0" applyFont="1" applyBorder="1" applyAlignment="1">
      <alignment vertical="center" wrapText="1"/>
    </xf>
    <xf numFmtId="0" fontId="9" fillId="0" borderId="14" xfId="0" applyFont="1" applyBorder="1" applyAlignment="1">
      <alignment vertical="center" wrapText="1"/>
    </xf>
    <xf numFmtId="0" fontId="9" fillId="0" borderId="0" xfId="0" applyFont="1" applyBorder="1" applyAlignment="1">
      <alignment horizontal="center" vertical="center" wrapText="1"/>
    </xf>
    <xf numFmtId="0" fontId="9" fillId="0" borderId="0" xfId="0" applyFont="1" applyBorder="1" applyAlignment="1">
      <alignment vertical="center" wrapText="1"/>
    </xf>
    <xf numFmtId="0" fontId="0" fillId="0" borderId="15" xfId="0" applyBorder="1" applyAlignment="1">
      <alignment vertical="top" wrapText="1"/>
    </xf>
    <xf numFmtId="0" fontId="9" fillId="0" borderId="8" xfId="0" applyFont="1" applyBorder="1" applyAlignment="1">
      <alignment vertical="center" wrapText="1"/>
    </xf>
    <xf numFmtId="0" fontId="13" fillId="0" borderId="0" xfId="0" applyFont="1" applyFill="1" applyAlignment="1">
      <alignment horizontal="left"/>
    </xf>
    <xf numFmtId="0" fontId="18" fillId="0" borderId="0" xfId="0" applyFont="1"/>
    <xf numFmtId="0" fontId="18" fillId="0" borderId="0" xfId="0" applyFont="1" applyFill="1"/>
    <xf numFmtId="0" fontId="19" fillId="0" borderId="0" xfId="0" applyFont="1"/>
    <xf numFmtId="0" fontId="17" fillId="0" borderId="5" xfId="0" applyFont="1" applyBorder="1" applyAlignment="1">
      <alignment vertical="center" wrapText="1"/>
    </xf>
    <xf numFmtId="0" fontId="17" fillId="0" borderId="5" xfId="0" applyFont="1" applyBorder="1" applyAlignment="1">
      <alignment horizontal="right" vertical="center" wrapText="1"/>
    </xf>
    <xf numFmtId="6" fontId="17" fillId="0" borderId="5" xfId="0" applyNumberFormat="1" applyFont="1" applyBorder="1" applyAlignment="1">
      <alignment horizontal="right" vertical="center" wrapText="1"/>
    </xf>
    <xf numFmtId="0" fontId="2" fillId="0" borderId="0" xfId="0" applyFont="1" applyFill="1" applyAlignment="1">
      <alignment horizontal="left" wrapText="1"/>
    </xf>
    <xf numFmtId="0" fontId="2" fillId="0" borderId="0" xfId="0" applyFont="1" applyFill="1" applyAlignment="1">
      <alignment horizontal="left"/>
    </xf>
    <xf numFmtId="165" fontId="8" fillId="0" borderId="1" xfId="0" applyNumberFormat="1" applyFont="1" applyFill="1" applyBorder="1" applyAlignment="1">
      <alignment horizontal="center" vertical="top" wrapText="1"/>
    </xf>
    <xf numFmtId="6" fontId="0" fillId="0" borderId="0" xfId="0" applyNumberFormat="1" applyFill="1"/>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5" fillId="0" borderId="1" xfId="0" applyFont="1" applyBorder="1" applyAlignment="1">
      <alignment horizontal="center" vertical="top" wrapText="1"/>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4" xfId="0" applyFont="1" applyFill="1" applyBorder="1" applyAlignment="1">
      <alignment horizontal="center"/>
    </xf>
    <xf numFmtId="0" fontId="3" fillId="0" borderId="1" xfId="0" applyNumberFormat="1" applyFont="1" applyFill="1" applyBorder="1" applyAlignment="1">
      <alignment horizontal="center" wrapText="1"/>
    </xf>
    <xf numFmtId="0" fontId="2" fillId="0" borderId="0" xfId="0" applyFont="1" applyFill="1" applyAlignment="1">
      <alignment horizontal="left" wrapText="1"/>
    </xf>
    <xf numFmtId="3" fontId="3" fillId="0" borderId="1" xfId="0" applyNumberFormat="1" applyFont="1" applyFill="1" applyBorder="1" applyAlignment="1">
      <alignment horizontal="center" vertical="top" wrapText="1"/>
    </xf>
    <xf numFmtId="0" fontId="2" fillId="0" borderId="0" xfId="0" applyNumberFormat="1" applyFont="1" applyFill="1" applyAlignment="1">
      <alignment horizontal="left" wrapText="1"/>
    </xf>
    <xf numFmtId="2" fontId="2" fillId="0" borderId="0" xfId="0" applyNumberFormat="1" applyFont="1" applyFill="1" applyAlignment="1">
      <alignment horizontal="left" wrapText="1"/>
    </xf>
    <xf numFmtId="0" fontId="8" fillId="0" borderId="0" xfId="0" applyFont="1" applyFill="1" applyAlignment="1">
      <alignment horizontal="left" wrapText="1"/>
    </xf>
    <xf numFmtId="3" fontId="3" fillId="0" borderId="2" xfId="0" applyNumberFormat="1" applyFont="1" applyFill="1" applyBorder="1" applyAlignment="1">
      <alignment horizontal="center" vertical="top" wrapText="1"/>
    </xf>
    <xf numFmtId="3" fontId="3" fillId="0" borderId="3" xfId="0" applyNumberFormat="1" applyFont="1" applyFill="1" applyBorder="1" applyAlignment="1">
      <alignment horizontal="center" vertical="top" wrapText="1"/>
    </xf>
    <xf numFmtId="3" fontId="3" fillId="0" borderId="4" xfId="0" applyNumberFormat="1" applyFont="1" applyFill="1" applyBorder="1" applyAlignment="1">
      <alignment horizontal="center" vertical="top" wrapText="1"/>
    </xf>
    <xf numFmtId="0" fontId="3" fillId="0" borderId="1" xfId="0" applyNumberFormat="1" applyFont="1" applyFill="1" applyBorder="1" applyAlignment="1">
      <alignment horizontal="left" wrapText="1"/>
    </xf>
    <xf numFmtId="0" fontId="2" fillId="0" borderId="0" xfId="0" applyFont="1" applyFill="1" applyAlignment="1">
      <alignment horizontal="left" vertical="top" wrapText="1"/>
    </xf>
    <xf numFmtId="0" fontId="2" fillId="0" borderId="0" xfId="0" applyFont="1" applyFill="1" applyAlignment="1">
      <alignment horizontal="left"/>
    </xf>
    <xf numFmtId="0" fontId="2" fillId="0" borderId="0" xfId="0" applyFont="1" applyFill="1" applyBorder="1" applyAlignment="1">
      <alignment horizontal="left" vertical="center" wrapText="1"/>
    </xf>
    <xf numFmtId="0" fontId="16" fillId="0" borderId="12" xfId="0" applyFont="1" applyBorder="1" applyAlignment="1">
      <alignment vertical="center" wrapText="1"/>
    </xf>
    <xf numFmtId="0" fontId="16" fillId="0" borderId="14" xfId="0" applyFont="1" applyBorder="1" applyAlignment="1">
      <alignment vertical="center" wrapText="1"/>
    </xf>
    <xf numFmtId="0" fontId="16" fillId="0" borderId="9" xfId="0" applyFont="1" applyBorder="1" applyAlignment="1">
      <alignment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1" xfId="0" applyFont="1" applyBorder="1" applyAlignment="1">
      <alignment horizontal="center" vertical="center" wrapText="1"/>
    </xf>
    <xf numFmtId="0" fontId="2" fillId="0" borderId="14"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10"/>
  <sheetViews>
    <sheetView tabSelected="1" workbookViewId="0">
      <selection activeCell="O4" sqref="O4"/>
    </sheetView>
  </sheetViews>
  <sheetFormatPr defaultRowHeight="12.5" x14ac:dyDescent="0.25"/>
  <cols>
    <col min="1" max="1" width="1" customWidth="1"/>
    <col min="2" max="2" width="9.7265625" customWidth="1"/>
    <col min="3" max="3" width="12.81640625" bestFit="1" customWidth="1"/>
    <col min="4" max="4" width="15.54296875" bestFit="1" customWidth="1"/>
    <col min="5" max="5" width="18.54296875" customWidth="1"/>
    <col min="6" max="6" width="15.54296875" bestFit="1" customWidth="1"/>
    <col min="7" max="7" width="12.81640625" customWidth="1"/>
  </cols>
  <sheetData>
    <row r="2" spans="2:7" ht="15" x14ac:dyDescent="0.25">
      <c r="B2" s="112" t="s">
        <v>30</v>
      </c>
      <c r="C2" s="113"/>
      <c r="D2" s="113"/>
      <c r="E2" s="113"/>
      <c r="F2" s="113"/>
      <c r="G2" s="114"/>
    </row>
    <row r="3" spans="2:7" ht="24" customHeight="1" x14ac:dyDescent="0.25">
      <c r="B3" s="27"/>
      <c r="C3" s="115" t="s">
        <v>31</v>
      </c>
      <c r="D3" s="116"/>
      <c r="E3" s="28" t="s">
        <v>32</v>
      </c>
      <c r="F3" s="115"/>
      <c r="G3" s="116"/>
    </row>
    <row r="4" spans="2:7" ht="13" x14ac:dyDescent="0.25">
      <c r="B4" s="24"/>
      <c r="C4" s="26" t="s">
        <v>16</v>
      </c>
      <c r="D4" s="26" t="s">
        <v>17</v>
      </c>
      <c r="E4" s="26" t="s">
        <v>18</v>
      </c>
      <c r="F4" s="26" t="s">
        <v>19</v>
      </c>
      <c r="G4" s="26" t="s">
        <v>20</v>
      </c>
    </row>
    <row r="5" spans="2:7" ht="52" x14ac:dyDescent="0.25">
      <c r="B5" s="26" t="s">
        <v>33</v>
      </c>
      <c r="C5" s="26" t="s">
        <v>39</v>
      </c>
      <c r="D5" s="26" t="s">
        <v>34</v>
      </c>
      <c r="E5" s="31" t="s">
        <v>35</v>
      </c>
      <c r="F5" s="26" t="s">
        <v>36</v>
      </c>
      <c r="G5" s="26" t="s">
        <v>30</v>
      </c>
    </row>
    <row r="6" spans="2:7" ht="13" x14ac:dyDescent="0.25">
      <c r="B6" s="26"/>
      <c r="C6" s="26"/>
      <c r="D6" s="26"/>
      <c r="E6" s="26"/>
      <c r="F6" s="26"/>
      <c r="G6" s="26" t="s">
        <v>37</v>
      </c>
    </row>
    <row r="7" spans="2:7" ht="13" x14ac:dyDescent="0.25">
      <c r="B7" s="29">
        <v>1</v>
      </c>
      <c r="C7" s="30">
        <v>1</v>
      </c>
      <c r="D7" s="30">
        <f>'Respondent Burden'!M9</f>
        <v>19</v>
      </c>
      <c r="E7" s="29">
        <v>0</v>
      </c>
      <c r="F7" s="29">
        <v>1</v>
      </c>
      <c r="G7" s="30">
        <f>C7+D7+E7-F7</f>
        <v>19</v>
      </c>
    </row>
    <row r="8" spans="2:7" ht="13" x14ac:dyDescent="0.25">
      <c r="B8" s="29">
        <v>2</v>
      </c>
      <c r="C8" s="29">
        <v>1</v>
      </c>
      <c r="D8" s="29">
        <f>G7</f>
        <v>19</v>
      </c>
      <c r="E8" s="29">
        <v>0</v>
      </c>
      <c r="F8" s="29">
        <v>1</v>
      </c>
      <c r="G8" s="29">
        <f t="shared" ref="G8:G9" si="0">C8+D8+E8-F8</f>
        <v>19</v>
      </c>
    </row>
    <row r="9" spans="2:7" ht="13" x14ac:dyDescent="0.25">
      <c r="B9" s="29">
        <v>3</v>
      </c>
      <c r="C9" s="29">
        <v>1</v>
      </c>
      <c r="D9" s="29">
        <f>G8</f>
        <v>19</v>
      </c>
      <c r="E9" s="29">
        <v>0</v>
      </c>
      <c r="F9" s="29">
        <v>1</v>
      </c>
      <c r="G9" s="29">
        <f t="shared" si="0"/>
        <v>19</v>
      </c>
    </row>
    <row r="10" spans="2:7" s="16" customFormat="1" ht="13" x14ac:dyDescent="0.25">
      <c r="B10" s="29" t="s">
        <v>38</v>
      </c>
      <c r="C10" s="30">
        <f>AVERAGE(C7:C9)</f>
        <v>1</v>
      </c>
      <c r="D10" s="30">
        <f t="shared" ref="D10:G10" si="1">AVERAGE(D7:D9)</f>
        <v>19</v>
      </c>
      <c r="E10" s="30">
        <f t="shared" si="1"/>
        <v>0</v>
      </c>
      <c r="F10" s="30">
        <v>1</v>
      </c>
      <c r="G10" s="30">
        <f t="shared" si="1"/>
        <v>19</v>
      </c>
    </row>
  </sheetData>
  <mergeCells count="3">
    <mergeCell ref="B2:G2"/>
    <mergeCell ref="C3:D3"/>
    <mergeCell ref="F3:G3"/>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20"/>
  <sheetViews>
    <sheetView workbookViewId="0">
      <selection activeCell="C4" sqref="C4"/>
    </sheetView>
  </sheetViews>
  <sheetFormatPr defaultColWidth="9.1796875" defaultRowHeight="12.5" x14ac:dyDescent="0.25"/>
  <cols>
    <col min="1" max="1" width="0.7265625" style="16" customWidth="1"/>
    <col min="2" max="2" width="31.26953125" style="16" customWidth="1"/>
    <col min="3" max="4" width="10" style="16" customWidth="1"/>
    <col min="5" max="5" width="16" style="16" customWidth="1"/>
    <col min="6" max="6" width="10.54296875" style="16" customWidth="1"/>
    <col min="7" max="16384" width="9.1796875" style="16"/>
  </cols>
  <sheetData>
    <row r="2" spans="2:6" ht="15" x14ac:dyDescent="0.25">
      <c r="B2" s="117" t="s">
        <v>11</v>
      </c>
      <c r="C2" s="117"/>
      <c r="D2" s="117"/>
      <c r="E2" s="117"/>
      <c r="F2" s="117"/>
    </row>
    <row r="3" spans="2:6" ht="63.75" customHeight="1" x14ac:dyDescent="0.25">
      <c r="B3" s="19" t="s">
        <v>12</v>
      </c>
      <c r="C3" s="18" t="s">
        <v>21</v>
      </c>
      <c r="D3" s="18" t="s">
        <v>13</v>
      </c>
      <c r="E3" s="17" t="s">
        <v>14</v>
      </c>
      <c r="F3" s="19" t="s">
        <v>15</v>
      </c>
    </row>
    <row r="4" spans="2:6" x14ac:dyDescent="0.25">
      <c r="B4" s="47" t="s">
        <v>52</v>
      </c>
      <c r="C4" s="48">
        <f>'Respondent Burden'!F14</f>
        <v>0</v>
      </c>
      <c r="D4" s="48">
        <f>'Respondent Burden'!D14</f>
        <v>1</v>
      </c>
      <c r="E4" s="50">
        <v>0</v>
      </c>
      <c r="F4" s="50">
        <f>C4*D4+E4</f>
        <v>0</v>
      </c>
    </row>
    <row r="5" spans="2:6" x14ac:dyDescent="0.25">
      <c r="B5" s="47" t="s">
        <v>63</v>
      </c>
      <c r="C5" s="48">
        <f>'Respondent Burden'!F15</f>
        <v>0</v>
      </c>
      <c r="D5" s="48">
        <f>'Respondent Burden'!D15</f>
        <v>1</v>
      </c>
      <c r="E5" s="50">
        <v>0</v>
      </c>
      <c r="F5" s="50">
        <f t="shared" ref="F5:F16" si="0">C5*D5+E5</f>
        <v>0</v>
      </c>
    </row>
    <row r="6" spans="2:6" x14ac:dyDescent="0.25">
      <c r="B6" s="47" t="s">
        <v>60</v>
      </c>
      <c r="C6" s="48">
        <f>'Respondent Burden'!F16</f>
        <v>0</v>
      </c>
      <c r="D6" s="48">
        <f>'Respondent Burden'!D16</f>
        <v>1</v>
      </c>
      <c r="E6" s="50">
        <v>0</v>
      </c>
      <c r="F6" s="50">
        <f t="shared" si="0"/>
        <v>0</v>
      </c>
    </row>
    <row r="7" spans="2:6" x14ac:dyDescent="0.25">
      <c r="B7" s="47" t="s">
        <v>44</v>
      </c>
      <c r="C7" s="48">
        <f>'Respondent Burden'!F17</f>
        <v>0</v>
      </c>
      <c r="D7" s="48">
        <f>'Respondent Burden'!D17</f>
        <v>1</v>
      </c>
      <c r="E7" s="50">
        <v>0</v>
      </c>
      <c r="F7" s="50">
        <f t="shared" si="0"/>
        <v>0</v>
      </c>
    </row>
    <row r="8" spans="2:6" x14ac:dyDescent="0.25">
      <c r="B8" s="47" t="s">
        <v>58</v>
      </c>
      <c r="C8" s="48">
        <f>'Respondent Burden'!F18</f>
        <v>1</v>
      </c>
      <c r="D8" s="48">
        <f>'Respondent Burden'!D18</f>
        <v>1</v>
      </c>
      <c r="E8" s="50">
        <v>0</v>
      </c>
      <c r="F8" s="50">
        <f t="shared" si="0"/>
        <v>1</v>
      </c>
    </row>
    <row r="9" spans="2:6" x14ac:dyDescent="0.25">
      <c r="B9" s="47" t="s">
        <v>102</v>
      </c>
      <c r="C9" s="48">
        <f>'Respondent Burden'!F19</f>
        <v>1</v>
      </c>
      <c r="D9" s="48">
        <f>'Respondent Burden'!D19</f>
        <v>1</v>
      </c>
      <c r="E9" s="50">
        <v>0</v>
      </c>
      <c r="F9" s="50">
        <f t="shared" si="0"/>
        <v>1</v>
      </c>
    </row>
    <row r="10" spans="2:6" x14ac:dyDescent="0.25">
      <c r="B10" s="47" t="s">
        <v>45</v>
      </c>
      <c r="C10" s="48">
        <f>'Respondent Burden'!F20</f>
        <v>1</v>
      </c>
      <c r="D10" s="48">
        <f>'Respondent Burden'!D20</f>
        <v>1</v>
      </c>
      <c r="E10" s="50">
        <v>0</v>
      </c>
      <c r="F10" s="50">
        <f t="shared" si="0"/>
        <v>1</v>
      </c>
    </row>
    <row r="11" spans="2:6" ht="23" x14ac:dyDescent="0.25">
      <c r="B11" s="47" t="s">
        <v>103</v>
      </c>
      <c r="C11" s="48">
        <f>'Respondent Burden'!F21</f>
        <v>1</v>
      </c>
      <c r="D11" s="48">
        <f>'Respondent Burden'!D21</f>
        <v>1</v>
      </c>
      <c r="E11" s="50">
        <v>0</v>
      </c>
      <c r="F11" s="50">
        <f t="shared" si="0"/>
        <v>1</v>
      </c>
    </row>
    <row r="12" spans="2:6" x14ac:dyDescent="0.25">
      <c r="B12" s="47" t="s">
        <v>104</v>
      </c>
      <c r="C12" s="110">
        <f>'Respondent Burden'!F22</f>
        <v>0.9</v>
      </c>
      <c r="D12" s="48">
        <f>'Respondent Burden'!D22</f>
        <v>1</v>
      </c>
      <c r="E12" s="50">
        <v>0</v>
      </c>
      <c r="F12" s="50">
        <f t="shared" si="0"/>
        <v>0.9</v>
      </c>
    </row>
    <row r="13" spans="2:6" x14ac:dyDescent="0.25">
      <c r="B13" s="47" t="s">
        <v>105</v>
      </c>
      <c r="C13" s="110">
        <f>'Respondent Burden'!F23</f>
        <v>0.1</v>
      </c>
      <c r="D13" s="48">
        <f>'Respondent Burden'!D23</f>
        <v>1</v>
      </c>
      <c r="E13" s="50">
        <v>0</v>
      </c>
      <c r="F13" s="50">
        <f t="shared" si="0"/>
        <v>0.1</v>
      </c>
    </row>
    <row r="14" spans="2:6" x14ac:dyDescent="0.25">
      <c r="B14" s="47" t="s">
        <v>115</v>
      </c>
      <c r="C14" s="48">
        <f>'Respondent Burden'!F25</f>
        <v>17</v>
      </c>
      <c r="D14" s="48">
        <f>'Respondent Burden'!D25</f>
        <v>2</v>
      </c>
      <c r="E14" s="50">
        <v>0</v>
      </c>
      <c r="F14" s="50">
        <f t="shared" si="0"/>
        <v>34</v>
      </c>
    </row>
    <row r="15" spans="2:6" x14ac:dyDescent="0.25">
      <c r="B15" s="47" t="s">
        <v>116</v>
      </c>
      <c r="C15" s="48">
        <f>'Respondent Burden'!F26</f>
        <v>2</v>
      </c>
      <c r="D15" s="48">
        <f>'Respondent Burden'!D26</f>
        <v>4</v>
      </c>
      <c r="E15" s="50">
        <v>0</v>
      </c>
      <c r="F15" s="50">
        <f t="shared" si="0"/>
        <v>8</v>
      </c>
    </row>
    <row r="16" spans="2:6" x14ac:dyDescent="0.25">
      <c r="B16" s="47" t="s">
        <v>59</v>
      </c>
      <c r="C16" s="48">
        <f>'Respondent Burden'!F27</f>
        <v>2</v>
      </c>
      <c r="D16" s="48">
        <f>'Respondent Burden'!D27</f>
        <v>1</v>
      </c>
      <c r="E16" s="50">
        <v>0</v>
      </c>
      <c r="F16" s="50">
        <f t="shared" si="0"/>
        <v>2</v>
      </c>
    </row>
    <row r="17" spans="2:7" ht="13" x14ac:dyDescent="0.3">
      <c r="B17" s="49"/>
      <c r="C17" s="49"/>
      <c r="D17" s="49"/>
      <c r="E17" s="19" t="s">
        <v>22</v>
      </c>
      <c r="F17" s="19">
        <f>SUM(F4:F16)</f>
        <v>49</v>
      </c>
      <c r="G17" s="20"/>
    </row>
    <row r="19" spans="2:7" x14ac:dyDescent="0.25">
      <c r="B19" s="80"/>
    </row>
    <row r="20" spans="2:7" x14ac:dyDescent="0.25">
      <c r="B20" s="80"/>
    </row>
  </sheetData>
  <mergeCells count="1">
    <mergeCell ref="B2:F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61"/>
  <sheetViews>
    <sheetView topLeftCell="A34" zoomScaleNormal="100" zoomScaleSheetLayoutView="55" workbookViewId="0">
      <selection activeCell="L47" sqref="L47"/>
    </sheetView>
  </sheetViews>
  <sheetFormatPr defaultColWidth="9.1796875" defaultRowHeight="13" x14ac:dyDescent="0.3"/>
  <cols>
    <col min="1" max="1" width="0.7265625" style="7" customWidth="1"/>
    <col min="2" max="2" width="40.7265625" style="7" customWidth="1"/>
    <col min="3" max="4" width="14.54296875" style="7" customWidth="1"/>
    <col min="5" max="5" width="15.1796875" style="7" customWidth="1"/>
    <col min="6" max="6" width="13" style="7" bestFit="1" customWidth="1"/>
    <col min="7" max="9" width="13" style="7" customWidth="1"/>
    <col min="10" max="10" width="14.81640625" style="11" customWidth="1"/>
    <col min="11" max="11" width="2" style="7" customWidth="1"/>
    <col min="12" max="12" width="12.7265625" style="7" customWidth="1"/>
    <col min="13" max="13" width="7.26953125" style="7" bestFit="1" customWidth="1"/>
    <col min="14" max="14" width="9.1796875" style="7"/>
    <col min="15" max="15" width="5" style="7" customWidth="1"/>
    <col min="16" max="19" width="9.1796875" style="7"/>
    <col min="20" max="20" width="15.453125" style="7" customWidth="1"/>
    <col min="21" max="16384" width="9.1796875" style="7"/>
  </cols>
  <sheetData>
    <row r="1" spans="1:13" ht="15" x14ac:dyDescent="0.3">
      <c r="A1" s="8"/>
      <c r="B1" s="21" t="s">
        <v>64</v>
      </c>
      <c r="C1" s="8"/>
      <c r="D1" s="8"/>
      <c r="E1" s="8"/>
      <c r="F1" s="8"/>
      <c r="G1" s="8"/>
      <c r="H1" s="8"/>
      <c r="I1" s="8"/>
      <c r="J1" s="12"/>
    </row>
    <row r="3" spans="1:13" s="3" customFormat="1" x14ac:dyDescent="0.3">
      <c r="A3" s="1"/>
      <c r="B3" s="121" t="s">
        <v>66</v>
      </c>
      <c r="C3" s="2" t="s">
        <v>0</v>
      </c>
      <c r="D3" s="2" t="s">
        <v>1</v>
      </c>
      <c r="E3" s="2" t="s">
        <v>2</v>
      </c>
      <c r="F3" s="2" t="s">
        <v>3</v>
      </c>
      <c r="G3" s="2" t="s">
        <v>4</v>
      </c>
      <c r="H3" s="2" t="s">
        <v>5</v>
      </c>
      <c r="I3" s="2" t="s">
        <v>6</v>
      </c>
      <c r="J3" s="9" t="s">
        <v>7</v>
      </c>
      <c r="L3" s="4" t="s">
        <v>8</v>
      </c>
      <c r="M3" s="33">
        <v>122.2</v>
      </c>
    </row>
    <row r="4" spans="1:13" s="6" customFormat="1" ht="39" x14ac:dyDescent="0.3">
      <c r="A4" s="5"/>
      <c r="B4" s="121"/>
      <c r="C4" s="51" t="s">
        <v>69</v>
      </c>
      <c r="D4" s="51" t="s">
        <v>67</v>
      </c>
      <c r="E4" s="51" t="s">
        <v>68</v>
      </c>
      <c r="F4" s="51" t="s">
        <v>70</v>
      </c>
      <c r="G4" s="51" t="s">
        <v>71</v>
      </c>
      <c r="H4" s="51" t="s">
        <v>61</v>
      </c>
      <c r="I4" s="51" t="s">
        <v>72</v>
      </c>
      <c r="J4" s="10" t="s">
        <v>73</v>
      </c>
      <c r="L4" s="4" t="s">
        <v>9</v>
      </c>
      <c r="M4" s="33">
        <v>153.55000000000001</v>
      </c>
    </row>
    <row r="5" spans="1:13" s="8" customFormat="1" x14ac:dyDescent="0.3">
      <c r="B5" s="57" t="s">
        <v>23</v>
      </c>
      <c r="C5" s="58" t="s">
        <v>41</v>
      </c>
      <c r="D5" s="58"/>
      <c r="E5" s="58"/>
      <c r="F5" s="58"/>
      <c r="G5" s="58"/>
      <c r="H5" s="58"/>
      <c r="I5" s="58"/>
      <c r="J5" s="59"/>
      <c r="L5" s="36" t="s">
        <v>10</v>
      </c>
      <c r="M5" s="37">
        <v>61.51</v>
      </c>
    </row>
    <row r="6" spans="1:13" x14ac:dyDescent="0.3">
      <c r="B6" s="57" t="s">
        <v>40</v>
      </c>
      <c r="C6" s="58" t="s">
        <v>41</v>
      </c>
      <c r="D6" s="58"/>
      <c r="E6" s="58"/>
      <c r="F6" s="58"/>
      <c r="G6" s="58"/>
      <c r="H6" s="58"/>
      <c r="I6" s="58"/>
      <c r="J6" s="59"/>
    </row>
    <row r="7" spans="1:13" s="8" customFormat="1" x14ac:dyDescent="0.3">
      <c r="B7" s="57" t="s">
        <v>24</v>
      </c>
      <c r="C7" s="58"/>
      <c r="D7" s="58"/>
      <c r="E7" s="58"/>
      <c r="F7" s="58"/>
      <c r="G7" s="58"/>
      <c r="H7" s="58"/>
      <c r="I7" s="58"/>
      <c r="J7" s="59"/>
    </row>
    <row r="8" spans="1:13" x14ac:dyDescent="0.3">
      <c r="A8" s="8"/>
      <c r="B8" s="60" t="s">
        <v>117</v>
      </c>
      <c r="C8" s="58">
        <v>2</v>
      </c>
      <c r="D8" s="58">
        <v>1</v>
      </c>
      <c r="E8" s="61">
        <f>C8*D8</f>
        <v>2</v>
      </c>
      <c r="F8" s="61">
        <f>M9</f>
        <v>19</v>
      </c>
      <c r="G8" s="61">
        <f>E8*F8</f>
        <v>38</v>
      </c>
      <c r="H8" s="61">
        <f>G8*0.05</f>
        <v>1.9000000000000001</v>
      </c>
      <c r="I8" s="61">
        <f>G8*0.1</f>
        <v>3.8000000000000003</v>
      </c>
      <c r="J8" s="74">
        <f>G8*$M$3+H8*$M$4+I8*$M$5</f>
        <v>5169.0830000000005</v>
      </c>
      <c r="K8" s="52"/>
      <c r="L8" s="43" t="s">
        <v>57</v>
      </c>
      <c r="M8" s="43" t="s">
        <v>56</v>
      </c>
    </row>
    <row r="9" spans="1:13" x14ac:dyDescent="0.3">
      <c r="A9" s="8"/>
      <c r="B9" s="60" t="s">
        <v>25</v>
      </c>
      <c r="C9" s="58"/>
      <c r="D9" s="58"/>
      <c r="E9" s="58"/>
      <c r="F9" s="58"/>
      <c r="G9" s="58"/>
      <c r="H9" s="58"/>
      <c r="I9" s="58"/>
      <c r="J9" s="74"/>
      <c r="L9" s="41" t="s">
        <v>47</v>
      </c>
      <c r="M9" s="42">
        <v>19</v>
      </c>
    </row>
    <row r="10" spans="1:13" ht="26" x14ac:dyDescent="0.3">
      <c r="A10" s="8"/>
      <c r="B10" s="62" t="s">
        <v>74</v>
      </c>
      <c r="C10" s="58">
        <v>13</v>
      </c>
      <c r="D10" s="58">
        <v>6</v>
      </c>
      <c r="E10" s="61">
        <f>C10*D10</f>
        <v>78</v>
      </c>
      <c r="F10" s="61">
        <f>$M$11</f>
        <v>1</v>
      </c>
      <c r="G10" s="61">
        <f>E10*F10</f>
        <v>78</v>
      </c>
      <c r="H10" s="61">
        <f>G10*0.05</f>
        <v>3.9000000000000004</v>
      </c>
      <c r="I10" s="61">
        <f>G10*0.1</f>
        <v>7.8000000000000007</v>
      </c>
      <c r="J10" s="75">
        <f>G10*$M$3+H10*$M$4+I10*$M$5</f>
        <v>10610.223</v>
      </c>
      <c r="K10" s="52"/>
      <c r="L10" s="41" t="s">
        <v>55</v>
      </c>
      <c r="M10" s="42">
        <v>0</v>
      </c>
    </row>
    <row r="11" spans="1:13" x14ac:dyDescent="0.3">
      <c r="A11" s="8"/>
      <c r="B11" s="60" t="s">
        <v>26</v>
      </c>
      <c r="C11" s="58" t="s">
        <v>49</v>
      </c>
      <c r="D11" s="58"/>
      <c r="E11" s="58"/>
      <c r="F11" s="58"/>
      <c r="G11" s="58"/>
      <c r="H11" s="58"/>
      <c r="I11" s="58"/>
      <c r="J11" s="74"/>
      <c r="K11" s="52"/>
      <c r="L11" s="41" t="s">
        <v>48</v>
      </c>
      <c r="M11" s="42">
        <v>1</v>
      </c>
    </row>
    <row r="12" spans="1:13" x14ac:dyDescent="0.3">
      <c r="B12" s="60" t="s">
        <v>43</v>
      </c>
      <c r="C12" s="58" t="s">
        <v>50</v>
      </c>
      <c r="D12" s="58"/>
      <c r="E12" s="58"/>
      <c r="F12" s="58"/>
      <c r="G12" s="58"/>
      <c r="H12" s="58"/>
      <c r="I12" s="58"/>
      <c r="J12" s="74"/>
      <c r="K12" s="53"/>
      <c r="L12" s="25"/>
      <c r="M12" s="25"/>
    </row>
    <row r="13" spans="1:13" x14ac:dyDescent="0.3">
      <c r="B13" s="60" t="s">
        <v>51</v>
      </c>
      <c r="C13" s="58"/>
      <c r="D13" s="58"/>
      <c r="E13" s="58"/>
      <c r="F13" s="58"/>
      <c r="G13" s="58"/>
      <c r="H13" s="58"/>
      <c r="I13" s="58"/>
      <c r="J13" s="74"/>
      <c r="K13" s="53"/>
      <c r="L13" s="44"/>
      <c r="M13" s="25"/>
    </row>
    <row r="14" spans="1:13" ht="28.5" x14ac:dyDescent="0.3">
      <c r="B14" s="62" t="s">
        <v>120</v>
      </c>
      <c r="C14" s="58">
        <v>2</v>
      </c>
      <c r="D14" s="58">
        <v>1</v>
      </c>
      <c r="E14" s="61">
        <f>C14*D14</f>
        <v>2</v>
      </c>
      <c r="F14" s="61">
        <v>0</v>
      </c>
      <c r="G14" s="61">
        <f t="shared" ref="G14:G21" si="0">E14*F14</f>
        <v>0</v>
      </c>
      <c r="H14" s="61">
        <f t="shared" ref="H14:H21" si="1">G14*0.05</f>
        <v>0</v>
      </c>
      <c r="I14" s="61">
        <f t="shared" ref="I14:I21" si="2">G14*0.1</f>
        <v>0</v>
      </c>
      <c r="J14" s="75">
        <f t="shared" ref="J14:J21" si="3">G14*$M$3+H14*$M$4+I14*$M$5</f>
        <v>0</v>
      </c>
      <c r="K14" s="53"/>
      <c r="L14" s="44"/>
      <c r="M14" s="25"/>
    </row>
    <row r="15" spans="1:13" ht="15.5" x14ac:dyDescent="0.3">
      <c r="B15" s="62" t="s">
        <v>100</v>
      </c>
      <c r="C15" s="58">
        <v>2</v>
      </c>
      <c r="D15" s="58">
        <v>1</v>
      </c>
      <c r="E15" s="61">
        <f t="shared" ref="E15" si="4">C15*D15</f>
        <v>2</v>
      </c>
      <c r="F15" s="61">
        <v>0</v>
      </c>
      <c r="G15" s="61">
        <f>E15*F15</f>
        <v>0</v>
      </c>
      <c r="H15" s="61">
        <f>G15*0.05</f>
        <v>0</v>
      </c>
      <c r="I15" s="61">
        <f>G15*0.1</f>
        <v>0</v>
      </c>
      <c r="J15" s="75">
        <f>G15*$M$3+H15*$M$4+I15*$M$5</f>
        <v>0</v>
      </c>
      <c r="K15" s="53"/>
    </row>
    <row r="16" spans="1:13" ht="15.5" x14ac:dyDescent="0.3">
      <c r="B16" s="62" t="s">
        <v>76</v>
      </c>
      <c r="C16" s="58">
        <v>2</v>
      </c>
      <c r="D16" s="58">
        <v>1</v>
      </c>
      <c r="E16" s="61">
        <f t="shared" ref="E16" si="5">C16*D16</f>
        <v>2</v>
      </c>
      <c r="F16" s="61">
        <v>0</v>
      </c>
      <c r="G16" s="61">
        <f>E16*F16</f>
        <v>0</v>
      </c>
      <c r="H16" s="61">
        <f>G16*0.05</f>
        <v>0</v>
      </c>
      <c r="I16" s="61">
        <f>G16*0.1</f>
        <v>0</v>
      </c>
      <c r="J16" s="75">
        <f>G16*$M$3+H16*$M$4+I16*$M$5</f>
        <v>0</v>
      </c>
      <c r="K16" s="53"/>
    </row>
    <row r="17" spans="2:12" ht="15.5" x14ac:dyDescent="0.3">
      <c r="B17" s="62" t="s">
        <v>77</v>
      </c>
      <c r="C17" s="58">
        <v>2</v>
      </c>
      <c r="D17" s="58">
        <v>1</v>
      </c>
      <c r="E17" s="61">
        <f t="shared" ref="E17" si="6">C17*D17</f>
        <v>2</v>
      </c>
      <c r="F17" s="61">
        <v>0</v>
      </c>
      <c r="G17" s="61">
        <f>E17*F17</f>
        <v>0</v>
      </c>
      <c r="H17" s="61">
        <f>G17*0.05</f>
        <v>0</v>
      </c>
      <c r="I17" s="61">
        <f>G17*0.1</f>
        <v>0</v>
      </c>
      <c r="J17" s="75">
        <f>G17*$M$3+H17*$M$4+I17*$M$5</f>
        <v>0</v>
      </c>
      <c r="K17" s="53"/>
    </row>
    <row r="18" spans="2:12" ht="15.5" x14ac:dyDescent="0.3">
      <c r="B18" s="62" t="s">
        <v>75</v>
      </c>
      <c r="C18" s="58">
        <v>8</v>
      </c>
      <c r="D18" s="58">
        <v>1</v>
      </c>
      <c r="E18" s="61">
        <f>C18*D18</f>
        <v>8</v>
      </c>
      <c r="F18" s="61">
        <f>ROUND(M9*0.05, 0)</f>
        <v>1</v>
      </c>
      <c r="G18" s="61">
        <f t="shared" si="0"/>
        <v>8</v>
      </c>
      <c r="H18" s="63">
        <f t="shared" si="1"/>
        <v>0.4</v>
      </c>
      <c r="I18" s="63">
        <f t="shared" si="2"/>
        <v>0.8</v>
      </c>
      <c r="J18" s="74">
        <f>G18*$M$3+H18*$M$4+I18*$M$5</f>
        <v>1088.2280000000001</v>
      </c>
      <c r="L18" s="8"/>
    </row>
    <row r="19" spans="2:12" ht="15.5" x14ac:dyDescent="0.3">
      <c r="B19" s="62" t="s">
        <v>121</v>
      </c>
      <c r="C19" s="58">
        <v>40</v>
      </c>
      <c r="D19" s="58">
        <v>1</v>
      </c>
      <c r="E19" s="61">
        <f t="shared" ref="E19" si="7">C19*D19</f>
        <v>40</v>
      </c>
      <c r="F19" s="61">
        <f>$M$11</f>
        <v>1</v>
      </c>
      <c r="G19" s="61">
        <f t="shared" si="0"/>
        <v>40</v>
      </c>
      <c r="H19" s="61">
        <f t="shared" si="1"/>
        <v>2</v>
      </c>
      <c r="I19" s="61">
        <f t="shared" si="2"/>
        <v>4</v>
      </c>
      <c r="J19" s="75">
        <f t="shared" si="3"/>
        <v>5441.14</v>
      </c>
      <c r="K19" s="53"/>
    </row>
    <row r="20" spans="2:12" ht="15.5" x14ac:dyDescent="0.3">
      <c r="B20" s="62" t="s">
        <v>78</v>
      </c>
      <c r="C20" s="58">
        <v>2</v>
      </c>
      <c r="D20" s="58">
        <v>1</v>
      </c>
      <c r="E20" s="61">
        <f t="shared" ref="E20" si="8">C20*D20</f>
        <v>2</v>
      </c>
      <c r="F20" s="61">
        <f>$M$11</f>
        <v>1</v>
      </c>
      <c r="G20" s="61">
        <f t="shared" si="0"/>
        <v>2</v>
      </c>
      <c r="H20" s="61">
        <f t="shared" si="1"/>
        <v>0.1</v>
      </c>
      <c r="I20" s="61">
        <f t="shared" si="2"/>
        <v>0.2</v>
      </c>
      <c r="J20" s="75">
        <f t="shared" si="3"/>
        <v>272.05700000000002</v>
      </c>
      <c r="K20" s="53"/>
    </row>
    <row r="21" spans="2:12" ht="28.5" x14ac:dyDescent="0.3">
      <c r="B21" s="62" t="s">
        <v>79</v>
      </c>
      <c r="C21" s="58">
        <v>2</v>
      </c>
      <c r="D21" s="58">
        <v>1</v>
      </c>
      <c r="E21" s="61">
        <f t="shared" ref="E21" si="9">C21*D21</f>
        <v>2</v>
      </c>
      <c r="F21" s="61">
        <f>$M$11</f>
        <v>1</v>
      </c>
      <c r="G21" s="61">
        <f t="shared" si="0"/>
        <v>2</v>
      </c>
      <c r="H21" s="61">
        <f t="shared" si="1"/>
        <v>0.1</v>
      </c>
      <c r="I21" s="61">
        <f t="shared" si="2"/>
        <v>0.2</v>
      </c>
      <c r="J21" s="75">
        <f t="shared" si="3"/>
        <v>272.05700000000002</v>
      </c>
      <c r="K21" s="53"/>
    </row>
    <row r="22" spans="2:12" ht="15.5" x14ac:dyDescent="0.3">
      <c r="B22" s="64" t="s">
        <v>80</v>
      </c>
      <c r="C22" s="58">
        <v>80</v>
      </c>
      <c r="D22" s="58">
        <v>1</v>
      </c>
      <c r="E22" s="61">
        <f t="shared" ref="E22" si="10">C22*D22</f>
        <v>80</v>
      </c>
      <c r="F22" s="63">
        <f>$M$11*0.9</f>
        <v>0.9</v>
      </c>
      <c r="G22" s="61">
        <f t="shared" ref="G22:G23" si="11">E22*F22</f>
        <v>72</v>
      </c>
      <c r="H22" s="61">
        <f t="shared" ref="H22:H29" si="12">G22*0.05</f>
        <v>3.6</v>
      </c>
      <c r="I22" s="61">
        <f t="shared" ref="I22:I23" si="13">G22*0.1</f>
        <v>7.2</v>
      </c>
      <c r="J22" s="75">
        <f t="shared" ref="J22:J23" si="14">G22*$M$3+H22*$M$4+I22*$M$5</f>
        <v>9794.0519999999997</v>
      </c>
      <c r="K22" s="53"/>
    </row>
    <row r="23" spans="2:12" ht="31" x14ac:dyDescent="0.3">
      <c r="B23" s="64" t="s">
        <v>81</v>
      </c>
      <c r="C23" s="58">
        <v>120</v>
      </c>
      <c r="D23" s="58">
        <v>1</v>
      </c>
      <c r="E23" s="61">
        <f t="shared" ref="E23" si="15">C23*D23</f>
        <v>120</v>
      </c>
      <c r="F23" s="63">
        <f>$M$11*0.1</f>
        <v>0.1</v>
      </c>
      <c r="G23" s="61">
        <f t="shared" si="11"/>
        <v>12</v>
      </c>
      <c r="H23" s="61">
        <f t="shared" si="12"/>
        <v>0.60000000000000009</v>
      </c>
      <c r="I23" s="61">
        <f t="shared" si="13"/>
        <v>1.2000000000000002</v>
      </c>
      <c r="J23" s="75">
        <f t="shared" si="14"/>
        <v>1632.3420000000001</v>
      </c>
      <c r="K23" s="53"/>
    </row>
    <row r="24" spans="2:12" x14ac:dyDescent="0.3">
      <c r="B24" s="62" t="s">
        <v>84</v>
      </c>
      <c r="C24" s="58"/>
      <c r="D24" s="58"/>
      <c r="E24" s="58"/>
      <c r="F24" s="61"/>
      <c r="G24" s="61"/>
      <c r="H24" s="63"/>
      <c r="I24" s="63"/>
      <c r="J24" s="74"/>
    </row>
    <row r="25" spans="2:12" ht="15.5" x14ac:dyDescent="0.3">
      <c r="B25" s="64" t="s">
        <v>111</v>
      </c>
      <c r="C25" s="58">
        <v>8</v>
      </c>
      <c r="D25" s="58">
        <v>2</v>
      </c>
      <c r="E25" s="61">
        <f t="shared" ref="E25:E29" si="16">C25*D25</f>
        <v>16</v>
      </c>
      <c r="F25" s="65">
        <f>M9-F26</f>
        <v>17</v>
      </c>
      <c r="G25" s="61">
        <f t="shared" ref="G25" si="17">E25*F25</f>
        <v>272</v>
      </c>
      <c r="H25" s="63">
        <f t="shared" si="12"/>
        <v>13.600000000000001</v>
      </c>
      <c r="I25" s="63">
        <f t="shared" ref="I25" si="18">G25*0.1</f>
        <v>27.200000000000003</v>
      </c>
      <c r="J25" s="74">
        <f t="shared" ref="J25" si="19">G25*$M$3+H25*$M$4+I25*$M$5</f>
        <v>36999.752</v>
      </c>
      <c r="L25" s="53"/>
    </row>
    <row r="26" spans="2:12" ht="15.5" x14ac:dyDescent="0.3">
      <c r="B26" s="64" t="s">
        <v>110</v>
      </c>
      <c r="C26" s="58">
        <v>24</v>
      </c>
      <c r="D26" s="58">
        <v>4</v>
      </c>
      <c r="E26" s="61">
        <f t="shared" ref="E26" si="20">C26*D26</f>
        <v>96</v>
      </c>
      <c r="F26" s="65">
        <f>ROUND(M9*0.1, 0)</f>
        <v>2</v>
      </c>
      <c r="G26" s="61">
        <f t="shared" ref="G26" si="21">E26*F26</f>
        <v>192</v>
      </c>
      <c r="H26" s="63">
        <f>G26*0.05</f>
        <v>9.6000000000000014</v>
      </c>
      <c r="I26" s="63">
        <f t="shared" ref="I26" si="22">G26*0.1</f>
        <v>19.200000000000003</v>
      </c>
      <c r="J26" s="74">
        <f t="shared" ref="J26" si="23">G26*$M$3+H26*$M$4+I26*$M$5</f>
        <v>26117.472000000002</v>
      </c>
    </row>
    <row r="27" spans="2:12" ht="15.5" x14ac:dyDescent="0.3">
      <c r="B27" s="64" t="s">
        <v>85</v>
      </c>
      <c r="C27" s="58">
        <v>40</v>
      </c>
      <c r="D27" s="58">
        <v>1</v>
      </c>
      <c r="E27" s="61">
        <f t="shared" ref="E27" si="24">C27*D27</f>
        <v>40</v>
      </c>
      <c r="F27" s="65">
        <f>ROUND(M9*0.1, 0)</f>
        <v>2</v>
      </c>
      <c r="G27" s="61">
        <f t="shared" ref="G27" si="25">E27*F27</f>
        <v>80</v>
      </c>
      <c r="H27" s="61">
        <f>G27*0.05</f>
        <v>4</v>
      </c>
      <c r="I27" s="61">
        <f t="shared" ref="I27" si="26">G27*0.1</f>
        <v>8</v>
      </c>
      <c r="J27" s="74">
        <f t="shared" ref="J27" si="27">G27*$M$3+H27*$M$4+I27*$M$5</f>
        <v>10882.28</v>
      </c>
    </row>
    <row r="28" spans="2:12" ht="15.5" x14ac:dyDescent="0.3">
      <c r="B28" s="64" t="s">
        <v>157</v>
      </c>
      <c r="C28" s="58">
        <v>5.5</v>
      </c>
      <c r="D28" s="58">
        <v>2</v>
      </c>
      <c r="E28" s="61">
        <f t="shared" ref="E28" si="28">C28*D28</f>
        <v>11</v>
      </c>
      <c r="F28" s="65">
        <f>M9</f>
        <v>19</v>
      </c>
      <c r="G28" s="61">
        <f t="shared" ref="G28" si="29">E28*F28</f>
        <v>209</v>
      </c>
      <c r="H28" s="63">
        <f t="shared" si="12"/>
        <v>10.450000000000001</v>
      </c>
      <c r="I28" s="63">
        <f t="shared" ref="I28" si="30">G28*0.1</f>
        <v>20.900000000000002</v>
      </c>
      <c r="J28" s="74">
        <f t="shared" ref="J28" si="31">G28*$M$3+H28*$M$4+I28*$M$5</f>
        <v>28429.9565</v>
      </c>
    </row>
    <row r="29" spans="2:12" ht="15.5" x14ac:dyDescent="0.3">
      <c r="B29" s="64" t="s">
        <v>158</v>
      </c>
      <c r="C29" s="58">
        <v>94</v>
      </c>
      <c r="D29" s="58">
        <v>2</v>
      </c>
      <c r="E29" s="61">
        <f t="shared" si="16"/>
        <v>188</v>
      </c>
      <c r="F29" s="65">
        <f>F28</f>
        <v>19</v>
      </c>
      <c r="G29" s="61">
        <f t="shared" ref="G29" si="32">E29*F29</f>
        <v>3572</v>
      </c>
      <c r="H29" s="63">
        <f t="shared" si="12"/>
        <v>178.60000000000002</v>
      </c>
      <c r="I29" s="63">
        <f t="shared" ref="I29" si="33">G29*0.1</f>
        <v>357.20000000000005</v>
      </c>
      <c r="J29" s="74">
        <f t="shared" ref="J29" si="34">G29*$M$3+H29*$M$4+I29*$M$5</f>
        <v>485893.80200000003</v>
      </c>
    </row>
    <row r="30" spans="2:12" ht="13.5" x14ac:dyDescent="0.3">
      <c r="B30" s="67" t="s">
        <v>53</v>
      </c>
      <c r="C30" s="45"/>
      <c r="D30" s="45"/>
      <c r="E30" s="45"/>
      <c r="F30" s="73"/>
      <c r="G30" s="123">
        <f>ROUND(SUM(G8:I29),0)</f>
        <v>5264</v>
      </c>
      <c r="H30" s="123"/>
      <c r="I30" s="123"/>
      <c r="J30" s="76">
        <f>ROUND(SUM(J8:J29),0)</f>
        <v>622602</v>
      </c>
      <c r="L30" s="52"/>
    </row>
    <row r="31" spans="2:12" x14ac:dyDescent="0.3">
      <c r="B31" s="57" t="s">
        <v>27</v>
      </c>
      <c r="C31" s="58"/>
      <c r="D31" s="58"/>
      <c r="E31" s="58"/>
      <c r="F31" s="58"/>
      <c r="G31" s="58"/>
      <c r="H31" s="58"/>
      <c r="I31" s="58"/>
      <c r="J31" s="74"/>
    </row>
    <row r="32" spans="2:12" x14ac:dyDescent="0.3">
      <c r="B32" s="60" t="s">
        <v>117</v>
      </c>
      <c r="C32" s="58" t="s">
        <v>46</v>
      </c>
      <c r="D32" s="58"/>
      <c r="E32" s="58"/>
      <c r="F32" s="58"/>
      <c r="G32" s="58"/>
      <c r="H32" s="58"/>
      <c r="I32" s="58"/>
      <c r="J32" s="74"/>
      <c r="K32" s="53"/>
    </row>
    <row r="33" spans="1:17" x14ac:dyDescent="0.3">
      <c r="B33" s="60" t="s">
        <v>28</v>
      </c>
      <c r="C33" s="58" t="s">
        <v>41</v>
      </c>
      <c r="D33" s="58"/>
      <c r="E33" s="58"/>
      <c r="F33" s="58"/>
      <c r="G33" s="58"/>
      <c r="H33" s="58"/>
      <c r="I33" s="58"/>
      <c r="J33" s="74"/>
      <c r="K33" s="53"/>
    </row>
    <row r="34" spans="1:17" x14ac:dyDescent="0.3">
      <c r="B34" s="60" t="s">
        <v>29</v>
      </c>
      <c r="C34" s="58" t="s">
        <v>41</v>
      </c>
      <c r="D34" s="58"/>
      <c r="E34" s="58"/>
      <c r="F34" s="58"/>
      <c r="G34" s="58"/>
      <c r="H34" s="58"/>
      <c r="I34" s="58"/>
      <c r="J34" s="74"/>
      <c r="K34" s="53"/>
    </row>
    <row r="35" spans="1:17" ht="15.5" x14ac:dyDescent="0.3">
      <c r="B35" s="60" t="s">
        <v>87</v>
      </c>
      <c r="C35" s="58">
        <v>40</v>
      </c>
      <c r="D35" s="58">
        <v>1</v>
      </c>
      <c r="E35" s="61">
        <f t="shared" ref="E35" si="35">C35*D35</f>
        <v>40</v>
      </c>
      <c r="F35" s="61">
        <f>$M$11</f>
        <v>1</v>
      </c>
      <c r="G35" s="61">
        <f t="shared" ref="G35" si="36">E35*F35</f>
        <v>40</v>
      </c>
      <c r="H35" s="61">
        <f t="shared" ref="H35:H43" si="37">G35*0.05</f>
        <v>2</v>
      </c>
      <c r="I35" s="61">
        <f t="shared" ref="I35" si="38">G35*0.1</f>
        <v>4</v>
      </c>
      <c r="J35" s="75">
        <f t="shared" ref="J35" si="39">G35*$M$3+H35*$M$4+I35*$M$5</f>
        <v>5441.14</v>
      </c>
    </row>
    <row r="36" spans="1:17" ht="15.5" x14ac:dyDescent="0.3">
      <c r="B36" s="60" t="s">
        <v>143</v>
      </c>
      <c r="C36" s="58">
        <v>40</v>
      </c>
      <c r="D36" s="58">
        <v>1</v>
      </c>
      <c r="E36" s="61">
        <f t="shared" ref="E36" si="40">C36*D36</f>
        <v>40</v>
      </c>
      <c r="F36" s="61">
        <f>$M$11</f>
        <v>1</v>
      </c>
      <c r="G36" s="61">
        <f t="shared" ref="G36" si="41">E36*F36</f>
        <v>40</v>
      </c>
      <c r="H36" s="61">
        <f t="shared" si="37"/>
        <v>2</v>
      </c>
      <c r="I36" s="61">
        <f t="shared" ref="I36" si="42">G36*0.1</f>
        <v>4</v>
      </c>
      <c r="J36" s="75">
        <f t="shared" ref="J36" si="43">G36*$M$3+H36*$M$4+I36*$M$5</f>
        <v>5441.14</v>
      </c>
    </row>
    <row r="37" spans="1:17" x14ac:dyDescent="0.3">
      <c r="B37" s="60" t="s">
        <v>144</v>
      </c>
      <c r="C37" s="58"/>
      <c r="D37" s="58"/>
      <c r="E37" s="58"/>
      <c r="F37" s="58"/>
      <c r="G37" s="58"/>
      <c r="H37" s="58"/>
      <c r="I37" s="58"/>
      <c r="J37" s="74"/>
    </row>
    <row r="38" spans="1:17" x14ac:dyDescent="0.3">
      <c r="B38" s="62" t="s">
        <v>149</v>
      </c>
      <c r="C38" s="58">
        <v>1.5</v>
      </c>
      <c r="D38" s="58">
        <v>52</v>
      </c>
      <c r="E38" s="61">
        <f t="shared" ref="E38" si="44">C38*D38</f>
        <v>78</v>
      </c>
      <c r="F38" s="61">
        <f>$M$11</f>
        <v>1</v>
      </c>
      <c r="G38" s="61">
        <f t="shared" ref="G38" si="45">E38*F38</f>
        <v>78</v>
      </c>
      <c r="H38" s="61">
        <f t="shared" si="37"/>
        <v>3.9000000000000004</v>
      </c>
      <c r="I38" s="61">
        <f t="shared" ref="I38" si="46">G38*0.1</f>
        <v>7.8000000000000007</v>
      </c>
      <c r="J38" s="75">
        <f t="shared" ref="J38" si="47">G38*$M$3+H38*$M$4+I38*$M$5</f>
        <v>10610.223</v>
      </c>
      <c r="L38" s="52"/>
      <c r="Q38" s="102"/>
    </row>
    <row r="39" spans="1:17" x14ac:dyDescent="0.3">
      <c r="B39" s="62" t="s">
        <v>88</v>
      </c>
      <c r="C39" s="58"/>
      <c r="D39" s="58"/>
      <c r="E39" s="63"/>
      <c r="F39" s="61"/>
      <c r="G39" s="63"/>
      <c r="H39" s="66"/>
      <c r="I39" s="66"/>
      <c r="J39" s="74"/>
      <c r="K39" s="8"/>
    </row>
    <row r="40" spans="1:17" ht="28.5" x14ac:dyDescent="0.3">
      <c r="B40" s="64" t="s">
        <v>155</v>
      </c>
      <c r="C40" s="58">
        <v>1</v>
      </c>
      <c r="D40" s="58">
        <v>320</v>
      </c>
      <c r="E40" s="61">
        <f t="shared" ref="E40" si="48">C40*D40</f>
        <v>320</v>
      </c>
      <c r="F40" s="61">
        <f>F28</f>
        <v>19</v>
      </c>
      <c r="G40" s="61">
        <f>E40*F40</f>
        <v>6080</v>
      </c>
      <c r="H40" s="61">
        <f>G40*0.05</f>
        <v>304</v>
      </c>
      <c r="I40" s="61">
        <f>G40*0.1</f>
        <v>608</v>
      </c>
      <c r="J40" s="74">
        <f>G40*$M$3+H40*$M$4+I40*$M$5</f>
        <v>827053.27999999991</v>
      </c>
      <c r="K40" s="8"/>
    </row>
    <row r="41" spans="1:17" x14ac:dyDescent="0.3">
      <c r="B41" s="64" t="s">
        <v>90</v>
      </c>
      <c r="C41" s="58">
        <v>16</v>
      </c>
      <c r="D41" s="58">
        <v>2</v>
      </c>
      <c r="E41" s="61">
        <f t="shared" ref="E41:E43" si="49">C41*D41</f>
        <v>32</v>
      </c>
      <c r="F41" s="61">
        <f>F28</f>
        <v>19</v>
      </c>
      <c r="G41" s="61">
        <f t="shared" ref="G41:G42" si="50">E41*F41</f>
        <v>608</v>
      </c>
      <c r="H41" s="63">
        <f t="shared" si="37"/>
        <v>30.400000000000002</v>
      </c>
      <c r="I41" s="63">
        <f t="shared" ref="I41:I42" si="51">G41*0.1</f>
        <v>60.800000000000004</v>
      </c>
      <c r="J41" s="74">
        <f t="shared" ref="J41:J42" si="52">G41*$M$3+H41*$M$4+I41*$M$5</f>
        <v>82705.328000000009</v>
      </c>
      <c r="K41" s="8"/>
    </row>
    <row r="42" spans="1:17" ht="15.5" x14ac:dyDescent="0.3">
      <c r="A42" s="8"/>
      <c r="B42" s="60" t="s">
        <v>145</v>
      </c>
      <c r="C42" s="58">
        <v>48</v>
      </c>
      <c r="D42" s="58">
        <v>1</v>
      </c>
      <c r="E42" s="61">
        <f t="shared" si="49"/>
        <v>48</v>
      </c>
      <c r="F42" s="61">
        <f>$M$11</f>
        <v>1</v>
      </c>
      <c r="G42" s="61">
        <f t="shared" si="50"/>
        <v>48</v>
      </c>
      <c r="H42" s="61">
        <f t="shared" si="37"/>
        <v>2.4000000000000004</v>
      </c>
      <c r="I42" s="61">
        <f t="shared" si="51"/>
        <v>4.8000000000000007</v>
      </c>
      <c r="J42" s="75">
        <f t="shared" si="52"/>
        <v>6529.3680000000004</v>
      </c>
      <c r="K42" s="8"/>
      <c r="L42" s="8"/>
    </row>
    <row r="43" spans="1:17" ht="15.5" x14ac:dyDescent="0.3">
      <c r="A43" s="8"/>
      <c r="B43" s="60" t="s">
        <v>146</v>
      </c>
      <c r="C43" s="58">
        <v>40</v>
      </c>
      <c r="D43" s="58">
        <v>1</v>
      </c>
      <c r="E43" s="58">
        <f t="shared" si="49"/>
        <v>40</v>
      </c>
      <c r="F43" s="61">
        <f>$M$11</f>
        <v>1</v>
      </c>
      <c r="G43" s="61">
        <f t="shared" ref="G43" si="53">E43*F43</f>
        <v>40</v>
      </c>
      <c r="H43" s="61">
        <f t="shared" si="37"/>
        <v>2</v>
      </c>
      <c r="I43" s="61">
        <f t="shared" ref="I43" si="54">G43*0.1</f>
        <v>4</v>
      </c>
      <c r="J43" s="75">
        <f t="shared" ref="J43" si="55">G43*$M$3+H43*$M$4+I43*$M$5</f>
        <v>5441.14</v>
      </c>
      <c r="K43" s="8"/>
    </row>
    <row r="44" spans="1:17" x14ac:dyDescent="0.3">
      <c r="A44" s="8"/>
      <c r="B44" s="60" t="s">
        <v>147</v>
      </c>
      <c r="C44" s="58" t="s">
        <v>41</v>
      </c>
      <c r="D44" s="58"/>
      <c r="E44" s="58"/>
      <c r="F44" s="58"/>
      <c r="G44" s="58"/>
      <c r="H44" s="58"/>
      <c r="I44" s="58"/>
      <c r="J44" s="74"/>
      <c r="K44" s="8"/>
      <c r="L44" s="8"/>
    </row>
    <row r="45" spans="1:17" s="8" customFormat="1" ht="13.5" x14ac:dyDescent="0.3">
      <c r="A45" s="7"/>
      <c r="B45" s="67" t="s">
        <v>54</v>
      </c>
      <c r="C45" s="45"/>
      <c r="D45" s="45"/>
      <c r="E45" s="45"/>
      <c r="F45" s="73"/>
      <c r="G45" s="123">
        <f>ROUND(SUM(G32:I44),0)</f>
        <v>7974</v>
      </c>
      <c r="H45" s="123"/>
      <c r="I45" s="123"/>
      <c r="J45" s="76">
        <f>ROUND(SUM(J32:J44),-3)</f>
        <v>943000</v>
      </c>
      <c r="L45" s="52"/>
    </row>
    <row r="46" spans="1:17" s="8" customFormat="1" ht="28.5" x14ac:dyDescent="0.3">
      <c r="A46" s="7"/>
      <c r="B46" s="46" t="s">
        <v>162</v>
      </c>
      <c r="C46" s="45"/>
      <c r="D46" s="45"/>
      <c r="E46" s="46"/>
      <c r="F46" s="45"/>
      <c r="G46" s="127">
        <f>ROUND(G30+G45,-2)</f>
        <v>13200</v>
      </c>
      <c r="H46" s="128"/>
      <c r="I46" s="129"/>
      <c r="J46" s="76">
        <f>ROUND(J30+J45,-4)</f>
        <v>1570000</v>
      </c>
    </row>
    <row r="47" spans="1:17" s="8" customFormat="1" ht="15.5" x14ac:dyDescent="0.3">
      <c r="A47" s="7"/>
      <c r="B47" s="71" t="s">
        <v>161</v>
      </c>
      <c r="C47" s="45"/>
      <c r="D47" s="45"/>
      <c r="E47" s="45"/>
      <c r="F47" s="70"/>
      <c r="G47" s="123"/>
      <c r="H47" s="123"/>
      <c r="I47" s="123"/>
      <c r="J47" s="76">
        <f>'O&amp;M'!J14</f>
        <v>339000</v>
      </c>
    </row>
    <row r="48" spans="1:17" s="8" customFormat="1" ht="15.5" x14ac:dyDescent="0.3">
      <c r="B48" s="71" t="s">
        <v>160</v>
      </c>
      <c r="C48" s="72"/>
      <c r="D48" s="72"/>
      <c r="E48" s="72"/>
      <c r="F48" s="72"/>
      <c r="G48" s="118"/>
      <c r="H48" s="119"/>
      <c r="I48" s="120"/>
      <c r="J48" s="77">
        <f>ROUND(SUM(J46:J47),-4)</f>
        <v>1910000</v>
      </c>
      <c r="K48" s="32"/>
      <c r="M48" s="55"/>
    </row>
    <row r="49" spans="1:21" x14ac:dyDescent="0.3">
      <c r="B49" s="8"/>
      <c r="C49" s="8"/>
      <c r="D49" s="8"/>
      <c r="E49" s="8"/>
      <c r="F49" s="8"/>
      <c r="G49" s="8"/>
      <c r="H49" s="8"/>
      <c r="I49" s="8"/>
      <c r="J49" s="56" t="str">
        <f>ROUND('Respondent Burden'!G46/'# Responses'!F17, 0) &amp;" hrs/resp"</f>
        <v>269 hrs/resp</v>
      </c>
      <c r="K49" s="8"/>
      <c r="L49" s="8"/>
    </row>
    <row r="50" spans="1:21" s="8" customFormat="1" x14ac:dyDescent="0.3">
      <c r="A50" s="7"/>
      <c r="B50" s="124" t="s">
        <v>136</v>
      </c>
      <c r="C50" s="124"/>
      <c r="D50" s="124"/>
      <c r="E50" s="124"/>
      <c r="F50" s="124"/>
      <c r="G50" s="124"/>
      <c r="H50" s="124"/>
      <c r="I50" s="124"/>
      <c r="J50" s="124"/>
      <c r="K50" s="7"/>
    </row>
    <row r="51" spans="1:21" ht="38.25" customHeight="1" x14ac:dyDescent="0.3">
      <c r="B51" s="125" t="s">
        <v>139</v>
      </c>
      <c r="C51" s="125"/>
      <c r="D51" s="125"/>
      <c r="E51" s="125"/>
      <c r="F51" s="125"/>
      <c r="G51" s="125"/>
      <c r="H51" s="125"/>
      <c r="I51" s="125"/>
      <c r="J51" s="125"/>
    </row>
    <row r="52" spans="1:21" ht="54.75" customHeight="1" x14ac:dyDescent="0.3">
      <c r="B52" s="122" t="s">
        <v>148</v>
      </c>
      <c r="C52" s="122"/>
      <c r="D52" s="122"/>
      <c r="E52" s="122"/>
      <c r="F52" s="122"/>
      <c r="G52" s="122"/>
      <c r="H52" s="122"/>
      <c r="I52" s="122"/>
      <c r="J52" s="122"/>
      <c r="L52" s="104"/>
      <c r="U52" s="102"/>
    </row>
    <row r="53" spans="1:21" x14ac:dyDescent="0.3">
      <c r="B53" s="8" t="s">
        <v>141</v>
      </c>
      <c r="C53" s="108"/>
      <c r="D53" s="108"/>
      <c r="E53" s="108"/>
      <c r="F53" s="108"/>
      <c r="G53" s="108"/>
      <c r="H53" s="108"/>
      <c r="I53" s="108"/>
      <c r="J53" s="108"/>
      <c r="L53" s="52"/>
      <c r="S53" s="102"/>
    </row>
    <row r="54" spans="1:21" x14ac:dyDescent="0.3">
      <c r="B54" s="36" t="s">
        <v>82</v>
      </c>
      <c r="C54" s="8"/>
      <c r="D54" s="8"/>
      <c r="E54" s="8"/>
      <c r="F54" s="8"/>
      <c r="G54" s="8"/>
      <c r="H54" s="8"/>
      <c r="I54" s="8"/>
      <c r="J54" s="12"/>
    </row>
    <row r="55" spans="1:21" x14ac:dyDescent="0.3">
      <c r="A55" s="8"/>
      <c r="B55" s="122" t="s">
        <v>83</v>
      </c>
      <c r="C55" s="122"/>
      <c r="D55" s="122"/>
      <c r="E55" s="122"/>
      <c r="F55" s="122"/>
      <c r="G55" s="122"/>
      <c r="H55" s="122"/>
      <c r="I55" s="122"/>
      <c r="J55" s="122"/>
      <c r="K55" s="8"/>
    </row>
    <row r="56" spans="1:21" s="8" customFormat="1" x14ac:dyDescent="0.3">
      <c r="A56" s="7"/>
      <c r="B56" s="122" t="s">
        <v>134</v>
      </c>
      <c r="C56" s="122"/>
      <c r="D56" s="122"/>
      <c r="E56" s="122"/>
      <c r="F56" s="122"/>
      <c r="G56" s="122"/>
      <c r="H56" s="122"/>
      <c r="I56" s="122"/>
      <c r="J56" s="122"/>
      <c r="K56" s="7"/>
      <c r="L56" s="53"/>
      <c r="N56" s="103"/>
    </row>
    <row r="57" spans="1:21" x14ac:dyDescent="0.3">
      <c r="B57" s="122" t="s">
        <v>135</v>
      </c>
      <c r="C57" s="122"/>
      <c r="D57" s="122"/>
      <c r="E57" s="122"/>
      <c r="F57" s="122"/>
      <c r="G57" s="122"/>
      <c r="H57" s="122"/>
      <c r="I57" s="122"/>
      <c r="J57" s="122"/>
      <c r="L57" s="53"/>
      <c r="N57" s="103"/>
    </row>
    <row r="58" spans="1:21" s="81" customFormat="1" x14ac:dyDescent="0.3">
      <c r="B58" s="126" t="s">
        <v>86</v>
      </c>
      <c r="C58" s="126"/>
      <c r="D58" s="126"/>
      <c r="E58" s="126"/>
      <c r="F58" s="126"/>
      <c r="G58" s="126"/>
      <c r="H58" s="126"/>
      <c r="I58" s="126"/>
      <c r="J58" s="126"/>
      <c r="L58" s="53"/>
    </row>
    <row r="59" spans="1:21" x14ac:dyDescent="0.3">
      <c r="B59" s="122" t="s">
        <v>154</v>
      </c>
      <c r="C59" s="122"/>
      <c r="D59" s="122"/>
      <c r="E59" s="122"/>
      <c r="F59" s="122"/>
      <c r="G59" s="122"/>
      <c r="H59" s="122"/>
      <c r="I59" s="122"/>
      <c r="J59" s="122"/>
    </row>
    <row r="60" spans="1:21" x14ac:dyDescent="0.3">
      <c r="B60" s="109" t="s">
        <v>156</v>
      </c>
      <c r="C60" s="108"/>
      <c r="D60" s="108"/>
      <c r="E60" s="108"/>
      <c r="F60" s="108"/>
      <c r="G60" s="108"/>
      <c r="H60" s="108"/>
      <c r="I60" s="108"/>
      <c r="J60" s="108"/>
    </row>
    <row r="61" spans="1:21" x14ac:dyDescent="0.3">
      <c r="B61" s="7" t="s">
        <v>159</v>
      </c>
    </row>
  </sheetData>
  <mergeCells count="14">
    <mergeCell ref="G48:I48"/>
    <mergeCell ref="B3:B4"/>
    <mergeCell ref="B59:J59"/>
    <mergeCell ref="G30:I30"/>
    <mergeCell ref="G45:I45"/>
    <mergeCell ref="B50:J50"/>
    <mergeCell ref="B51:J51"/>
    <mergeCell ref="B56:J56"/>
    <mergeCell ref="B58:J58"/>
    <mergeCell ref="B52:J52"/>
    <mergeCell ref="B55:J55"/>
    <mergeCell ref="B57:J57"/>
    <mergeCell ref="G46:I46"/>
    <mergeCell ref="G47:I47"/>
  </mergeCells>
  <pageMargins left="0.7" right="0.7" top="0.75" bottom="0.7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5"/>
  <sheetViews>
    <sheetView zoomScale="80" zoomScaleNormal="80" workbookViewId="0">
      <selection activeCell="B26" sqref="B26:J26"/>
    </sheetView>
  </sheetViews>
  <sheetFormatPr defaultColWidth="9.1796875" defaultRowHeight="13" x14ac:dyDescent="0.3"/>
  <cols>
    <col min="1" max="1" width="0.81640625" style="8" customWidth="1"/>
    <col min="2" max="2" width="49.26953125" style="8" bestFit="1" customWidth="1"/>
    <col min="3" max="3" width="15.1796875" style="8" bestFit="1" customWidth="1"/>
    <col min="4" max="4" width="15" style="8" customWidth="1"/>
    <col min="5" max="5" width="15.7265625" style="8" customWidth="1"/>
    <col min="6" max="6" width="13" style="8" bestFit="1" customWidth="1"/>
    <col min="7" max="7" width="15.81640625" style="8" customWidth="1"/>
    <col min="8" max="8" width="15.1796875" style="8" bestFit="1" customWidth="1"/>
    <col min="9" max="9" width="14.453125" style="8" customWidth="1"/>
    <col min="10" max="10" width="11.26953125" style="8" customWidth="1"/>
    <col min="11" max="11" width="2" style="8" customWidth="1"/>
    <col min="12" max="12" width="11" style="8" bestFit="1" customWidth="1"/>
    <col min="13" max="13" width="7.7265625" style="8" customWidth="1"/>
    <col min="14" max="14" width="3.453125" style="8" customWidth="1"/>
    <col min="15" max="16384" width="9.1796875" style="8"/>
  </cols>
  <sheetData>
    <row r="1" spans="2:20" ht="15" x14ac:dyDescent="0.3">
      <c r="B1" s="22" t="s">
        <v>65</v>
      </c>
      <c r="C1" s="22"/>
    </row>
    <row r="3" spans="2:20" s="1" customFormat="1" ht="12.75" customHeight="1" x14ac:dyDescent="0.3">
      <c r="B3" s="130" t="s">
        <v>66</v>
      </c>
      <c r="C3" s="13" t="s">
        <v>0</v>
      </c>
      <c r="D3" s="13" t="s">
        <v>1</v>
      </c>
      <c r="E3" s="13" t="s">
        <v>2</v>
      </c>
      <c r="F3" s="13" t="s">
        <v>3</v>
      </c>
      <c r="G3" s="13" t="s">
        <v>4</v>
      </c>
      <c r="H3" s="13" t="s">
        <v>5</v>
      </c>
      <c r="I3" s="13" t="s">
        <v>6</v>
      </c>
      <c r="J3" s="13" t="s">
        <v>7</v>
      </c>
      <c r="K3" s="23"/>
      <c r="L3" s="14" t="s">
        <v>8</v>
      </c>
      <c r="M3" s="34">
        <v>51.23</v>
      </c>
    </row>
    <row r="4" spans="2:20" s="5" customFormat="1" ht="39" x14ac:dyDescent="0.3">
      <c r="B4" s="130"/>
      <c r="C4" s="54" t="s">
        <v>94</v>
      </c>
      <c r="D4" s="54" t="s">
        <v>67</v>
      </c>
      <c r="E4" s="54" t="s">
        <v>93</v>
      </c>
      <c r="F4" s="54" t="s">
        <v>70</v>
      </c>
      <c r="G4" s="54" t="s">
        <v>91</v>
      </c>
      <c r="H4" s="54" t="s">
        <v>92</v>
      </c>
      <c r="I4" s="54" t="s">
        <v>72</v>
      </c>
      <c r="J4" s="54" t="s">
        <v>95</v>
      </c>
      <c r="K4" s="15"/>
      <c r="L4" s="14" t="s">
        <v>9</v>
      </c>
      <c r="M4" s="34">
        <v>69.040000000000006</v>
      </c>
    </row>
    <row r="5" spans="2:20" x14ac:dyDescent="0.3">
      <c r="B5" s="68" t="s">
        <v>42</v>
      </c>
      <c r="C5" s="58">
        <v>40</v>
      </c>
      <c r="D5" s="58">
        <v>1</v>
      </c>
      <c r="E5" s="58">
        <f>C5*D5</f>
        <v>40</v>
      </c>
      <c r="F5" s="61">
        <f>'Respondent Burden'!F20</f>
        <v>1</v>
      </c>
      <c r="G5" s="61">
        <f>E5*F5</f>
        <v>40</v>
      </c>
      <c r="H5" s="61">
        <f>G5*0.05</f>
        <v>2</v>
      </c>
      <c r="I5" s="61">
        <f>G5*0.1</f>
        <v>4</v>
      </c>
      <c r="J5" s="75">
        <f>G5*$M$3+H5*$M$4+I5*$M$5</f>
        <v>2298.1999999999998</v>
      </c>
      <c r="L5" s="14" t="s">
        <v>10</v>
      </c>
      <c r="M5" s="34">
        <v>27.73</v>
      </c>
      <c r="O5" s="36"/>
    </row>
    <row r="6" spans="2:20" ht="15.5" x14ac:dyDescent="0.3">
      <c r="B6" s="68" t="s">
        <v>98</v>
      </c>
      <c r="C6" s="58">
        <v>40</v>
      </c>
      <c r="D6" s="58">
        <v>1</v>
      </c>
      <c r="E6" s="58">
        <f>C6*D6</f>
        <v>40</v>
      </c>
      <c r="F6" s="63">
        <f>F5*0.2</f>
        <v>0.2</v>
      </c>
      <c r="G6" s="61">
        <f>E6*F6</f>
        <v>8</v>
      </c>
      <c r="H6" s="61">
        <f>G6*0.05</f>
        <v>0.4</v>
      </c>
      <c r="I6" s="61">
        <f>G6*0.1</f>
        <v>0.8</v>
      </c>
      <c r="J6" s="75">
        <f>G6*$M$3+H6*$M$4+I6*$M$5</f>
        <v>459.64</v>
      </c>
      <c r="L6" s="14"/>
      <c r="M6" s="38"/>
      <c r="O6" s="36"/>
    </row>
    <row r="7" spans="2:20" ht="15.5" x14ac:dyDescent="0.3">
      <c r="B7" s="68" t="s">
        <v>97</v>
      </c>
      <c r="C7" s="58">
        <v>2</v>
      </c>
      <c r="D7" s="58">
        <f>'Respondent Burden'!D10</f>
        <v>6</v>
      </c>
      <c r="E7" s="58">
        <f t="shared" ref="E7:E10" si="0">C7*D7</f>
        <v>12</v>
      </c>
      <c r="F7" s="63">
        <f>'Respondent Burden'!F10*0.1</f>
        <v>0.1</v>
      </c>
      <c r="G7" s="61">
        <f>E7*F7</f>
        <v>1.2000000000000002</v>
      </c>
      <c r="H7" s="61">
        <f>G7*0.05</f>
        <v>6.0000000000000012E-2</v>
      </c>
      <c r="I7" s="61">
        <f>G7*0.1</f>
        <v>0.12000000000000002</v>
      </c>
      <c r="J7" s="75">
        <f>G7*$M$3+H7*$M$4+I7*$M$5</f>
        <v>68.946000000000012</v>
      </c>
      <c r="L7" s="35"/>
      <c r="M7" s="39"/>
      <c r="O7" s="36"/>
    </row>
    <row r="8" spans="2:20" x14ac:dyDescent="0.3">
      <c r="B8" s="68" t="s">
        <v>62</v>
      </c>
      <c r="C8" s="58"/>
      <c r="D8" s="58"/>
      <c r="E8" s="58"/>
      <c r="F8" s="61"/>
      <c r="G8" s="61"/>
      <c r="H8" s="63"/>
      <c r="I8" s="61"/>
      <c r="J8" s="75"/>
      <c r="L8" s="35"/>
      <c r="M8" s="39"/>
      <c r="O8" s="36"/>
    </row>
    <row r="9" spans="2:20" x14ac:dyDescent="0.3">
      <c r="B9" s="60" t="s">
        <v>52</v>
      </c>
      <c r="C9" s="58">
        <v>2</v>
      </c>
      <c r="D9" s="58">
        <f>'Respondent Burden'!D14</f>
        <v>1</v>
      </c>
      <c r="E9" s="58">
        <f>C9*D9</f>
        <v>2</v>
      </c>
      <c r="F9" s="61">
        <f>'Respondent Burden'!F14</f>
        <v>0</v>
      </c>
      <c r="G9" s="61">
        <f t="shared" ref="G9:G21" si="1">E9*F9</f>
        <v>0</v>
      </c>
      <c r="H9" s="61">
        <f t="shared" ref="H9:H21" si="2">G9*0.05</f>
        <v>0</v>
      </c>
      <c r="I9" s="61">
        <f t="shared" ref="I9:I21" si="3">G9*0.1</f>
        <v>0</v>
      </c>
      <c r="J9" s="75">
        <f t="shared" ref="J9:J21" si="4">G9*$M$3+H9*$M$4+I9*$M$5</f>
        <v>0</v>
      </c>
      <c r="M9" s="101"/>
      <c r="O9" s="36"/>
      <c r="T9" s="103"/>
    </row>
    <row r="10" spans="2:20" x14ac:dyDescent="0.3">
      <c r="B10" s="60" t="s">
        <v>63</v>
      </c>
      <c r="C10" s="58">
        <v>2</v>
      </c>
      <c r="D10" s="58">
        <f>'Respondent Burden'!D15</f>
        <v>1</v>
      </c>
      <c r="E10" s="58">
        <f t="shared" si="0"/>
        <v>2</v>
      </c>
      <c r="F10" s="61">
        <f>'Respondent Burden'!F15</f>
        <v>0</v>
      </c>
      <c r="G10" s="61">
        <f t="shared" si="1"/>
        <v>0</v>
      </c>
      <c r="H10" s="61">
        <f t="shared" si="2"/>
        <v>0</v>
      </c>
      <c r="I10" s="61">
        <f t="shared" si="3"/>
        <v>0</v>
      </c>
      <c r="J10" s="75">
        <f t="shared" si="4"/>
        <v>0</v>
      </c>
      <c r="M10" s="39"/>
      <c r="O10" s="36"/>
    </row>
    <row r="11" spans="2:20" x14ac:dyDescent="0.3">
      <c r="B11" s="60" t="s">
        <v>60</v>
      </c>
      <c r="C11" s="58">
        <v>2</v>
      </c>
      <c r="D11" s="58">
        <f>'Respondent Burden'!D16</f>
        <v>1</v>
      </c>
      <c r="E11" s="58">
        <f t="shared" ref="E11" si="5">C11*D11</f>
        <v>2</v>
      </c>
      <c r="F11" s="61">
        <f>'Respondent Burden'!F16</f>
        <v>0</v>
      </c>
      <c r="G11" s="61">
        <f t="shared" si="1"/>
        <v>0</v>
      </c>
      <c r="H11" s="61">
        <f t="shared" si="2"/>
        <v>0</v>
      </c>
      <c r="I11" s="61">
        <f t="shared" si="3"/>
        <v>0</v>
      </c>
      <c r="J11" s="75">
        <f t="shared" si="4"/>
        <v>0</v>
      </c>
      <c r="O11" s="36"/>
    </row>
    <row r="12" spans="2:20" x14ac:dyDescent="0.3">
      <c r="B12" s="60" t="s">
        <v>44</v>
      </c>
      <c r="C12" s="58">
        <v>2</v>
      </c>
      <c r="D12" s="58">
        <f>'Respondent Burden'!D17</f>
        <v>1</v>
      </c>
      <c r="E12" s="58">
        <f t="shared" ref="E12" si="6">C12*D12</f>
        <v>2</v>
      </c>
      <c r="F12" s="61">
        <f>'Respondent Burden'!F17</f>
        <v>0</v>
      </c>
      <c r="G12" s="61">
        <f t="shared" si="1"/>
        <v>0</v>
      </c>
      <c r="H12" s="61">
        <f t="shared" si="2"/>
        <v>0</v>
      </c>
      <c r="I12" s="61">
        <f t="shared" si="3"/>
        <v>0</v>
      </c>
      <c r="J12" s="75">
        <f t="shared" si="4"/>
        <v>0</v>
      </c>
      <c r="L12" s="35"/>
      <c r="M12" s="39"/>
      <c r="O12" s="36"/>
    </row>
    <row r="13" spans="2:20" ht="15.5" x14ac:dyDescent="0.3">
      <c r="B13" s="60" t="s">
        <v>101</v>
      </c>
      <c r="C13" s="58">
        <v>8</v>
      </c>
      <c r="D13" s="58">
        <f>'Respondent Burden'!D18</f>
        <v>1</v>
      </c>
      <c r="E13" s="58">
        <f>C13*D13</f>
        <v>8</v>
      </c>
      <c r="F13" s="61">
        <f>'Respondent Burden'!F18</f>
        <v>1</v>
      </c>
      <c r="G13" s="61">
        <f t="shared" si="1"/>
        <v>8</v>
      </c>
      <c r="H13" s="63">
        <f t="shared" si="2"/>
        <v>0.4</v>
      </c>
      <c r="I13" s="63">
        <f t="shared" si="3"/>
        <v>0.8</v>
      </c>
      <c r="J13" s="78">
        <f t="shared" si="4"/>
        <v>459.64</v>
      </c>
      <c r="L13" s="35"/>
      <c r="M13" s="39"/>
      <c r="O13" s="36"/>
    </row>
    <row r="14" spans="2:20" x14ac:dyDescent="0.3">
      <c r="B14" s="60" t="s">
        <v>102</v>
      </c>
      <c r="C14" s="58">
        <v>4</v>
      </c>
      <c r="D14" s="58">
        <f>'Respondent Burden'!D19</f>
        <v>1</v>
      </c>
      <c r="E14" s="58">
        <f t="shared" ref="E14:E21" si="7">C14*D14</f>
        <v>4</v>
      </c>
      <c r="F14" s="61">
        <f>'Respondent Burden'!F19</f>
        <v>1</v>
      </c>
      <c r="G14" s="61">
        <f t="shared" si="1"/>
        <v>4</v>
      </c>
      <c r="H14" s="61">
        <f t="shared" si="2"/>
        <v>0.2</v>
      </c>
      <c r="I14" s="61">
        <f t="shared" si="3"/>
        <v>0.4</v>
      </c>
      <c r="J14" s="75">
        <f t="shared" si="4"/>
        <v>229.82</v>
      </c>
      <c r="L14" s="35"/>
      <c r="M14" s="39"/>
      <c r="O14" s="36"/>
    </row>
    <row r="15" spans="2:20" x14ac:dyDescent="0.3">
      <c r="B15" s="60" t="s">
        <v>45</v>
      </c>
      <c r="C15" s="58">
        <v>2</v>
      </c>
      <c r="D15" s="58">
        <f>'Respondent Burden'!D20</f>
        <v>1</v>
      </c>
      <c r="E15" s="58">
        <f t="shared" si="7"/>
        <v>2</v>
      </c>
      <c r="F15" s="61">
        <f>'Respondent Burden'!F20</f>
        <v>1</v>
      </c>
      <c r="G15" s="61">
        <f t="shared" si="1"/>
        <v>2</v>
      </c>
      <c r="H15" s="61">
        <f t="shared" si="2"/>
        <v>0.1</v>
      </c>
      <c r="I15" s="61">
        <f t="shared" si="3"/>
        <v>0.2</v>
      </c>
      <c r="J15" s="75">
        <f t="shared" si="4"/>
        <v>114.91</v>
      </c>
      <c r="L15" s="35"/>
      <c r="M15" s="39"/>
      <c r="O15" s="36"/>
    </row>
    <row r="16" spans="2:20" x14ac:dyDescent="0.3">
      <c r="B16" s="60" t="s">
        <v>103</v>
      </c>
      <c r="C16" s="58">
        <v>2</v>
      </c>
      <c r="D16" s="58">
        <f>'Respondent Burden'!D21</f>
        <v>1</v>
      </c>
      <c r="E16" s="58">
        <f t="shared" si="7"/>
        <v>2</v>
      </c>
      <c r="F16" s="61">
        <f>'Respondent Burden'!F21</f>
        <v>1</v>
      </c>
      <c r="G16" s="61">
        <f t="shared" si="1"/>
        <v>2</v>
      </c>
      <c r="H16" s="61">
        <f t="shared" si="2"/>
        <v>0.1</v>
      </c>
      <c r="I16" s="61">
        <f t="shared" si="3"/>
        <v>0.2</v>
      </c>
      <c r="J16" s="75">
        <f t="shared" si="4"/>
        <v>114.91</v>
      </c>
      <c r="L16" s="35"/>
      <c r="M16" s="39"/>
      <c r="O16" s="36"/>
    </row>
    <row r="17" spans="1:18" ht="15.5" x14ac:dyDescent="0.3">
      <c r="B17" s="69" t="s">
        <v>106</v>
      </c>
      <c r="C17" s="58">
        <v>40</v>
      </c>
      <c r="D17" s="58">
        <f>'Respondent Burden'!D22</f>
        <v>1</v>
      </c>
      <c r="E17" s="58">
        <f t="shared" si="7"/>
        <v>40</v>
      </c>
      <c r="F17" s="63">
        <f>'Respondent Burden'!F22</f>
        <v>0.9</v>
      </c>
      <c r="G17" s="61">
        <f t="shared" si="1"/>
        <v>36</v>
      </c>
      <c r="H17" s="61">
        <f t="shared" si="2"/>
        <v>1.8</v>
      </c>
      <c r="I17" s="61">
        <f t="shared" si="3"/>
        <v>3.6</v>
      </c>
      <c r="J17" s="75">
        <f t="shared" si="4"/>
        <v>2068.38</v>
      </c>
      <c r="L17" s="35"/>
      <c r="M17" s="39"/>
      <c r="O17" s="36"/>
    </row>
    <row r="18" spans="1:18" ht="15.5" x14ac:dyDescent="0.3">
      <c r="B18" s="69" t="s">
        <v>107</v>
      </c>
      <c r="C18" s="58">
        <v>40</v>
      </c>
      <c r="D18" s="58">
        <f>'Respondent Burden'!D23</f>
        <v>1</v>
      </c>
      <c r="E18" s="58">
        <f t="shared" si="7"/>
        <v>40</v>
      </c>
      <c r="F18" s="63">
        <f>'Respondent Burden'!F23</f>
        <v>0.1</v>
      </c>
      <c r="G18" s="61">
        <f t="shared" si="1"/>
        <v>4</v>
      </c>
      <c r="H18" s="61">
        <f t="shared" si="2"/>
        <v>0.2</v>
      </c>
      <c r="I18" s="61">
        <f t="shared" si="3"/>
        <v>0.4</v>
      </c>
      <c r="J18" s="75">
        <f t="shared" si="4"/>
        <v>229.82</v>
      </c>
      <c r="L18" s="35"/>
      <c r="M18" s="39"/>
      <c r="O18" s="36"/>
    </row>
    <row r="19" spans="1:18" ht="15.5" x14ac:dyDescent="0.3">
      <c r="B19" s="60" t="s">
        <v>89</v>
      </c>
      <c r="C19" s="58">
        <v>2</v>
      </c>
      <c r="D19" s="58">
        <f>'Respondent Burden'!D25</f>
        <v>2</v>
      </c>
      <c r="E19" s="58">
        <f t="shared" si="7"/>
        <v>4</v>
      </c>
      <c r="F19" s="61">
        <f>'Respondent Burden'!F25</f>
        <v>17</v>
      </c>
      <c r="G19" s="61">
        <f t="shared" si="1"/>
        <v>68</v>
      </c>
      <c r="H19" s="63">
        <f t="shared" si="2"/>
        <v>3.4000000000000004</v>
      </c>
      <c r="I19" s="63">
        <f t="shared" si="3"/>
        <v>6.8000000000000007</v>
      </c>
      <c r="J19" s="78">
        <f>G19*$M$3+H19*$M$4+I19*$M$5</f>
        <v>3906.9399999999996</v>
      </c>
      <c r="L19" s="53"/>
      <c r="M19" s="39"/>
      <c r="O19" s="36"/>
    </row>
    <row r="20" spans="1:18" ht="15.5" x14ac:dyDescent="0.3">
      <c r="B20" s="60" t="s">
        <v>114</v>
      </c>
      <c r="C20" s="58">
        <v>8</v>
      </c>
      <c r="D20" s="58">
        <f>'Respondent Burden'!D26</f>
        <v>4</v>
      </c>
      <c r="E20" s="58">
        <f t="shared" si="7"/>
        <v>32</v>
      </c>
      <c r="F20" s="61">
        <f>'Respondent Burden'!F26</f>
        <v>2</v>
      </c>
      <c r="G20" s="61">
        <f t="shared" si="1"/>
        <v>64</v>
      </c>
      <c r="H20" s="63">
        <f t="shared" si="2"/>
        <v>3.2</v>
      </c>
      <c r="I20" s="63">
        <f t="shared" si="3"/>
        <v>6.4</v>
      </c>
      <c r="J20" s="78">
        <f t="shared" si="4"/>
        <v>3677.12</v>
      </c>
    </row>
    <row r="21" spans="1:18" ht="15.5" x14ac:dyDescent="0.3">
      <c r="B21" s="60" t="s">
        <v>112</v>
      </c>
      <c r="C21" s="58">
        <v>20</v>
      </c>
      <c r="D21" s="58">
        <f>'Respondent Burden'!D27</f>
        <v>1</v>
      </c>
      <c r="E21" s="58">
        <f t="shared" si="7"/>
        <v>20</v>
      </c>
      <c r="F21" s="61">
        <f>'Respondent Burden'!F27</f>
        <v>2</v>
      </c>
      <c r="G21" s="61">
        <f t="shared" si="1"/>
        <v>40</v>
      </c>
      <c r="H21" s="61">
        <f t="shared" si="2"/>
        <v>2</v>
      </c>
      <c r="I21" s="61">
        <f t="shared" si="3"/>
        <v>4</v>
      </c>
      <c r="J21" s="78">
        <f t="shared" si="4"/>
        <v>2298.1999999999998</v>
      </c>
      <c r="L21" s="53"/>
      <c r="M21" s="39"/>
      <c r="O21" s="36"/>
    </row>
    <row r="22" spans="1:18" ht="15.5" x14ac:dyDescent="0.3">
      <c r="B22" s="46" t="s">
        <v>119</v>
      </c>
      <c r="C22" s="45"/>
      <c r="D22" s="45"/>
      <c r="E22" s="45"/>
      <c r="F22" s="45"/>
      <c r="G22" s="123">
        <f>ROUND(SUM(G5:I21),0)</f>
        <v>319</v>
      </c>
      <c r="H22" s="123"/>
      <c r="I22" s="123"/>
      <c r="J22" s="79">
        <f>ROUND(SUM(J5:J21),-2)</f>
        <v>15900</v>
      </c>
      <c r="K22" s="32"/>
      <c r="M22" s="55"/>
    </row>
    <row r="23" spans="1:18" s="7" customFormat="1" x14ac:dyDescent="0.3">
      <c r="A23" s="8"/>
      <c r="B23" s="8"/>
      <c r="C23" s="8"/>
      <c r="D23" s="8"/>
      <c r="E23" s="8"/>
      <c r="F23" s="8"/>
      <c r="G23" s="8"/>
      <c r="H23" s="8"/>
      <c r="I23" s="8"/>
      <c r="J23" s="8"/>
      <c r="K23" s="32"/>
      <c r="L23" s="8"/>
    </row>
    <row r="24" spans="1:18" x14ac:dyDescent="0.3">
      <c r="B24" s="40"/>
      <c r="K24" s="32"/>
    </row>
    <row r="25" spans="1:18" ht="27" customHeight="1" x14ac:dyDescent="0.3">
      <c r="A25" s="7"/>
      <c r="B25" s="124" t="s">
        <v>163</v>
      </c>
      <c r="C25" s="124"/>
      <c r="D25" s="124"/>
      <c r="E25" s="124"/>
      <c r="F25" s="124"/>
      <c r="G25" s="124"/>
      <c r="H25" s="124"/>
      <c r="I25" s="124"/>
      <c r="J25" s="124"/>
      <c r="K25" s="7"/>
    </row>
    <row r="26" spans="1:18" x14ac:dyDescent="0.3">
      <c r="B26" s="131" t="s">
        <v>140</v>
      </c>
      <c r="C26" s="131"/>
      <c r="D26" s="131"/>
      <c r="E26" s="131"/>
      <c r="F26" s="131"/>
      <c r="G26" s="131"/>
      <c r="H26" s="131"/>
      <c r="I26" s="131"/>
      <c r="J26" s="131"/>
    </row>
    <row r="27" spans="1:18" x14ac:dyDescent="0.3">
      <c r="B27" s="132" t="s">
        <v>96</v>
      </c>
      <c r="C27" s="132"/>
      <c r="D27" s="132"/>
      <c r="E27" s="132"/>
      <c r="F27" s="132"/>
      <c r="G27" s="132"/>
      <c r="H27" s="132"/>
      <c r="I27" s="132"/>
      <c r="J27" s="132"/>
    </row>
    <row r="28" spans="1:18" x14ac:dyDescent="0.3">
      <c r="B28" s="132" t="s">
        <v>99</v>
      </c>
      <c r="C28" s="132"/>
      <c r="D28" s="132"/>
      <c r="E28" s="132"/>
      <c r="F28" s="132"/>
      <c r="G28" s="132"/>
      <c r="H28" s="132"/>
      <c r="I28" s="132"/>
      <c r="J28" s="132"/>
    </row>
    <row r="29" spans="1:18" x14ac:dyDescent="0.3">
      <c r="B29" s="132" t="s">
        <v>142</v>
      </c>
      <c r="C29" s="132"/>
      <c r="D29" s="132"/>
      <c r="E29" s="132"/>
      <c r="F29" s="132"/>
      <c r="G29" s="132"/>
      <c r="H29" s="132"/>
      <c r="I29" s="132"/>
      <c r="J29" s="132"/>
      <c r="L29" s="101"/>
      <c r="R29" s="103"/>
    </row>
    <row r="30" spans="1:18" x14ac:dyDescent="0.3">
      <c r="B30" s="132" t="s">
        <v>108</v>
      </c>
      <c r="C30" s="132"/>
      <c r="D30" s="132"/>
      <c r="E30" s="132"/>
      <c r="F30" s="132"/>
      <c r="G30" s="132"/>
      <c r="H30" s="132"/>
      <c r="I30" s="132"/>
      <c r="J30" s="132"/>
    </row>
    <row r="31" spans="1:18" x14ac:dyDescent="0.3">
      <c r="B31" s="122" t="s">
        <v>109</v>
      </c>
      <c r="C31" s="122"/>
      <c r="D31" s="122"/>
      <c r="E31" s="122"/>
      <c r="F31" s="122"/>
      <c r="G31" s="122"/>
      <c r="H31" s="122"/>
      <c r="I31" s="122"/>
      <c r="J31" s="122"/>
    </row>
    <row r="32" spans="1:18" ht="12.75" customHeight="1" x14ac:dyDescent="0.3">
      <c r="B32" s="122" t="s">
        <v>137</v>
      </c>
      <c r="C32" s="122"/>
      <c r="D32" s="122"/>
      <c r="E32" s="122"/>
      <c r="F32" s="122"/>
      <c r="G32" s="122"/>
      <c r="H32" s="122"/>
      <c r="I32" s="122"/>
      <c r="J32" s="122"/>
    </row>
    <row r="33" spans="2:10" x14ac:dyDescent="0.3">
      <c r="B33" s="122" t="s">
        <v>138</v>
      </c>
      <c r="C33" s="122"/>
      <c r="D33" s="122"/>
      <c r="E33" s="122"/>
      <c r="F33" s="122"/>
      <c r="G33" s="122"/>
      <c r="H33" s="122"/>
      <c r="I33" s="122"/>
      <c r="J33" s="122"/>
    </row>
    <row r="34" spans="2:10" ht="12.75" customHeight="1" x14ac:dyDescent="0.3">
      <c r="B34" s="122" t="s">
        <v>113</v>
      </c>
      <c r="C34" s="122"/>
      <c r="D34" s="122"/>
      <c r="E34" s="122"/>
      <c r="F34" s="122"/>
      <c r="G34" s="122"/>
      <c r="H34" s="122"/>
      <c r="I34" s="122"/>
      <c r="J34" s="122"/>
    </row>
    <row r="35" spans="2:10" x14ac:dyDescent="0.3">
      <c r="B35" s="7" t="s">
        <v>118</v>
      </c>
    </row>
  </sheetData>
  <mergeCells count="12">
    <mergeCell ref="B25:J25"/>
    <mergeCell ref="G22:I22"/>
    <mergeCell ref="B3:B4"/>
    <mergeCell ref="B26:J26"/>
    <mergeCell ref="B34:J34"/>
    <mergeCell ref="B33:J33"/>
    <mergeCell ref="B32:J32"/>
    <mergeCell ref="B27:J27"/>
    <mergeCell ref="B28:J28"/>
    <mergeCell ref="B29:J29"/>
    <mergeCell ref="B31:J31"/>
    <mergeCell ref="B30:J30"/>
  </mergeCells>
  <pageMargins left="0.7" right="0.7" top="0.75" bottom="0.75" header="0.3" footer="0.3"/>
  <pageSetup scale="72" orientation="landscape" r:id="rId1"/>
  <colBreaks count="1" manualBreakCount="1">
    <brk id="10" max="1048575" man="1"/>
  </colBreaks>
  <ignoredErrors>
    <ignoredError sqref="F5 F6:F2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EF622-D897-4F8C-A5F6-EEC8C2B198D0}">
  <dimension ref="B3:J18"/>
  <sheetViews>
    <sheetView topLeftCell="A7" workbookViewId="0">
      <selection activeCell="K15" sqref="K15"/>
    </sheetView>
  </sheetViews>
  <sheetFormatPr defaultRowHeight="12.5" x14ac:dyDescent="0.25"/>
  <cols>
    <col min="2" max="2" width="18" customWidth="1"/>
    <col min="3" max="3" width="12.54296875" customWidth="1"/>
    <col min="4" max="4" width="17.26953125" customWidth="1"/>
    <col min="6" max="6" width="18" customWidth="1"/>
    <col min="7" max="7" width="15.81640625" customWidth="1"/>
  </cols>
  <sheetData>
    <row r="3" spans="2:10" ht="15.5" x14ac:dyDescent="0.25">
      <c r="B3" s="134"/>
      <c r="C3" s="135"/>
      <c r="D3" s="135"/>
      <c r="E3" s="135"/>
      <c r="F3" s="135"/>
      <c r="G3" s="135"/>
      <c r="H3" s="136"/>
    </row>
    <row r="4" spans="2:10" ht="15" x14ac:dyDescent="0.25">
      <c r="B4" s="137" t="s">
        <v>122</v>
      </c>
      <c r="C4" s="138"/>
      <c r="D4" s="138"/>
      <c r="E4" s="138"/>
      <c r="F4" s="138"/>
      <c r="G4" s="138"/>
      <c r="H4" s="139"/>
    </row>
    <row r="5" spans="2:10" ht="15" x14ac:dyDescent="0.25">
      <c r="B5" s="85"/>
      <c r="C5" s="91"/>
      <c r="D5" s="95"/>
      <c r="E5" s="96"/>
      <c r="F5" s="95"/>
      <c r="G5" s="96"/>
      <c r="H5" s="95"/>
    </row>
    <row r="6" spans="2:10" ht="13" x14ac:dyDescent="0.25">
      <c r="B6" s="86" t="s">
        <v>16</v>
      </c>
      <c r="C6" s="92" t="s">
        <v>17</v>
      </c>
      <c r="D6" s="86" t="s">
        <v>18</v>
      </c>
      <c r="E6" s="97" t="s">
        <v>19</v>
      </c>
      <c r="F6" s="86" t="s">
        <v>20</v>
      </c>
      <c r="G6" s="97" t="s">
        <v>127</v>
      </c>
      <c r="H6" s="86" t="s">
        <v>129</v>
      </c>
    </row>
    <row r="7" spans="2:10" ht="52" x14ac:dyDescent="0.25">
      <c r="B7" s="87" t="s">
        <v>123</v>
      </c>
      <c r="C7" s="93" t="s">
        <v>124</v>
      </c>
      <c r="D7" s="87" t="s">
        <v>150</v>
      </c>
      <c r="E7" s="98" t="s">
        <v>125</v>
      </c>
      <c r="F7" s="87" t="s">
        <v>126</v>
      </c>
      <c r="G7" s="98" t="s">
        <v>128</v>
      </c>
      <c r="H7" s="100" t="s">
        <v>130</v>
      </c>
    </row>
    <row r="8" spans="2:10" ht="13" x14ac:dyDescent="0.25">
      <c r="B8" s="88"/>
      <c r="C8" s="94"/>
      <c r="D8" s="88"/>
      <c r="E8" s="99"/>
      <c r="F8" s="88"/>
      <c r="G8" s="89"/>
      <c r="H8" s="90" t="s">
        <v>131</v>
      </c>
    </row>
    <row r="9" spans="2:10" ht="13" x14ac:dyDescent="0.25">
      <c r="B9" s="82"/>
      <c r="C9" s="83"/>
      <c r="D9" s="83"/>
      <c r="E9" s="83"/>
      <c r="F9" s="83"/>
      <c r="G9" s="83"/>
      <c r="H9" s="83"/>
    </row>
    <row r="10" spans="2:10" ht="28.5" x14ac:dyDescent="0.25">
      <c r="B10" s="82" t="s">
        <v>151</v>
      </c>
      <c r="C10" s="84">
        <v>11632</v>
      </c>
      <c r="D10" s="83">
        <v>1</v>
      </c>
      <c r="E10" s="84">
        <f>C10*D10</f>
        <v>11632</v>
      </c>
      <c r="F10" s="84">
        <v>2825</v>
      </c>
      <c r="G10" s="83">
        <v>19</v>
      </c>
      <c r="H10" s="84">
        <f>F10*G10</f>
        <v>53675</v>
      </c>
    </row>
    <row r="11" spans="2:10" ht="13" x14ac:dyDescent="0.25">
      <c r="B11" s="82" t="s">
        <v>132</v>
      </c>
      <c r="C11" s="84">
        <v>52200</v>
      </c>
      <c r="D11" s="83">
        <v>1</v>
      </c>
      <c r="E11" s="84">
        <f>C11*D11</f>
        <v>52200</v>
      </c>
      <c r="F11" s="84">
        <v>0</v>
      </c>
      <c r="G11" s="83">
        <v>0</v>
      </c>
      <c r="H11" s="84">
        <f>F11*G11</f>
        <v>0</v>
      </c>
    </row>
    <row r="12" spans="2:10" ht="15.5" x14ac:dyDescent="0.25">
      <c r="B12" s="82" t="s">
        <v>152</v>
      </c>
      <c r="C12" s="84">
        <v>15920</v>
      </c>
      <c r="D12" s="83">
        <v>1</v>
      </c>
      <c r="E12" s="84">
        <f>C12*D12</f>
        <v>15920</v>
      </c>
      <c r="F12" s="84">
        <v>1220</v>
      </c>
      <c r="G12" s="83">
        <v>19</v>
      </c>
      <c r="H12" s="84">
        <f>F12*G12</f>
        <v>23180</v>
      </c>
    </row>
    <row r="13" spans="2:10" ht="15.5" x14ac:dyDescent="0.25">
      <c r="B13" s="82" t="s">
        <v>153</v>
      </c>
      <c r="C13" s="84">
        <v>10690</v>
      </c>
      <c r="D13" s="83">
        <v>1</v>
      </c>
      <c r="E13" s="84">
        <f>C13*D13</f>
        <v>10690</v>
      </c>
      <c r="F13" s="84">
        <v>9038</v>
      </c>
      <c r="G13" s="83">
        <v>19</v>
      </c>
      <c r="H13" s="84">
        <f>F13*G13</f>
        <v>171722</v>
      </c>
    </row>
    <row r="14" spans="2:10" ht="13" x14ac:dyDescent="0.25">
      <c r="B14" s="105" t="s">
        <v>133</v>
      </c>
      <c r="C14" s="106"/>
      <c r="D14" s="106"/>
      <c r="E14" s="107">
        <f>ROUND(SUM(E10:E13),-2)</f>
        <v>90400</v>
      </c>
      <c r="F14" s="106"/>
      <c r="G14" s="106"/>
      <c r="H14" s="107">
        <f>ROUND(SUM(H10:H13),-3)</f>
        <v>249000</v>
      </c>
      <c r="J14" s="111">
        <f>ROUND(SUM(E14,H14),-3)</f>
        <v>339000</v>
      </c>
    </row>
    <row r="15" spans="2:10" ht="51" customHeight="1" x14ac:dyDescent="0.25">
      <c r="B15" s="140" t="s">
        <v>164</v>
      </c>
      <c r="C15" s="140"/>
      <c r="D15" s="140"/>
      <c r="E15" s="140"/>
      <c r="F15" s="140"/>
      <c r="G15" s="140"/>
      <c r="H15" s="140"/>
    </row>
    <row r="16" spans="2:10" ht="15.75" customHeight="1" x14ac:dyDescent="0.25">
      <c r="B16" s="133" t="s">
        <v>165</v>
      </c>
      <c r="C16" s="133"/>
      <c r="D16" s="133"/>
      <c r="E16" s="133"/>
      <c r="F16" s="133"/>
      <c r="G16" s="133"/>
      <c r="H16" s="133"/>
    </row>
    <row r="17" spans="2:8" ht="29.25" customHeight="1" x14ac:dyDescent="0.25">
      <c r="B17" s="133" t="s">
        <v>166</v>
      </c>
      <c r="C17" s="133"/>
      <c r="D17" s="133"/>
      <c r="E17" s="133"/>
      <c r="F17" s="133"/>
      <c r="G17" s="133"/>
      <c r="H17" s="133"/>
    </row>
    <row r="18" spans="2:8" ht="27.75" customHeight="1" x14ac:dyDescent="0.25">
      <c r="B18" s="133" t="s">
        <v>167</v>
      </c>
      <c r="C18" s="133"/>
      <c r="D18" s="133"/>
      <c r="E18" s="133"/>
      <c r="F18" s="133"/>
      <c r="G18" s="133"/>
      <c r="H18" s="133"/>
    </row>
  </sheetData>
  <mergeCells count="6">
    <mergeCell ref="B18:H18"/>
    <mergeCell ref="B3:H3"/>
    <mergeCell ref="B4:H4"/>
    <mergeCell ref="B15:H15"/>
    <mergeCell ref="B16:H16"/>
    <mergeCell ref="B17:H1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FA3D927DCE554429E02560091F230D9" ma:contentTypeVersion="12" ma:contentTypeDescription="Create a new document." ma:contentTypeScope="" ma:versionID="577dbd062d517b930de35ad6e9a7a379">
  <xsd:schema xmlns:xsd="http://www.w3.org/2001/XMLSchema" xmlns:xs="http://www.w3.org/2001/XMLSchema" xmlns:p="http://schemas.microsoft.com/office/2006/metadata/properties" xmlns:ns3="3e10e68d-ad1a-4df0-b668-8c562b5985cd" xmlns:ns4="a89a0fa3-801b-4b2f-9619-e2fa5b119eda" targetNamespace="http://schemas.microsoft.com/office/2006/metadata/properties" ma:root="true" ma:fieldsID="7ef86c4698f4049294aba30da4cc7e67" ns3:_="" ns4:_="">
    <xsd:import namespace="3e10e68d-ad1a-4df0-b668-8c562b5985cd"/>
    <xsd:import namespace="a89a0fa3-801b-4b2f-9619-e2fa5b119ed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10e68d-ad1a-4df0-b668-8c562b5985c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9a0fa3-801b-4b2f-9619-e2fa5b119ed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695170-DEFF-414B-82F0-9B08F15E5645}">
  <ds:schemaRefs>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www.w3.org/XML/1998/namespace"/>
    <ds:schemaRef ds:uri="http://purl.org/dc/dcmitype/"/>
    <ds:schemaRef ds:uri="a89a0fa3-801b-4b2f-9619-e2fa5b119eda"/>
    <ds:schemaRef ds:uri="3e10e68d-ad1a-4df0-b668-8c562b5985cd"/>
    <ds:schemaRef ds:uri="http://schemas.microsoft.com/office/2006/metadata/properties"/>
  </ds:schemaRefs>
</ds:datastoreItem>
</file>

<file path=customXml/itemProps2.xml><?xml version="1.0" encoding="utf-8"?>
<ds:datastoreItem xmlns:ds="http://schemas.openxmlformats.org/officeDocument/2006/customXml" ds:itemID="{6B2B85ED-5BD7-45D3-AB31-1EB5210E75F5}">
  <ds:schemaRefs>
    <ds:schemaRef ds:uri="http://schemas.microsoft.com/sharepoint/v3/contenttype/forms"/>
  </ds:schemaRefs>
</ds:datastoreItem>
</file>

<file path=customXml/itemProps3.xml><?xml version="1.0" encoding="utf-8"?>
<ds:datastoreItem xmlns:ds="http://schemas.openxmlformats.org/officeDocument/2006/customXml" ds:itemID="{B1DB254C-5ED9-4B34-9808-71364142CC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10e68d-ad1a-4df0-b668-8c562b5985cd"/>
    <ds:schemaRef ds:uri="a89a0fa3-801b-4b2f-9619-e2fa5b119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 Respondents</vt:lpstr>
      <vt:lpstr># Responses</vt:lpstr>
      <vt:lpstr>Respondent Burden</vt:lpstr>
      <vt:lpstr>Agency Burden</vt:lpstr>
      <vt:lpstr>O&amp;M</vt:lpstr>
      <vt:lpstr>'Agency Burden'!Print_Area</vt:lpstr>
      <vt:lpstr>'Respondent Burden'!Print_Area</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EV</dc:creator>
  <cp:lastModifiedBy>Wrigley, William</cp:lastModifiedBy>
  <cp:lastPrinted>2013-09-03T15:51:35Z</cp:lastPrinted>
  <dcterms:created xsi:type="dcterms:W3CDTF">2013-07-15T20:11:44Z</dcterms:created>
  <dcterms:modified xsi:type="dcterms:W3CDTF">2021-10-27T13:47:31Z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0x010100FFA3D927DCE554429E02560091F230D9</vt:lpwstr>
  </property>
</Properties>
</file>