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BA3E6B1-B929-45F3-9B5C-6DB34B780690}" xr6:coauthVersionLast="46" xr6:coauthVersionMax="46" xr10:uidLastSave="{00000000-0000-0000-0000-000000000000}"/>
  <bookViews>
    <workbookView xWindow="-110" yWindow="-110" windowWidth="19420" windowHeight="10420" firstSheet="2" activeTab="2" xr2:uid="{00000000-000D-0000-FFFF-FFFF00000000}"/>
  </bookViews>
  <sheets>
    <sheet name="Subpart XXX Requirements" sheetId="6" state="hidden" r:id="rId1"/>
    <sheet name="Compare XXX 1831 2448" sheetId="8" state="hidden" r:id="rId2"/>
    <sheet name="Table 1" sheetId="1" r:id="rId3"/>
    <sheet name="Table 2" sheetId="3" r:id="rId4"/>
    <sheet name="O&amp;M"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0" i="1" l="1"/>
  <c r="C4" i="7" l="1"/>
  <c r="C5" i="7"/>
  <c r="F37" i="7"/>
  <c r="F40" i="7"/>
  <c r="E34" i="7"/>
  <c r="E35" i="7"/>
  <c r="E76" i="1" l="1"/>
  <c r="E75" i="1"/>
  <c r="E74" i="1"/>
  <c r="E73" i="1"/>
  <c r="E72" i="1"/>
  <c r="E70" i="1"/>
  <c r="E67" i="1"/>
  <c r="E68" i="1"/>
  <c r="C28" i="1"/>
  <c r="D28" i="1" s="1"/>
  <c r="F28" i="1" s="1"/>
  <c r="H28" i="1" s="1"/>
  <c r="C12" i="1"/>
  <c r="C77" i="1" s="1"/>
  <c r="D77" i="1" s="1"/>
  <c r="D23" i="1"/>
  <c r="F23" i="1" s="1"/>
  <c r="G23" i="1" s="1"/>
  <c r="D24" i="1"/>
  <c r="D25" i="1"/>
  <c r="D26" i="1"/>
  <c r="D27" i="1"/>
  <c r="D38" i="1"/>
  <c r="F38" i="1" s="1"/>
  <c r="H38" i="1" s="1"/>
  <c r="D18" i="8"/>
  <c r="E18" i="8" s="1"/>
  <c r="D14" i="8"/>
  <c r="C19" i="1"/>
  <c r="D19" i="1" s="1"/>
  <c r="F19" i="1" s="1"/>
  <c r="C15" i="1"/>
  <c r="D39" i="1"/>
  <c r="D40" i="1"/>
  <c r="F40" i="1" s="1"/>
  <c r="F39" i="1"/>
  <c r="G39" i="1" s="1"/>
  <c r="F27" i="1"/>
  <c r="G27" i="1" s="1"/>
  <c r="F24" i="1"/>
  <c r="H24" i="1" s="1"/>
  <c r="F25" i="1"/>
  <c r="G25" i="1" s="1"/>
  <c r="C13" i="7"/>
  <c r="D12" i="3" s="1"/>
  <c r="E12" i="3" s="1"/>
  <c r="C12" i="7"/>
  <c r="D11" i="3" s="1"/>
  <c r="E11" i="3" s="1"/>
  <c r="C11" i="7"/>
  <c r="D10" i="3" s="1"/>
  <c r="E10" i="3" s="1"/>
  <c r="C10" i="7"/>
  <c r="D9" i="3" s="1"/>
  <c r="C9" i="7"/>
  <c r="C7" i="7"/>
  <c r="C8" i="7"/>
  <c r="C6" i="7"/>
  <c r="B12" i="7"/>
  <c r="F11" i="3" s="1"/>
  <c r="B13" i="7"/>
  <c r="F12" i="3" s="1"/>
  <c r="B11" i="7"/>
  <c r="F10" i="3" s="1"/>
  <c r="B10" i="7"/>
  <c r="B7" i="7"/>
  <c r="B8" i="7"/>
  <c r="B9" i="7"/>
  <c r="B6" i="7"/>
  <c r="E4" i="7"/>
  <c r="G34" i="7"/>
  <c r="G40" i="7"/>
  <c r="F39" i="7"/>
  <c r="G39" i="7" s="1"/>
  <c r="F38" i="7"/>
  <c r="G37" i="7"/>
  <c r="G38" i="7"/>
  <c r="G35" i="7"/>
  <c r="F33" i="7"/>
  <c r="G33" i="7" s="1"/>
  <c r="D31" i="7"/>
  <c r="D32" i="7"/>
  <c r="D33" i="7"/>
  <c r="D34" i="7"/>
  <c r="D35" i="7"/>
  <c r="D30" i="7"/>
  <c r="D41" i="7" s="1"/>
  <c r="D6" i="3"/>
  <c r="E6" i="3" s="1"/>
  <c r="D7" i="3"/>
  <c r="E7" i="3" s="1"/>
  <c r="D8" i="3"/>
  <c r="F7" i="3"/>
  <c r="F8" i="3"/>
  <c r="F6" i="3"/>
  <c r="D78" i="1"/>
  <c r="F78" i="1" s="1"/>
  <c r="E77" i="1"/>
  <c r="D76" i="1"/>
  <c r="D75" i="1"/>
  <c r="D74" i="1"/>
  <c r="C73" i="1"/>
  <c r="D73" i="1" s="1"/>
  <c r="D72" i="1"/>
  <c r="E71" i="1"/>
  <c r="C71" i="1"/>
  <c r="D71" i="1" s="1"/>
  <c r="D70" i="1"/>
  <c r="D69" i="1"/>
  <c r="D68" i="1"/>
  <c r="D67" i="1"/>
  <c r="F26" i="1"/>
  <c r="H26" i="1" s="1"/>
  <c r="D60" i="1"/>
  <c r="F60" i="1" s="1"/>
  <c r="D59" i="1"/>
  <c r="F59" i="1" s="1"/>
  <c r="G59" i="1" s="1"/>
  <c r="D58" i="1"/>
  <c r="F58" i="1" s="1"/>
  <c r="D54" i="1"/>
  <c r="F54" i="1" s="1"/>
  <c r="H54" i="1" s="1"/>
  <c r="D51" i="1"/>
  <c r="F51" i="1" s="1"/>
  <c r="G51" i="1" s="1"/>
  <c r="D48" i="1"/>
  <c r="F48" i="1" s="1"/>
  <c r="D44" i="1"/>
  <c r="F44" i="1" s="1"/>
  <c r="D42" i="1"/>
  <c r="F42" i="1" s="1"/>
  <c r="D41" i="1"/>
  <c r="F41" i="1" s="1"/>
  <c r="G41" i="1" s="1"/>
  <c r="D32" i="1"/>
  <c r="F32" i="1" s="1"/>
  <c r="D31" i="1"/>
  <c r="F31" i="1" s="1"/>
  <c r="G31" i="1" s="1"/>
  <c r="C30" i="1"/>
  <c r="D30" i="1" s="1"/>
  <c r="F30" i="1" s="1"/>
  <c r="D29" i="1"/>
  <c r="F29" i="1" s="1"/>
  <c r="D15" i="1"/>
  <c r="F15" i="1" s="1"/>
  <c r="D12" i="1"/>
  <c r="F12" i="1" s="1"/>
  <c r="D10" i="1"/>
  <c r="F10" i="1" s="1"/>
  <c r="D9" i="1"/>
  <c r="F9" i="1" s="1"/>
  <c r="G9" i="1" s="1"/>
  <c r="D8" i="1"/>
  <c r="F8" i="1" s="1"/>
  <c r="D6" i="1"/>
  <c r="O77" i="8"/>
  <c r="E77" i="8"/>
  <c r="F76" i="8"/>
  <c r="D76" i="8"/>
  <c r="E76" i="8" s="1"/>
  <c r="F75" i="8"/>
  <c r="E75" i="8"/>
  <c r="F74" i="8"/>
  <c r="E74" i="8"/>
  <c r="F73" i="8"/>
  <c r="E73" i="8"/>
  <c r="F72" i="8"/>
  <c r="D72" i="8"/>
  <c r="E72" i="8" s="1"/>
  <c r="E71" i="8"/>
  <c r="F70" i="8"/>
  <c r="D70" i="8"/>
  <c r="E70" i="8" s="1"/>
  <c r="F69" i="8"/>
  <c r="E69" i="8"/>
  <c r="E68" i="8"/>
  <c r="E67" i="8"/>
  <c r="F66" i="8"/>
  <c r="E66" i="8"/>
  <c r="O65" i="8"/>
  <c r="O61" i="8"/>
  <c r="O59" i="8"/>
  <c r="E59" i="8"/>
  <c r="O58" i="8"/>
  <c r="E58" i="8"/>
  <c r="E57" i="8"/>
  <c r="E53" i="8"/>
  <c r="O52" i="8"/>
  <c r="E50" i="8"/>
  <c r="O49" i="8"/>
  <c r="E47" i="8"/>
  <c r="O46" i="8"/>
  <c r="E43" i="8"/>
  <c r="O42" i="8"/>
  <c r="E41" i="8"/>
  <c r="E40" i="8"/>
  <c r="E39" i="8"/>
  <c r="E38" i="8"/>
  <c r="O37" i="8"/>
  <c r="O31" i="8"/>
  <c r="E31" i="8"/>
  <c r="O30" i="8"/>
  <c r="E30" i="8"/>
  <c r="N29" i="8"/>
  <c r="O29" i="8" s="1"/>
  <c r="D29" i="8"/>
  <c r="E29" i="8" s="1"/>
  <c r="O28" i="8"/>
  <c r="E28" i="8"/>
  <c r="O27" i="8"/>
  <c r="E27" i="8"/>
  <c r="E14" i="8"/>
  <c r="O11" i="8"/>
  <c r="E11" i="8"/>
  <c r="O9" i="8"/>
  <c r="E9" i="8"/>
  <c r="O8" i="8"/>
  <c r="E8" i="8"/>
  <c r="O7" i="8"/>
  <c r="E7" i="8"/>
  <c r="E5" i="8"/>
  <c r="F68" i="1" l="1"/>
  <c r="G68" i="1" s="1"/>
  <c r="H68" i="1"/>
  <c r="I68" i="1" s="1"/>
  <c r="G10" i="3"/>
  <c r="H10" i="3" s="1"/>
  <c r="G11" i="3"/>
  <c r="I11" i="3" s="1"/>
  <c r="G12" i="3"/>
  <c r="H12" i="3" s="1"/>
  <c r="E10" i="7"/>
  <c r="F9" i="3"/>
  <c r="I10" i="3"/>
  <c r="J10" i="3" s="1"/>
  <c r="E11" i="7"/>
  <c r="E13" i="7"/>
  <c r="E12" i="7"/>
  <c r="G36" i="7"/>
  <c r="G7" i="3"/>
  <c r="H7" i="3" s="1"/>
  <c r="G6" i="3"/>
  <c r="H78" i="1"/>
  <c r="G78" i="1"/>
  <c r="H23" i="1"/>
  <c r="I23" i="1" s="1"/>
  <c r="G26" i="1"/>
  <c r="I26" i="1" s="1"/>
  <c r="H48" i="1"/>
  <c r="G48" i="1"/>
  <c r="G10" i="1"/>
  <c r="H10" i="1"/>
  <c r="H32" i="1"/>
  <c r="G32" i="1"/>
  <c r="H42" i="1"/>
  <c r="G42" i="1"/>
  <c r="H27" i="1"/>
  <c r="I27" i="1" s="1"/>
  <c r="G15" i="1"/>
  <c r="H15" i="1"/>
  <c r="H30" i="1"/>
  <c r="G30" i="1"/>
  <c r="G29" i="1"/>
  <c r="H29" i="1"/>
  <c r="H58" i="1"/>
  <c r="G58" i="1"/>
  <c r="G8" i="1"/>
  <c r="H8" i="1"/>
  <c r="G19" i="1"/>
  <c r="H19" i="1"/>
  <c r="H44" i="1"/>
  <c r="G44" i="1"/>
  <c r="H40" i="1"/>
  <c r="G40" i="1"/>
  <c r="H60" i="1"/>
  <c r="G60" i="1"/>
  <c r="G12" i="1"/>
  <c r="H12" i="1"/>
  <c r="H25" i="1"/>
  <c r="I25" i="1" s="1"/>
  <c r="G54" i="1"/>
  <c r="I54" i="1" s="1"/>
  <c r="G38" i="1"/>
  <c r="I38" i="1" s="1"/>
  <c r="G28" i="1"/>
  <c r="I28" i="1" s="1"/>
  <c r="G24" i="1"/>
  <c r="I24" i="1" s="1"/>
  <c r="H59" i="1"/>
  <c r="I59" i="1" s="1"/>
  <c r="H51" i="1"/>
  <c r="I51" i="1" s="1"/>
  <c r="H41" i="1"/>
  <c r="I41" i="1" s="1"/>
  <c r="H39" i="1"/>
  <c r="I39" i="1" s="1"/>
  <c r="H31" i="1"/>
  <c r="I31" i="1" s="1"/>
  <c r="H9" i="1"/>
  <c r="I9" i="1" s="1"/>
  <c r="H11" i="3" l="1"/>
  <c r="J11" i="3" s="1"/>
  <c r="I12" i="3"/>
  <c r="J12" i="3" s="1"/>
  <c r="I6" i="3"/>
  <c r="G41" i="7"/>
  <c r="I82" i="1" s="1"/>
  <c r="H6" i="3"/>
  <c r="I7" i="3"/>
  <c r="J7" i="3" s="1"/>
  <c r="I78" i="1"/>
  <c r="I12" i="1"/>
  <c r="I42" i="1"/>
  <c r="I58" i="1"/>
  <c r="I19" i="1"/>
  <c r="I48" i="1"/>
  <c r="I8" i="1"/>
  <c r="I29" i="1"/>
  <c r="I30" i="1"/>
  <c r="I32" i="1"/>
  <c r="I10" i="1"/>
  <c r="I60" i="1"/>
  <c r="I40" i="1"/>
  <c r="I44" i="1"/>
  <c r="I15" i="1"/>
  <c r="J6" i="3" l="1"/>
  <c r="D14" i="6"/>
  <c r="D13" i="6"/>
  <c r="F21" i="7" l="1"/>
  <c r="C22" i="7" s="1"/>
  <c r="B22" i="7"/>
  <c r="B23" i="7"/>
  <c r="D24" i="7"/>
  <c r="E24" i="7"/>
  <c r="E8" i="7"/>
  <c r="E5" i="7"/>
  <c r="D51" i="6"/>
  <c r="D58" i="6"/>
  <c r="D43" i="6"/>
  <c r="D72" i="6"/>
  <c r="D71" i="6"/>
  <c r="D46" i="6"/>
  <c r="D50" i="6"/>
  <c r="D55" i="6"/>
  <c r="D11" i="6"/>
  <c r="D31" i="6"/>
  <c r="D30" i="6"/>
  <c r="D34" i="6"/>
  <c r="D35" i="6"/>
  <c r="C33" i="6"/>
  <c r="D33" i="6" s="1"/>
  <c r="D75" i="6"/>
  <c r="D79" i="6"/>
  <c r="D80" i="6"/>
  <c r="D81" i="6"/>
  <c r="D82" i="6"/>
  <c r="D84" i="6"/>
  <c r="D85" i="6"/>
  <c r="D86" i="6"/>
  <c r="D87" i="6"/>
  <c r="D88" i="6"/>
  <c r="D89" i="6"/>
  <c r="D90" i="6"/>
  <c r="D91" i="6"/>
  <c r="D98" i="6"/>
  <c r="D9" i="6"/>
  <c r="E7" i="7" l="1"/>
  <c r="E9" i="7"/>
  <c r="F22" i="7"/>
  <c r="C23" i="7" s="1"/>
  <c r="C24" i="7" s="1"/>
  <c r="B24" i="7"/>
  <c r="E6" i="7"/>
  <c r="F6" i="1"/>
  <c r="E14" i="7" l="1"/>
  <c r="L81" i="1" s="1"/>
  <c r="F23" i="7"/>
  <c r="F24" i="7" s="1"/>
  <c r="H6" i="1"/>
  <c r="G6" i="1"/>
  <c r="F61" i="1" s="1"/>
  <c r="I6" i="1" l="1"/>
  <c r="E9" i="3"/>
  <c r="E8" i="3"/>
  <c r="F75" i="1" l="1"/>
  <c r="G75" i="1" s="1"/>
  <c r="F77" i="1"/>
  <c r="G77" i="1" s="1"/>
  <c r="F73" i="1"/>
  <c r="H73" i="1" s="1"/>
  <c r="G9" i="3"/>
  <c r="H9" i="3" s="1"/>
  <c r="G8" i="3"/>
  <c r="F76" i="1"/>
  <c r="G76" i="1" s="1"/>
  <c r="F74" i="1"/>
  <c r="F67" i="1"/>
  <c r="F70" i="1"/>
  <c r="H70" i="1" s="1"/>
  <c r="F69" i="1"/>
  <c r="G69" i="1" l="1"/>
  <c r="G67" i="1"/>
  <c r="H8" i="3"/>
  <c r="I9" i="3"/>
  <c r="J9" i="3" s="1"/>
  <c r="I8" i="3"/>
  <c r="F71" i="1"/>
  <c r="H71" i="1" s="1"/>
  <c r="H77" i="1"/>
  <c r="I77" i="1" s="1"/>
  <c r="H76" i="1"/>
  <c r="I76" i="1" s="1"/>
  <c r="H75" i="1"/>
  <c r="I75" i="1" s="1"/>
  <c r="G74" i="1"/>
  <c r="H74" i="1"/>
  <c r="G73" i="1"/>
  <c r="I73" i="1" s="1"/>
  <c r="F72" i="1"/>
  <c r="H69" i="1"/>
  <c r="I69" i="1" s="1"/>
  <c r="G70" i="1"/>
  <c r="I70" i="1" s="1"/>
  <c r="H67" i="1"/>
  <c r="G13" i="3" l="1"/>
  <c r="I67" i="1"/>
  <c r="J8" i="3"/>
  <c r="G71" i="1"/>
  <c r="I74" i="1"/>
  <c r="H72" i="1"/>
  <c r="G72" i="1"/>
  <c r="F81" i="1" l="1"/>
  <c r="M81" i="1" s="1"/>
  <c r="J13" i="3"/>
  <c r="I71" i="1"/>
  <c r="I72" i="1"/>
  <c r="I80" i="1" l="1"/>
  <c r="I61" i="1" l="1"/>
  <c r="I81" i="1" s="1"/>
  <c r="I8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tc={0BA830FD-B7E0-47E6-9ACB-79260B02F593}</author>
  </authors>
  <commentList>
    <comment ref="P37" authorId="0" shapeId="0" xr:uid="{0BA830FD-B7E0-47E6-9ACB-79260B02F593}">
      <text>
        <t>[Threaded comment]
Your version of Excel allows you to read this threaded comment; however, any edits to it will get removed if the file is opened in a newer version of Excel. Learn more: https://go.microsoft.com/fwlink/?linkid=870924
Comment:
    obviously not needed.</t>
      </text>
    </comment>
  </commentList>
</comments>
</file>

<file path=xl/sharedStrings.xml><?xml version="1.0" encoding="utf-8"?>
<sst xmlns="http://schemas.openxmlformats.org/spreadsheetml/2006/main" count="790" uniqueCount="468">
  <si>
    <t>(A)</t>
  </si>
  <si>
    <t>(B)</t>
  </si>
  <si>
    <t>(C)</t>
  </si>
  <si>
    <t>(D)</t>
  </si>
  <si>
    <t>(E)</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</si>
  <si>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</si>
  <si>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</si>
  <si>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</si>
  <si>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</si>
  <si>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</si>
  <si>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</si>
  <si>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</si>
  <si>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</si>
  <si>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</si>
  <si>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</si>
  <si>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</si>
  <si>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</si>
  <si>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</si>
  <si>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</si>
  <si>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</si>
  <si>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</si>
  <si>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</si>
  <si>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</si>
  <si>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</si>
  <si>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B.  Required activities</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</si>
  <si>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</si>
  <si>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</si>
  <si>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</si>
  <si>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</si>
  <si>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</si>
  <si>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</si>
  <si>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</si>
  <si>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</si>
  <si>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</si>
  <si>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</si>
  <si>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</si>
  <si>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</si>
  <si>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</si>
  <si>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</si>
  <si>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</si>
  <si>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C.  Create information</t>
  </si>
  <si>
    <t>D.  Gather information</t>
  </si>
  <si>
    <t>E.  Report preparation</t>
  </si>
  <si>
    <t>EPA
person-hours
per occurrence</t>
  </si>
  <si>
    <t>EPA
person-hours
per respondent
per year (AxB)</t>
  </si>
  <si>
    <t>Technical hours
per year
(CxD)</t>
  </si>
  <si>
    <t>Management
hours per year
(Ex0.05)</t>
  </si>
  <si>
    <t>Daily</t>
  </si>
  <si>
    <t>Weekly</t>
  </si>
  <si>
    <t>Monthly</t>
  </si>
  <si>
    <t>Quarterly</t>
  </si>
  <si>
    <t>Semiannually</t>
  </si>
  <si>
    <t>Assumptions:</t>
  </si>
  <si>
    <t>See 5C</t>
  </si>
  <si>
    <t>B.  Plan activities</t>
  </si>
  <si>
    <t>C.  Implement activities</t>
  </si>
  <si>
    <t>F.  Personnel training</t>
  </si>
  <si>
    <t>I.  Audits</t>
  </si>
  <si>
    <t>i.  Initial notifications</t>
  </si>
  <si>
    <t>ii.  Notification of reconstruction/modification</t>
  </si>
  <si>
    <t>v.  Report of performance test results/opacity observations</t>
  </si>
  <si>
    <t>vii.  Capture hood inspection report</t>
  </si>
  <si>
    <t>viii.  Summary report of maintenance records</t>
  </si>
  <si>
    <t>ix.  Fugitive dust operations report</t>
  </si>
  <si>
    <t>xi.  Annual compliance status certification</t>
  </si>
  <si>
    <t>x.  Quarterly excess emissions report</t>
  </si>
  <si>
    <t>ii.  Monthly capture system inspection</t>
  </si>
  <si>
    <t>v.  Monitoring violation - capture system</t>
  </si>
  <si>
    <t>iv.  Opacity violation - baghouse</t>
  </si>
  <si>
    <t>iii.  Opacity violation - scrubber</t>
  </si>
  <si>
    <t>E.  Enter and transmit information</t>
  </si>
  <si>
    <t>Table 1: Annual Respondent Burden and Cost – NESHAP for Ferroalloys Production: Ferromanganese and Silicomanganese (40 CFR Part 63, Subpart XXX) (Renewal)</t>
  </si>
  <si>
    <t>Table 2: Average Annual EPA Burden and Cost – NESHAP for Ferroalloys Production: Ferromanganese and Silicomanganese (40 CFR Part 63, Subpart XXX) (Renewal)</t>
  </si>
  <si>
    <t xml:space="preserve">iii.  Notification of annual performance test </t>
  </si>
  <si>
    <t>Subtotal for Recordkeeping Requirements</t>
  </si>
  <si>
    <t>Subtotal for Reporting Requirements</t>
  </si>
  <si>
    <t>Labor Rates</t>
  </si>
  <si>
    <t>Technical</t>
  </si>
  <si>
    <t>Management</t>
  </si>
  <si>
    <t>Clerical</t>
  </si>
  <si>
    <t>A.  Familiarize with Regulatory Requirements</t>
  </si>
  <si>
    <t>A. Familiarize with Regulatory Requirements</t>
  </si>
  <si>
    <t>See 4A</t>
  </si>
  <si>
    <t>2.  Recordkeeping requirements</t>
  </si>
  <si>
    <t>See 1B</t>
  </si>
  <si>
    <t>b.  Notification of compliance status</t>
  </si>
  <si>
    <t>NA</t>
  </si>
  <si>
    <t>1.  Reporting requirements</t>
  </si>
  <si>
    <t>See 1A</t>
  </si>
  <si>
    <t>B.  Implement activities</t>
  </si>
  <si>
    <t>C.  Develop record system</t>
  </si>
  <si>
    <t>D.  Time to enter information</t>
  </si>
  <si>
    <t>E.  Records of information required by standards</t>
  </si>
  <si>
    <t>G.  Time for audits</t>
  </si>
  <si>
    <t>Recordkeeping Subtotal</t>
  </si>
  <si>
    <t>Reporting Subtotal</t>
  </si>
  <si>
    <t>§63.1624(a)(3)   </t>
  </si>
  <si>
    <t>§63.1626(a)-(b)   </t>
  </si>
  <si>
    <t>§63.1626(j)   </t>
  </si>
  <si>
    <t>§63.1625(c)(2)(i)</t>
  </si>
  <si>
    <t>§63.1625(c)(2)(ii)</t>
  </si>
  <si>
    <t>§63.1625(c)(2)(iii)</t>
  </si>
  <si>
    <t>§63.1625(c)(2)(iv)</t>
  </si>
  <si>
    <t>viii. Local ventilation test every five years</t>
  </si>
  <si>
    <t>ix. MOR process test every five years</t>
  </si>
  <si>
    <t>x. Crushing and screening equipment test every five years</t>
  </si>
  <si>
    <t>e.  Process fugitive emissions ventilation plan</t>
  </si>
  <si>
    <t>i.  Develop plan</t>
  </si>
  <si>
    <t>Notification Req.</t>
  </si>
  <si>
    <t>§63.1627(b)(1)</t>
  </si>
  <si>
    <t>§63.1627(b)(2)</t>
  </si>
  <si>
    <t>Electronic submittal required?</t>
  </si>
  <si>
    <t>§63.1628(b)(6)</t>
  </si>
  <si>
    <t xml:space="preserve">§63.1626(h) </t>
  </si>
  <si>
    <t>§63.1626(i)</t>
  </si>
  <si>
    <t>§63.1626(j)</t>
  </si>
  <si>
    <t>§63.1624(a), §63.1625(e)(1)</t>
  </si>
  <si>
    <t>§63.1625(e)(1)  </t>
  </si>
  <si>
    <t>§63.1624(b), §63.1625(e)(2) </t>
  </si>
  <si>
    <t>§63.1625(e)(2) </t>
  </si>
  <si>
    <t>§63.1625(e)(3) </t>
  </si>
  <si>
    <t>§63.1626(f)</t>
  </si>
  <si>
    <t>Number of Respondents
(E=A+B+C-D)</t>
  </si>
  <si>
    <t>§63.9(b), §63.9(j)</t>
  </si>
  <si>
    <t>Reports</t>
  </si>
  <si>
    <t>Recordkeeping</t>
  </si>
  <si>
    <t>Capital/Startup vs. Operation and Maintenance (O&amp;M) Costs</t>
  </si>
  <si>
    <t>Capital/Startup Cost for One Respondent</t>
  </si>
  <si>
    <t xml:space="preserve">Number of New Respondents </t>
  </si>
  <si>
    <t>Total Capital/Startup Cost, (B X C)</t>
  </si>
  <si>
    <t>Annual O&amp;M Costs for One Respondent</t>
  </si>
  <si>
    <t>(F)</t>
  </si>
  <si>
    <t>Number of Respondents with O&amp;M</t>
  </si>
  <si>
    <t>(G)</t>
  </si>
  <si>
    <t>Total O&amp;M
(E X F)</t>
  </si>
  <si>
    <t>Initial Compliance test (PM, HCl, Hg, PAH, Formaldehyde) - Furnace PP FF</t>
  </si>
  <si>
    <t>Initial Compliance test (PM, HCl, Hg, PAH, Formaldehyde) - Furnace NP FF/Scrubber</t>
  </si>
  <si>
    <t>c. Periodic performace tests</t>
  </si>
  <si>
    <t>a. Initial performance test (PM, HCl, Hg, PAH, Formaldehyde) - Furnace, capture systems</t>
  </si>
  <si>
    <t>e. Inspections of the furnace capture system (quarterly)</t>
  </si>
  <si>
    <t>Operational, Performance Test, Compliance, Monitoring Requirements</t>
  </si>
  <si>
    <t>Reporting</t>
  </si>
  <si>
    <t>Emission  Standard</t>
  </si>
  <si>
    <t>§63.1625(c)(1)   </t>
  </si>
  <si>
    <t xml:space="preserve">§63.1623(a)-(e), </t>
  </si>
  <si>
    <t>§63.1625(c)(2)(v)</t>
  </si>
  <si>
    <t xml:space="preserve">§63.1623(a)(4), </t>
  </si>
  <si>
    <t xml:space="preserve">§63.1623(a)(5), </t>
  </si>
  <si>
    <t xml:space="preserve">§63.1623(b)(1), </t>
  </si>
  <si>
    <t xml:space="preserve">§63.1623(c), </t>
  </si>
  <si>
    <t xml:space="preserve">§63.1623(d), </t>
  </si>
  <si>
    <t xml:space="preserve">§63.1623(e), </t>
  </si>
  <si>
    <t xml:space="preserve">§63.1623(b)(3) </t>
  </si>
  <si>
    <t>ii.  Submit plan</t>
  </si>
  <si>
    <t>§63.1624(a)(1), §63.1625(e)(1)</t>
  </si>
  <si>
    <t>§63.1624(a)(2)</t>
  </si>
  <si>
    <t>iii.  Report deviations from plan</t>
  </si>
  <si>
    <t>§63.1624(b)(1), §63.1625(e)(2) </t>
  </si>
  <si>
    <t>§63.1624(b)(2) </t>
  </si>
  <si>
    <t>For all performance testing citations, add §63.7, §63.1625(a), §63.1625(b)</t>
  </si>
  <si>
    <t>§63.1625(c)(2)   </t>
  </si>
  <si>
    <t xml:space="preserve">§63.1623(a)(2), </t>
  </si>
  <si>
    <t xml:space="preserve">§63.1623(a)(3), </t>
  </si>
  <si>
    <t xml:space="preserve">§63.1623(a)(1), </t>
  </si>
  <si>
    <t>i.  Develop manual</t>
  </si>
  <si>
    <t>ii.  Submit manual</t>
  </si>
  <si>
    <t>§63.1626(a)</t>
  </si>
  <si>
    <t>§63.1626(b)   </t>
  </si>
  <si>
    <t>i. Annual wet scrubber PM tests (furnace)</t>
  </si>
  <si>
    <t>v. HCl test every five years (furnace)</t>
  </si>
  <si>
    <t>vi. Formaldehyde test every five years (furnace)</t>
  </si>
  <si>
    <t>vii. Capture system test every five years (furnace)</t>
  </si>
  <si>
    <t>b. Initial performance test (PM) - Local ventilation, Metal Oxygen Refining (MOR) process, crushing and screening</t>
  </si>
  <si>
    <t>ii.  Weekly confirmation of dust removal</t>
  </si>
  <si>
    <t xml:space="preserve">iii.  Monthly check of bag cleaning mechanisms </t>
  </si>
  <si>
    <t>i.  Daily visible emissions observations</t>
  </si>
  <si>
    <t>iv.  Quarterly baghouse integrity checks</t>
  </si>
  <si>
    <t>v.  Semiannual baghouse inspections</t>
  </si>
  <si>
    <t>§63.1626(d)</t>
  </si>
  <si>
    <t>§63.1626(d)(1)</t>
  </si>
  <si>
    <t>§63.1626(d)(2)(i)</t>
  </si>
  <si>
    <t>§63.1626(d)(2)(iv)</t>
  </si>
  <si>
    <t>§63.1626(d)(2)(v), (vi)</t>
  </si>
  <si>
    <t>§63.1626(d)(2)(vii)</t>
  </si>
  <si>
    <t>d. Non-furnace baghouse observations and inspections</t>
  </si>
  <si>
    <t>e. Bag leak detection system (annual O&amp;M)</t>
  </si>
  <si>
    <t>§63.1626(e)</t>
  </si>
  <si>
    <t>f. Pressure drop/liquid flow rate CPMS-scrubber (annual O&amp;M)</t>
  </si>
  <si>
    <t>g. Quarterly inspections of curtains preventing process fugitive emissions from escaping</t>
  </si>
  <si>
    <t>§63.1626(g)</t>
  </si>
  <si>
    <t>§63.1625(d)(1), §63.1626(h)</t>
  </si>
  <si>
    <t>§63.1626(h)(1) or (2), and (3), (4), (5)</t>
  </si>
  <si>
    <t>i. Ductwork flowrate monitoring (annual O&amp;M)</t>
  </si>
  <si>
    <t>j. Furnace capture system inspection (Quarterly)</t>
  </si>
  <si>
    <t>§63.1626(k), (l), (m), (n), (o)</t>
  </si>
  <si>
    <t>m. Operate and maintain particulate matter CEMS</t>
  </si>
  <si>
    <t>§63.1626(p)</t>
  </si>
  <si>
    <t>iv. PM tests for fabric filters every five years (furnace)</t>
  </si>
  <si>
    <t>ii. Annual Hg tests for wet scrubber, fabric filter, and vent stacks (furnace)</t>
  </si>
  <si>
    <t>l. Operate and maintain CPMS (gas flow, liquid flow, pressure. pH)</t>
  </si>
  <si>
    <t>Yes, §63.1627(b)(2)</t>
  </si>
  <si>
    <t>63.1623(a), (b)</t>
  </si>
  <si>
    <t xml:space="preserve">§63.1627(a), §63.9(e), §63.9(f), §63.9(g), </t>
  </si>
  <si>
    <t>a.  Notification of performance test, opacity observations, CEMS evaluations</t>
  </si>
  <si>
    <t xml:space="preserve">§63.1627(a), §63.9(h), </t>
  </si>
  <si>
    <t xml:space="preserve">§63.1627(a), §63.9(j), </t>
  </si>
  <si>
    <t>c.  Notification of change in information already provided</t>
  </si>
  <si>
    <t>d.  Report of performance tests, opacity observations, CEMS evaluations</t>
  </si>
  <si>
    <t xml:space="preserve">§63.1628(c), §63.10(d)(2), §63.10(d)(3), §63.10(e), </t>
  </si>
  <si>
    <t xml:space="preserve">63.1625(c), (d), (e), </t>
  </si>
  <si>
    <t>§63.1628(e)</t>
  </si>
  <si>
    <t>§63.1628(d)(1)</t>
  </si>
  <si>
    <t>j.  Report deviations from established parameters for pressure drop and flow rate in scrubbers controlling PM</t>
  </si>
  <si>
    <t>§63.1626(f)   </t>
  </si>
  <si>
    <t>§63.1628(d)(2)</t>
  </si>
  <si>
    <t>ii.  Report alarms and actions taken in response</t>
  </si>
  <si>
    <t>§63.1628(d)(3)</t>
  </si>
  <si>
    <t>§63.1626(h)   </t>
  </si>
  <si>
    <t>§63.1628(d)(4)</t>
  </si>
  <si>
    <t>§63.1628(d)(5)</t>
  </si>
  <si>
    <t>§63.1628(d)(6)</t>
  </si>
  <si>
    <t>f.  Outdoor fugitive dust control plan</t>
  </si>
  <si>
    <t xml:space="preserve">g.  Bag leak detection system </t>
  </si>
  <si>
    <t>k.  Report shop building capture system monitoring and deviations</t>
  </si>
  <si>
    <t xml:space="preserve">l. Reports of the results of quarterly inspections of the furnace capture system </t>
  </si>
  <si>
    <t>m. Reports of the CPMS, deviations from established parameters, and corrective actions taken</t>
  </si>
  <si>
    <t xml:space="preserve">§63.1628(c), §63.10(e), </t>
  </si>
  <si>
    <t>63.1628(d)(7)</t>
  </si>
  <si>
    <t>a. Recordkeeping requirements specified in §63.10 and Table 1</t>
  </si>
  <si>
    <t>§63.1626(i)   </t>
  </si>
  <si>
    <t>i.  Site-specific monitoring plan for CMS that includes CPMS and CEMS</t>
  </si>
  <si>
    <t xml:space="preserve">k. Operate and maintain CMS that includes CPMS and CEMS </t>
  </si>
  <si>
    <t>§63.1628(a), 63.10(b)(1) requires records be kept for five years</t>
  </si>
  <si>
    <t>§63.1628(b)(3), 63.10(b)(2)(iii) requires records be kept of all maintenance.</t>
  </si>
  <si>
    <t xml:space="preserve">h.  Monitoring SOP manual for baghouses controlling process vents, process fugitive, or outdoor fugitive dust </t>
  </si>
  <si>
    <t>i.  SOP manual for baghouses without bag leak detection systems controlling arc furnaces</t>
  </si>
  <si>
    <t>b. Baghouses without leak detection systems: inspection and maintenance records</t>
  </si>
  <si>
    <t>c. Wet scrubbers: pressure drop, water flow rate, deviations, corrective actions</t>
  </si>
  <si>
    <t>b. Bag leak detection system: output, alarms, corrective actions</t>
  </si>
  <si>
    <t>d. Shop building capture system: monitoring, deviations, corrective actions</t>
  </si>
  <si>
    <t xml:space="preserve">f. Continuous flow monitors or pressure monitors, deviations </t>
  </si>
  <si>
    <t>g. Records of CEMS installed to monitor particulate matter emissions</t>
  </si>
  <si>
    <t>h. Records of startup and/or shutdown.</t>
  </si>
  <si>
    <t>§63.1628(b)(9)</t>
  </si>
  <si>
    <t>i. Records of malfunctions and exceedances</t>
  </si>
  <si>
    <t>j. Deviations from process fugitive emissions ventilation plan</t>
  </si>
  <si>
    <t>63.1624(a)</t>
  </si>
  <si>
    <t>§63.1628(b)(11)</t>
  </si>
  <si>
    <t>63.1624(b)</t>
  </si>
  <si>
    <t>63.1626(j)</t>
  </si>
  <si>
    <t>63.1626(a)</t>
  </si>
  <si>
    <t>k. Deviations from outdoor fugitive dust control plan</t>
  </si>
  <si>
    <t>l. Deviations from site-specific monitoring plan for CMS that includes CPMS and CEMS</t>
  </si>
  <si>
    <t>m. Deviations from monitoring SOP manual for baghouses</t>
  </si>
  <si>
    <t>Requirements in NESHAP Subpart XXX</t>
  </si>
  <si>
    <t>Burden Item</t>
  </si>
  <si>
    <t>Notification of changes in information (reclassification to area source status or to revert to major source status) (electronic  submission)</t>
  </si>
  <si>
    <t> Add this if it applies to your NESHAP.</t>
  </si>
  <si>
    <t>Performance test reports (electronic submission) </t>
  </si>
  <si>
    <t> Add this if the rule requires test reports be submitted electronically.</t>
  </si>
  <si>
    <t>n. Records of performance tests, CMS performance evaluations, and opacity and visible emission observations</t>
  </si>
  <si>
    <t>63.10(b)(2)(x)-(xi)</t>
  </si>
  <si>
    <t>o. Records of CMS calibration checks, adjustments, maintenance</t>
  </si>
  <si>
    <t>p. Deviations from monitoring SOP manual for baghouses</t>
  </si>
  <si>
    <t>§63.1628(b)(1)-(2), 63.10(b)(2)(iii) requires records be kept of all maintenance, §63.10(c)</t>
  </si>
  <si>
    <t>§63.1628(b)(4), §63.10(c)</t>
  </si>
  <si>
    <t>§63.1628(b)(5), §63.10(c)</t>
  </si>
  <si>
    <t>§63.1628(b)(7), §63.10(c)</t>
  </si>
  <si>
    <t>, §63.10(c)</t>
  </si>
  <si>
    <t>§63.1628(b)(10), §63.10(c)</t>
  </si>
  <si>
    <t>§63.1628(b)(11), 63.10(b)(2)(vi)-(vii), §63.10(c)</t>
  </si>
  <si>
    <t>63.10(b)(2)(viii)-(ix), §63.10(d)</t>
  </si>
  <si>
    <t>Table 1 from 2448.02, Years 1, 2, and 3</t>
  </si>
  <si>
    <t>Yrs 1, 2, 3</t>
  </si>
  <si>
    <t>Initial performance test (PM, HCl, Hg, PAH, Formaldehyde) - Furnace PP FF</t>
  </si>
  <si>
    <t>Initial performance test (PM, HCl, Hg, PAH, Formaldehyde) - Furnace NP FF/Scrubber</t>
  </si>
  <si>
    <t>Initial performance test (PM) - Local ventilation, Metal Oxygen Refining (MOR) process, crushing and screening</t>
  </si>
  <si>
    <t>Year 2 only</t>
  </si>
  <si>
    <r>
      <t xml:space="preserve">Weekly Method 9 </t>
    </r>
    <r>
      <rPr>
        <vertAlign val="superscript"/>
        <sz val="10"/>
        <rFont val="Times New Roman"/>
        <family val="1"/>
      </rPr>
      <t>2</t>
    </r>
  </si>
  <si>
    <t>Years 2 and 3</t>
  </si>
  <si>
    <t>Bag leak detection system (annual O&amp;M)</t>
  </si>
  <si>
    <t>Ductwork flowrate monitoring (annual O&amp;M)</t>
  </si>
  <si>
    <t>Furnace capture system inspection (Quarterly)</t>
  </si>
  <si>
    <t>Annual compliance test Furnace Scrubber (PM, Hg) Furnace FF (Hg)</t>
  </si>
  <si>
    <t>Year 3 only</t>
  </si>
  <si>
    <t>Reporting requirements</t>
  </si>
  <si>
    <t>E.  Write Report</t>
  </si>
  <si>
    <t>a.  Initial Notification</t>
  </si>
  <si>
    <t>c.  Annual Compliance Certification</t>
  </si>
  <si>
    <t>d.  Report of Exceedances</t>
  </si>
  <si>
    <t>e.  Develop Process fugitive ventilation plan</t>
  </si>
  <si>
    <t>f.  Update outdoor fugitive dust control plan</t>
  </si>
  <si>
    <t>g.  Update baghouse monitoring plan</t>
  </si>
  <si>
    <t>Year 1 only</t>
  </si>
  <si>
    <t>Recordkeeping requirements</t>
  </si>
  <si>
    <t xml:space="preserve">o.  Annual compliance certification </t>
  </si>
  <si>
    <t xml:space="preserve">n.  Report of malfunctions and exceedances </t>
  </si>
  <si>
    <t>iv.  Update plan</t>
  </si>
  <si>
    <t>h. Weekly Method 9 (Opacity)</t>
  </si>
  <si>
    <t>iii. Annual PAH tests for wet scrubber, fabric filter, and vent stacks  (ferromanganese furnaces)</t>
  </si>
  <si>
    <t>Breakdown of Subpart XXX Requirements</t>
  </si>
  <si>
    <t>SUBPART XXX</t>
  </si>
  <si>
    <t>TABLE 1  to 1831</t>
  </si>
  <si>
    <t>Footnotes</t>
  </si>
  <si>
    <t>1.  Reporting Requirements</t>
  </si>
  <si>
    <t>4.  Reporting requirements c</t>
  </si>
  <si>
    <t xml:space="preserve">   Read instructions</t>
  </si>
  <si>
    <t>c</t>
  </si>
  <si>
    <t>a. Initial performance test (PM, HCl, Hg, PAH, Formaldehyde) - Furnace, capture systems - Fabric Filter</t>
  </si>
  <si>
    <t xml:space="preserve">b. Initial performance test (PM, HCl, Hg, PAH, Formaldehyde) - Furnace, capture systems - Scrubber </t>
  </si>
  <si>
    <t>d</t>
  </si>
  <si>
    <t>c. Initial performance test (PM) - Local ventilation, Metal Oxygen Refining (MOR) process, crushing and screening</t>
  </si>
  <si>
    <t>d. Periodic performace tests for submerged arc furnace control devices</t>
  </si>
  <si>
    <t>Annual Performance tests for submerged arc furnace control devices</t>
  </si>
  <si>
    <t>e</t>
  </si>
  <si>
    <t>e, f</t>
  </si>
  <si>
    <t xml:space="preserve">iii. Annual PAH tests for wet scrubber, fabric filter, and vent stacks  (ferromanganese furnaces) </t>
  </si>
  <si>
    <t>g</t>
  </si>
  <si>
    <t xml:space="preserve">iv. PM tests for fabric filters every five years (furnace) </t>
  </si>
  <si>
    <t xml:space="preserve">v. HCl test every five years (furnace) </t>
  </si>
  <si>
    <t xml:space="preserve">vi. Formaldehyde test every five years (furnace) </t>
  </si>
  <si>
    <t xml:space="preserve">vii. Capture system test every five years (furnace) </t>
  </si>
  <si>
    <t>h</t>
  </si>
  <si>
    <t xml:space="preserve">viii. Local ventilation test every five years </t>
  </si>
  <si>
    <t xml:space="preserve">ix. MOR process test every five years </t>
  </si>
  <si>
    <t xml:space="preserve">x. Crushing and screening equipment test every five years </t>
  </si>
  <si>
    <t>e. Non-furnace baghouse observations and inspections</t>
  </si>
  <si>
    <t>Baghouse monitoring</t>
  </si>
  <si>
    <t>i</t>
  </si>
  <si>
    <t>f. Bag leak detection system (annual O&amp;M)</t>
  </si>
  <si>
    <t>j</t>
  </si>
  <si>
    <t>g. Pressure drop/liquid flow rate CPMS-scrubber (annual O&amp;M)</t>
  </si>
  <si>
    <t>Pressure drop/liquid flow rate CPMS-scrubber - annual (O&amp;M)</t>
  </si>
  <si>
    <t>k</t>
  </si>
  <si>
    <t>l</t>
  </si>
  <si>
    <t>m</t>
  </si>
  <si>
    <t>a.  Initial Notifications</t>
  </si>
  <si>
    <t>b.  Notification of construction/reconstruction</t>
  </si>
  <si>
    <t>c.  Notification of compliance status</t>
  </si>
  <si>
    <t>d.  Notification of performance test</t>
  </si>
  <si>
    <t>e.  Notification of opacity observations</t>
  </si>
  <si>
    <t xml:space="preserve">iv.  Notification of opacity and visible observations </t>
  </si>
  <si>
    <t>n</t>
  </si>
  <si>
    <t>f.  Notification of change in information already provided</t>
  </si>
  <si>
    <t>g.  Report of performance tests, opacity observations</t>
  </si>
  <si>
    <t>h.  Process fugitive emissions ventilation plan</t>
  </si>
  <si>
    <t>o</t>
  </si>
  <si>
    <t>i.  Develop and submit plan</t>
  </si>
  <si>
    <t>p</t>
  </si>
  <si>
    <t>ii.  Report deviations from plan</t>
  </si>
  <si>
    <t>q</t>
  </si>
  <si>
    <t xml:space="preserve">iii.  Update plan </t>
  </si>
  <si>
    <t>i.  Outdoor fugitive dust control plan</t>
  </si>
  <si>
    <t xml:space="preserve">j.  Bag leak detection system </t>
  </si>
  <si>
    <t>h.  Develop bag leak detection system SOP</t>
  </si>
  <si>
    <t xml:space="preserve">k.  Monitoring SOP manual for baghouses controlling process vents, process fugitive, or outdoor fugitive dust </t>
  </si>
  <si>
    <t>i.  Develop and submit manual</t>
  </si>
  <si>
    <t>l.  Report deviations from established parameters for pressure drop and flow rate in scrubbers controlling PM</t>
  </si>
  <si>
    <t>m.  Report shop building capture system monitoring and deviations</t>
  </si>
  <si>
    <t xml:space="preserve">n. Reports of the results of quarterly inspections of the furnace capture system </t>
  </si>
  <si>
    <t>r</t>
  </si>
  <si>
    <t>s</t>
  </si>
  <si>
    <t xml:space="preserve">p.  Annual compliance certification </t>
  </si>
  <si>
    <t>2.  Recordkeeping Requirements</t>
  </si>
  <si>
    <t>5.  Recordkeeping requirements</t>
  </si>
  <si>
    <t>a. Bag leak detection system: output, alarms, corrective actions</t>
  </si>
  <si>
    <t>Parameter monitoring</t>
  </si>
  <si>
    <t>f. Records of startup and/or shutdown.</t>
  </si>
  <si>
    <t>g. Records of malfunctions and exceedances</t>
  </si>
  <si>
    <t>h. Deviations from process fugitive emissions ventilation plan</t>
  </si>
  <si>
    <t>i. Deviations from outdoor fugitive dust control plan</t>
  </si>
  <si>
    <t>j. Deviations from monitoring SOP manual for baghouses</t>
  </si>
  <si>
    <t>k. Records of performance tests</t>
  </si>
  <si>
    <t>Assumptions</t>
  </si>
  <si>
    <t xml:space="preserve">a  </t>
  </si>
  <si>
    <t xml:space="preserve">b  </t>
  </si>
  <si>
    <t>c  Four furnaces are controlled with fabric filters and two furnaces at Eramet are controlled with a single venturi scrubber. All of the furnaces controlling furnaces are required to have bag leak detection systems.</t>
  </si>
  <si>
    <t>e  There are six operating furnaces at these two sources controlled by five control devices (four fabric filters and one scrubber (5/2=2.5)). Each furnace is tested annually.</t>
  </si>
  <si>
    <t>f  We assume that all six ferromanganses furnaces have demonstrated compliance with the PAH standard in four consecutive tests and have petitioned the operating authority to reduce testing frequency to an annual basis.</t>
  </si>
  <si>
    <t>j  One source operates a scrubber controlling two arc furnaces.</t>
  </si>
  <si>
    <t>k  We assume each respondent will perform weekly opacity readings on three facilities. (3 x 52 = 156)</t>
  </si>
  <si>
    <t>n  We assume sources will make changes to information previously reported once every three years.</t>
  </si>
  <si>
    <t>o  These plans and manuals were developed and submitted during the first year after the most recent amendments were promulgated.</t>
  </si>
  <si>
    <t>p  We assume that one source will report deviations from these plans and parameters each year during the three-year period of this ICR.</t>
  </si>
  <si>
    <t xml:space="preserve">q  Respondents are required to update the process fugitive emissions ventilation plan every 5 years. </t>
  </si>
  <si>
    <t>r  We assume that 2 facilities per year will need to submit a Report of Exceedance.</t>
  </si>
  <si>
    <t>s  Each respondent is required to submit an Annual Compliance Certification each year.</t>
  </si>
  <si>
    <r>
      <rPr>
        <vertAlign val="superscript"/>
        <sz val="10"/>
        <color theme="1"/>
        <rFont val="Times New Roman"/>
        <family val="1"/>
      </rPr>
      <t>t</t>
    </r>
    <r>
      <rPr>
        <sz val="10"/>
        <color theme="1"/>
        <rFont val="Times New Roman"/>
        <family val="1"/>
      </rPr>
      <t xml:space="preserve">  Totals have been rounded to 3 significant values.  Figures may not add exactly due to rounding.</t>
    </r>
  </si>
  <si>
    <r>
      <rPr>
        <vertAlign val="superscript"/>
        <sz val="10"/>
        <color theme="1"/>
        <rFont val="Times New Roman"/>
        <family val="1"/>
      </rPr>
      <t>a</t>
    </r>
    <r>
      <rPr>
        <sz val="10"/>
        <color theme="1"/>
        <rFont val="Times New Roman"/>
        <family val="1"/>
      </rPr>
      <t xml:space="preserve">  There are two ferroalloy production facilities currently subject to the standard.  We assume no additional respondents will become subject to this regulation in the three-year period of this ICR.</t>
    </r>
  </si>
  <si>
    <r>
      <rPr>
        <vertAlign val="superscript"/>
        <sz val="10"/>
        <color theme="1"/>
        <rFont val="Times New Roman"/>
        <family val="1"/>
      </rPr>
      <t>b</t>
    </r>
    <r>
      <rPr>
        <sz val="10"/>
        <color theme="1"/>
        <rFont val="Times New Roman"/>
        <family val="1"/>
      </rPr>
      <t xml:space="preserve">  This ICR uses the following labor rates: $153.55 per hour for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to account for the benefit packages available to those employed by private industry.</t>
    </r>
  </si>
  <si>
    <r>
      <rPr>
        <vertAlign val="superscript"/>
        <sz val="10"/>
        <color rgb="FF000000"/>
        <rFont val="Times New Roman"/>
        <family val="1"/>
      </rPr>
      <t>c</t>
    </r>
    <r>
      <rPr>
        <sz val="10"/>
        <color rgb="FF000000"/>
        <rFont val="Times New Roman"/>
        <family val="1"/>
      </rPr>
      <t xml:space="preserve">  There are a total of six operating furnaces at these two sources. Four furnaces are controlled with fabric filters and two furnaces are controlled with a single venturi scrubber. The fabric filter baghouses controlling the arc furnaces are required to have bag leak detection systems.</t>
    </r>
  </si>
  <si>
    <r>
      <rPr>
        <vertAlign val="superscript"/>
        <sz val="10"/>
        <color rgb="FF000000"/>
        <rFont val="Times New Roman"/>
        <family val="1"/>
      </rPr>
      <t>e</t>
    </r>
    <r>
      <rPr>
        <sz val="10"/>
        <color rgb="FF000000"/>
        <rFont val="Times New Roman"/>
        <family val="1"/>
      </rPr>
      <t xml:space="preserve">  There are six operating furnaces at these two sources controlled by five control devices (four fabric filters and one scrubber (5/2=2.5)). Each furnace is tested annually.</t>
    </r>
  </si>
  <si>
    <r>
      <rPr>
        <vertAlign val="superscript"/>
        <sz val="10"/>
        <color rgb="FF000000"/>
        <rFont val="Times New Roman"/>
        <family val="1"/>
      </rPr>
      <t>f</t>
    </r>
    <r>
      <rPr>
        <sz val="10"/>
        <color rgb="FF000000"/>
        <rFont val="Times New Roman"/>
        <family val="1"/>
      </rPr>
      <t xml:space="preserve">  We assume that all six ferromanganese furnaces have demonstrated compliance with the PAH standard in four consecutive tests and have petitioned the operating authority to reduce testing frequency to an annual basis.</t>
    </r>
  </si>
  <si>
    <r>
      <rPr>
        <vertAlign val="superscript"/>
        <sz val="10"/>
        <color rgb="FF000000"/>
        <rFont val="Times New Roman"/>
        <family val="1"/>
      </rPr>
      <t>n</t>
    </r>
    <r>
      <rPr>
        <sz val="10"/>
        <color rgb="FF000000"/>
        <rFont val="Times New Roman"/>
        <family val="1"/>
      </rPr>
      <t xml:space="preserve">  We assume sources will make changes to information previously reported once every three years.</t>
    </r>
  </si>
  <si>
    <r>
      <rPr>
        <vertAlign val="superscript"/>
        <sz val="10"/>
        <color rgb="FF000000"/>
        <rFont val="Times New Roman"/>
        <family val="1"/>
      </rPr>
      <t>o</t>
    </r>
    <r>
      <rPr>
        <sz val="10"/>
        <color rgb="FF000000"/>
        <rFont val="Times New Roman"/>
        <family val="1"/>
      </rPr>
      <t xml:space="preserve">  These plans and manuals were developed and submitted during the first year after the most recent amendments were promulgated.</t>
    </r>
  </si>
  <si>
    <r>
      <rPr>
        <vertAlign val="superscript"/>
        <sz val="10"/>
        <color rgb="FF000000"/>
        <rFont val="Times New Roman"/>
        <family val="1"/>
      </rPr>
      <t>q</t>
    </r>
    <r>
      <rPr>
        <sz val="10"/>
        <color rgb="FF000000"/>
        <rFont val="Times New Roman"/>
        <family val="1"/>
      </rPr>
      <t xml:space="preserve">  Respondents are required to update the process fugitive emissions ventilation plan every 5 years. </t>
    </r>
  </si>
  <si>
    <r>
      <rPr>
        <vertAlign val="superscript"/>
        <sz val="10"/>
        <color rgb="FF000000"/>
        <rFont val="Times New Roman"/>
        <family val="1"/>
      </rPr>
      <t>s</t>
    </r>
    <r>
      <rPr>
        <sz val="10"/>
        <color rgb="FF000000"/>
        <rFont val="Times New Roman"/>
        <family val="1"/>
      </rPr>
      <t xml:space="preserve">  Each respondent is required to submit an Annual Compliance Certification each year.</t>
    </r>
  </si>
  <si>
    <r>
      <rPr>
        <vertAlign val="superscript"/>
        <sz val="10"/>
        <color theme="1"/>
        <rFont val="Times New Roman"/>
        <family val="1"/>
      </rPr>
      <t xml:space="preserve">a  </t>
    </r>
    <r>
      <rPr>
        <sz val="10"/>
        <color theme="1"/>
        <rFont val="Times New Roman"/>
        <family val="1"/>
      </rPr>
      <t>There are two ferroalloy production facilities currently subject to the standard.  We assume no additional respondents will become subject to this regulation in the three-year period of this ICR.</t>
    </r>
  </si>
  <si>
    <r>
      <rPr>
        <vertAlign val="superscript"/>
        <sz val="10"/>
        <color theme="1"/>
        <rFont val="Times New Roman"/>
        <family val="1"/>
      </rPr>
      <t>b</t>
    </r>
    <r>
      <rPr>
        <sz val="10"/>
        <color theme="1"/>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$32.03 + 60%), and Clerical rate of $27.73 (GS-6, Step 3, $17.33 + 60%).  These rates are from the Office of Personnel Management (OPM) “2021 General Schedule” which excludes locality rates of pay.  </t>
    </r>
  </si>
  <si>
    <t>Report reviews</t>
  </si>
  <si>
    <r>
      <rPr>
        <vertAlign val="superscript"/>
        <sz val="10"/>
        <color rgb="FF000000"/>
        <rFont val="Times New Roman"/>
        <family val="1"/>
      </rPr>
      <t>p</t>
    </r>
    <r>
      <rPr>
        <sz val="10"/>
        <color rgb="FF000000"/>
        <rFont val="Times New Roman"/>
        <family val="1"/>
      </rPr>
      <t xml:space="preserve">  We assume that both respondents will report deviations from these plans and parameters each year during the three-year period of this ICR.</t>
    </r>
  </si>
  <si>
    <r>
      <rPr>
        <vertAlign val="superscript"/>
        <sz val="10"/>
        <color theme="1"/>
        <rFont val="Times New Roman"/>
        <family val="1"/>
      </rPr>
      <t>c</t>
    </r>
    <r>
      <rPr>
        <sz val="10"/>
        <color theme="1"/>
        <rFont val="Times New Roman"/>
        <family val="1"/>
      </rPr>
      <t xml:space="preserve">  Totals have been rounded to 3 significant values.  Figures may not add exactly due to rounding.</t>
    </r>
  </si>
  <si>
    <t>Initial Compliance test (PM)  Building Ventilation/#12 casting/misc. sources NP/FF</t>
  </si>
  <si>
    <r>
      <t xml:space="preserve">Pressure Drop/Liquid Flow Rate CPMS - Scrubber </t>
    </r>
    <r>
      <rPr>
        <vertAlign val="superscript"/>
        <sz val="10"/>
        <color theme="1"/>
        <rFont val="Times New Roman"/>
        <family val="1"/>
      </rPr>
      <t>a</t>
    </r>
  </si>
  <si>
    <r>
      <t xml:space="preserve">Bag Leak Detection System </t>
    </r>
    <r>
      <rPr>
        <vertAlign val="superscript"/>
        <sz val="10"/>
        <color theme="1"/>
        <rFont val="Times New Roman"/>
        <family val="1"/>
      </rPr>
      <t>b</t>
    </r>
  </si>
  <si>
    <r>
      <rPr>
        <vertAlign val="superscript"/>
        <sz val="10"/>
        <color theme="1"/>
        <rFont val="Times New Roman"/>
        <family val="1"/>
      </rPr>
      <t>a</t>
    </r>
    <r>
      <rPr>
        <sz val="10"/>
        <color theme="1"/>
        <rFont val="Times New Roman"/>
        <family val="1"/>
      </rPr>
      <t xml:space="preserve">  One respondent uses a single venturi scrubber to control emissions from two furnaces.</t>
    </r>
  </si>
  <si>
    <t>Performance Testing/Continuous Monitoring Device</t>
  </si>
  <si>
    <r>
      <t xml:space="preserve">Ductwork Flow Rate Monitoring </t>
    </r>
    <r>
      <rPr>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</si>
  <si>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There are five furnace capture systems that require quarterly examinations of the ductwork to insure proper operation.</t>
    </r>
  </si>
  <si>
    <r>
      <t xml:space="preserve">Annual furnace control device tests: PM, Hg, PAH </t>
    </r>
    <r>
      <rPr>
        <vertAlign val="superscript"/>
        <sz val="10"/>
        <rFont val="Times New Roman"/>
        <family val="1"/>
      </rPr>
      <t>d</t>
    </r>
  </si>
  <si>
    <r>
      <t xml:space="preserve">Five-year furnace control device tests: HCl, formaldehyde, capture system </t>
    </r>
    <r>
      <rPr>
        <vertAlign val="superscript"/>
        <sz val="10"/>
        <rFont val="Times New Roman"/>
        <family val="1"/>
      </rPr>
      <t>e</t>
    </r>
  </si>
  <si>
    <r>
      <t xml:space="preserve">Five-year local ventilation test </t>
    </r>
    <r>
      <rPr>
        <vertAlign val="superscript"/>
        <sz val="10"/>
        <rFont val="Times New Roman"/>
        <family val="1"/>
      </rPr>
      <t>f</t>
    </r>
  </si>
  <si>
    <r>
      <t xml:space="preserve">Five-year crushing and screening equipment test </t>
    </r>
    <r>
      <rPr>
        <vertAlign val="superscript"/>
        <sz val="10"/>
        <rFont val="Times New Roman"/>
        <family val="1"/>
      </rPr>
      <t>g</t>
    </r>
  </si>
  <si>
    <r>
      <t xml:space="preserve">Totals (rounded) </t>
    </r>
    <r>
      <rPr>
        <b/>
        <vertAlign val="superscript"/>
        <sz val="10"/>
        <color theme="1"/>
        <rFont val="Times New Roman"/>
        <family val="1"/>
      </rPr>
      <t>i</t>
    </r>
  </si>
  <si>
    <r>
      <rPr>
        <vertAlign val="superscript"/>
        <sz val="10"/>
        <color theme="1"/>
        <rFont val="Times New Roman"/>
        <family val="1"/>
      </rPr>
      <t>d</t>
    </r>
    <r>
      <rPr>
        <sz val="10"/>
        <color theme="1"/>
        <rFont val="Times New Roman"/>
        <family val="1"/>
      </rPr>
      <t xml:space="preserve">  The control devices on furnaces are tested annually. A wet scrubber is tested for PM, Hg, and PAH, while fabric filters are tested for Hg and PAH. We assume that respondents operating ferromanganese furnaces have applied for and received permission to test for PAH on a yearly basis.</t>
    </r>
  </si>
  <si>
    <r>
      <rPr>
        <vertAlign val="superscript"/>
        <sz val="10"/>
        <color theme="1"/>
        <rFont val="Times New Roman"/>
        <family val="1"/>
      </rPr>
      <t>b</t>
    </r>
    <r>
      <rPr>
        <sz val="10"/>
        <color theme="1"/>
        <rFont val="Times New Roman"/>
        <family val="1"/>
      </rPr>
      <t xml:space="preserve">  Four furnaces are each controlled with fabric filters and are equipped with bag leak detection systems (BLDS). </t>
    </r>
  </si>
  <si>
    <r>
      <t xml:space="preserve">Five-year metal oxygen refining (MOR) process test </t>
    </r>
    <r>
      <rPr>
        <vertAlign val="superscript"/>
        <sz val="10"/>
        <rFont val="Times New Roman"/>
        <family val="1"/>
      </rPr>
      <t>h</t>
    </r>
  </si>
  <si>
    <t>Initial Notifications</t>
  </si>
  <si>
    <t>Notification of construction/reconstruction</t>
  </si>
  <si>
    <t>Notification of compliance status</t>
  </si>
  <si>
    <t>Notification of performance test</t>
  </si>
  <si>
    <t>Notification of opacity observations</t>
  </si>
  <si>
    <t>Notification of change in information already provided</t>
  </si>
  <si>
    <t xml:space="preserve">Reports of the results of quarterly inspections of the furnace capture system </t>
  </si>
  <si>
    <t xml:space="preserve">Annual compliance certification </t>
  </si>
  <si>
    <t>Report of performance tests, opacity observations</t>
  </si>
  <si>
    <t>responses</t>
  </si>
  <si>
    <t>hr/response</t>
  </si>
  <si>
    <t>d. Periodic performance tests for submerged arc furnace control devices</t>
  </si>
  <si>
    <r>
      <t xml:space="preserve">Total Labor Burden and Cost (rounded) </t>
    </r>
    <r>
      <rPr>
        <b/>
        <vertAlign val="superscript"/>
        <sz val="10"/>
        <color theme="1"/>
        <rFont val="Times New Roman"/>
        <family val="1"/>
      </rPr>
      <t>t</t>
    </r>
  </si>
  <si>
    <r>
      <t xml:space="preserve">Total Capital and O&amp;M Costs (rounded) </t>
    </r>
    <r>
      <rPr>
        <b/>
        <vertAlign val="superscript"/>
        <sz val="10"/>
        <rFont val="Times New Roman"/>
        <family val="1"/>
      </rPr>
      <t>t</t>
    </r>
  </si>
  <si>
    <r>
      <t xml:space="preserve">GRAND TOTAL (rounded) </t>
    </r>
    <r>
      <rPr>
        <b/>
        <vertAlign val="superscript"/>
        <sz val="10"/>
        <rFont val="Times New Roman"/>
        <family val="1"/>
      </rPr>
      <t>t</t>
    </r>
  </si>
  <si>
    <t xml:space="preserve">Compared to existing subpart XXX, the proposed changes would increase the number of pollutants and sources regulated and add requirements for continuous monitoring and periodic testing. In addition, the proposed rule would eliminate the startup, shutdown and malfunction (SSM) exemption, remove the SSM plan requirement and add a requirement for electronic submittal of performance tests.  </t>
  </si>
  <si>
    <t>d   There are a total of seven local ventilation, MOR process, and crushing/screening operations controlled by baghouses at these two sources.</t>
  </si>
  <si>
    <t>See 1.E.o</t>
  </si>
  <si>
    <t>p, r</t>
  </si>
  <si>
    <r>
      <rPr>
        <vertAlign val="superscript"/>
        <sz val="10"/>
        <color rgb="FF000000"/>
        <rFont val="Times New Roman"/>
        <family val="1"/>
      </rPr>
      <t>r</t>
    </r>
    <r>
      <rPr>
        <sz val="10"/>
        <color rgb="FF000000"/>
        <rFont val="Times New Roman"/>
        <family val="1"/>
      </rPr>
      <t xml:space="preserve">  We assume that 2 respondents per year will need to submit a Report of Exceedance.</t>
    </r>
  </si>
  <si>
    <t>a. Initial performance test (PM, HCl, Hg, PAH, Formaldehyde) - Furnace, PP, Fabric Filter</t>
  </si>
  <si>
    <t xml:space="preserve">b. Initial performance test (PM, HCl, Hg, PAH, Formaldehyde) - Furnace, NP FF/ Scrubber </t>
  </si>
  <si>
    <t>i  At the two sources, there are a total of four arc furnaces each controlled by a single baghouse. These baghouses use bag leak detection systems.</t>
  </si>
  <si>
    <t xml:space="preserve">m  The capture systems collecting emissions from the six arc furnaces are inspected for propoer functioning annually. </t>
  </si>
  <si>
    <t>l  The ductwork flowrate monitoring is for determining compliance with the shop building opacity standard at 40 CFR 63.1623 and 63.1626(h).</t>
  </si>
  <si>
    <t xml:space="preserve">o.  Reports of deviations, alarms, actions taken, malfunctions, and exceedances </t>
  </si>
  <si>
    <t xml:space="preserve">o.  Report of deviations, alarms, malfunctions and exceedances </t>
  </si>
  <si>
    <t xml:space="preserve">§63.1626(a), §63.1626(c) </t>
  </si>
  <si>
    <t xml:space="preserve">Reports of deviations, alarms, actions taken, malfunctions, and exceedances </t>
  </si>
  <si>
    <r>
      <t xml:space="preserve">TOTALS (rounded) </t>
    </r>
    <r>
      <rPr>
        <b/>
        <vertAlign val="superscript"/>
        <sz val="10"/>
        <rFont val="Times New Roman"/>
        <family val="1"/>
      </rPr>
      <t>c</t>
    </r>
  </si>
  <si>
    <t xml:space="preserve">Report of deviations, alarms, actions taken, malfunctions, and exceedances </t>
  </si>
  <si>
    <t>f. Furnace baghouse bag leak detection system (annual O&amp;M)</t>
  </si>
  <si>
    <r>
      <rPr>
        <vertAlign val="superscript"/>
        <sz val="10"/>
        <rFont val="Times New Roman"/>
        <family val="1"/>
      </rPr>
      <t>g</t>
    </r>
    <r>
      <rPr>
        <sz val="10"/>
        <rFont val="Times New Roman"/>
        <family val="1"/>
      </rPr>
      <t xml:space="preserve">  This testing is done every five years. We assume these tests will be done simultaneously with the annual test. This row calculates the average cost per year over five years (five furnace control systems will be tested at two sources every five years). At these two sources, there are a total of three shop buildings (local ventilation), one MOR process, and three crushing/screening operations, each controlled by baghouses.</t>
    </r>
  </si>
  <si>
    <r>
      <rPr>
        <vertAlign val="superscript"/>
        <sz val="10"/>
        <rFont val="Times New Roman"/>
        <family val="1"/>
      </rPr>
      <t>h</t>
    </r>
    <r>
      <rPr>
        <sz val="10"/>
        <rFont val="Times New Roman"/>
        <family val="1"/>
      </rPr>
      <t xml:space="preserve">  Each source has non-furnace operations (crushing and screening, MOR process, building ventilation) that are controlled by baghouses. These observations, inspections, and maintenance get performed on the schedule shown. </t>
    </r>
  </si>
  <si>
    <r>
      <rPr>
        <vertAlign val="superscript"/>
        <sz val="10"/>
        <rFont val="Times New Roman"/>
        <family val="1"/>
      </rPr>
      <t>i</t>
    </r>
    <r>
      <rPr>
        <sz val="10"/>
        <rFont val="Times New Roman"/>
        <family val="1"/>
      </rPr>
      <t xml:space="preserve">  At the two sources, there are a total of four arc furnaces each controlled by a single baghouse. These baghouses use bag leak detection systems.</t>
    </r>
  </si>
  <si>
    <r>
      <rPr>
        <vertAlign val="superscript"/>
        <sz val="10"/>
        <rFont val="Times New Roman"/>
        <family val="1"/>
      </rPr>
      <t>j</t>
    </r>
    <r>
      <rPr>
        <sz val="10"/>
        <rFont val="Times New Roman"/>
        <family val="1"/>
      </rPr>
      <t xml:space="preserve">  One source operates a scrubber controlling two arc furnaces.</t>
    </r>
  </si>
  <si>
    <r>
      <rPr>
        <vertAlign val="superscript"/>
        <sz val="10"/>
        <rFont val="Times New Roman"/>
        <family val="1"/>
      </rPr>
      <t>k</t>
    </r>
    <r>
      <rPr>
        <sz val="10"/>
        <rFont val="Times New Roman"/>
        <family val="1"/>
      </rPr>
      <t xml:space="preserve">  We assume each respondent will perform weekly opacity readings on three non-furnace facilities. (3 x 52 = 156)</t>
    </r>
  </si>
  <si>
    <r>
      <rPr>
        <vertAlign val="superscript"/>
        <sz val="10"/>
        <rFont val="Times New Roman"/>
        <family val="1"/>
      </rPr>
      <t>l</t>
    </r>
    <r>
      <rPr>
        <sz val="10"/>
        <rFont val="Times New Roman"/>
        <family val="1"/>
      </rPr>
      <t xml:space="preserve">  The ductwork flowrate monitoring is for determining compliance with the shop building opacity standard at 40 CFR 63.1623 and 63.1626(h).</t>
    </r>
  </si>
  <si>
    <r>
      <rPr>
        <vertAlign val="superscript"/>
        <sz val="10"/>
        <rFont val="Times New Roman"/>
        <family val="1"/>
      </rPr>
      <t>m</t>
    </r>
    <r>
      <rPr>
        <sz val="10"/>
        <rFont val="Times New Roman"/>
        <family val="1"/>
      </rPr>
      <t xml:space="preserve">  The capture systems collecting emissions from the six arc furnaces are inspected for proper functioning annually. </t>
    </r>
  </si>
  <si>
    <r>
      <rPr>
        <vertAlign val="superscript"/>
        <sz val="10"/>
        <rFont val="Times New Roman"/>
        <family val="1"/>
      </rPr>
      <t>e</t>
    </r>
    <r>
      <rPr>
        <sz val="10"/>
        <rFont val="Times New Roman"/>
        <family val="1"/>
      </rPr>
      <t xml:space="preserve">  The control devices on furnaces are required to be tested for HCl, formaldehyde, and their capture system every five years. This is a repeat of the initial performance testing that cost a total of $756,000 for 6 furnace tests, or an average of $126,000 per test. (See Table 2 of ICR 2448.02.) The cost shown is the five-year average. (6 furnaces/5 years = 1.2 per year) </t>
    </r>
  </si>
  <si>
    <r>
      <rPr>
        <vertAlign val="superscript"/>
        <sz val="10"/>
        <rFont val="Times New Roman"/>
        <family val="1"/>
      </rPr>
      <t>f</t>
    </r>
    <r>
      <rPr>
        <sz val="10"/>
        <rFont val="Times New Roman"/>
        <family val="1"/>
      </rPr>
      <t xml:space="preserve">  The shop building ventilation systems controlled by baghouses require testing every five years. There are a total of three shop buildings that require testing. Testing costs are taken from Table 2 Year 2 of ICR 2448.02 for initial testing for 'Initial Compliance test (PM) - Bldg. Vent./#12 casting/misc. sources NP FF'. The cost shown is the five-year average. (3 systems/5 years = 0.6/year)</t>
    </r>
  </si>
  <si>
    <r>
      <rPr>
        <vertAlign val="superscript"/>
        <sz val="10"/>
        <rFont val="Times New Roman"/>
        <family val="1"/>
      </rPr>
      <t>g</t>
    </r>
    <r>
      <rPr>
        <sz val="10"/>
        <rFont val="Times New Roman"/>
        <family val="1"/>
      </rPr>
      <t xml:space="preserve">  The crushing/screening operations controlled by baghouses require testing every five years. There are a total of three crushing/screening operations that require testing. Testing costs are taken from Table 2 Year 2 of ICR 2448.02 for initial testing for 'Initial Compliance test (PM) - Bldg. Vent./#12 casting/misc. sources NP FF'. The cost shown is the five-year average. (3 operations/5 years = 0.6/year)</t>
    </r>
  </si>
  <si>
    <r>
      <rPr>
        <vertAlign val="superscript"/>
        <sz val="10"/>
        <rFont val="Times New Roman"/>
        <family val="1"/>
      </rPr>
      <t>h</t>
    </r>
    <r>
      <rPr>
        <sz val="10"/>
        <rFont val="Times New Roman"/>
        <family val="1"/>
      </rPr>
      <t xml:space="preserve">  Only one respondent has a  metal oxygen refining (MOR) process. This will be tested every five years. Testing costs are taken from Table 2 Year 2 of ICR 2448.02 for initial testing for 'Initial Compliance test (PM) - Bldg. Vent./#12 casting/misc. sources NP FF'. The cost shown is the five-year average. (1 MOR process/5 years = 0.2/year)</t>
    </r>
  </si>
  <si>
    <r>
      <rPr>
        <vertAlign val="superscript"/>
        <sz val="10"/>
        <rFont val="Times New Roman"/>
        <family val="1"/>
      </rPr>
      <t>i</t>
    </r>
    <r>
      <rPr>
        <sz val="10"/>
        <rFont val="Times New Roman"/>
        <family val="1"/>
      </rPr>
      <t xml:space="preserve">  Totals have been rounded to 3 significant figures. Figures may not add exactly due to rounding.</t>
    </r>
  </si>
  <si>
    <t>§63.1626(c )  </t>
  </si>
  <si>
    <t xml:space="preserve">h  Each source has non-furnace operations (crushing and screening, MOR process, building ventilation) that are controlled by baghouses. These observations, inspections, and maintenance get performed on the schedule shown. </t>
  </si>
  <si>
    <t>g  We assume these tests will be done simultaneously with the annual test, so there is little additional time needed. This row calculates the average cost per year over five years (five furnace control systems will be tested at two sources every five years).</t>
  </si>
  <si>
    <t>Note to EPA: The previous ICRs contained very little detail for certain requirements. The rule was reviewed to create proper categories for recordkeeping and then 'estimating' a burden value for each category.  2448.02 showed 60 total hours for recordkeeping exclusive of personnel training, but applied it to 0 respondents. This ICR spreads 60 hours across these recordkeeping categories (plus the 20 hours of personnel training)</t>
  </si>
  <si>
    <r>
      <rPr>
        <vertAlign val="superscript"/>
        <sz val="10"/>
        <color rgb="FF000000"/>
        <rFont val="Times New Roman"/>
        <family val="1"/>
      </rPr>
      <t>d</t>
    </r>
    <r>
      <rPr>
        <sz val="10"/>
        <color rgb="FF000000"/>
        <rFont val="Times New Roman"/>
        <family val="1"/>
      </rPr>
      <t xml:space="preserve">  There are a total of seven local ventilation, MOR process, and crushing/screening operations controlled by baghouses at these two sources.</t>
    </r>
  </si>
  <si>
    <t>IN THIS SHEET, THE REQUIREMENTS IN SUBPART XXX ARE COMPARED WITH THE REQUIREMENTS IN TABLE 1 IN 1831ss07  AND  TABLES 1-3 IN 2448ss02.</t>
  </si>
  <si>
    <t xml:space="preserve">This rule (NESHAP Subpart XXX) was originally finalized on May 20, 1999 at 64 FR 27458. It was recently "overhauled" or re-written on June 30, 2015 at 80 FR 37390. In the 2015 revision, the rule writers added new sections 40 CFR 63.1620 through 1629. Section 63.1621(a)-(b) phases in requirements for 40 CFR 63.1620 - 40 CFR 63.1629 effective June 30, 2017 and phases out the requirements in 40 CFR 63-1650 - 40 CFR 63.1661 for affected sources in existence prior to June 30, 2015. So, requirements shown in ICR 1831, which reflect the old rule, no longer apply except where they are repeated in the new rule.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</si>
</sst>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0.0"/>
    <numFmt numFmtId="167" formatCode="&quot;$&quot;#,##0"/>
  </numFmts>
  <fonts count="30" x14ac:knownFonts="1">
    <font>
      <sz val="11"/>
      <color theme="1"/>
      <name val="Calibri"/>
      <family val="2"/>
      <scheme val="minor"/>
    </font>
    <font>
      <b/>
      <sz val="10"/>
      <color theme="1"/>
      <name val="Times New Roman"/>
      <family val="1"/>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rgb="FFFF0000"/>
      <name val="Times New Roman"/>
      <family val="1"/>
    </font>
    <font>
      <sz val="10"/>
      <color theme="1"/>
      <name val="Arial"/>
      <family val="2"/>
    </font>
    <font>
      <b/>
      <sz val="12"/>
      <color rgb="FF000000"/>
      <name val="Times New Roman"/>
      <family val="1"/>
    </font>
    <font>
      <sz val="10"/>
      <color rgb="FF000000"/>
      <name val="Times New Roman"/>
      <family val="1"/>
    </font>
    <font>
      <b/>
      <i/>
      <sz val="10"/>
      <name val="Times New Roman"/>
      <family val="1"/>
    </font>
    <font>
      <vertAlign val="superscript"/>
      <sz val="10"/>
      <name val="Times New Roman"/>
      <family val="1"/>
    </font>
    <font>
      <b/>
      <sz val="11"/>
      <color theme="1"/>
      <name val="Calibri"/>
      <family val="2"/>
      <scheme val="minor"/>
    </font>
    <font>
      <b/>
      <vertAlign val="superscript"/>
      <sz val="10"/>
      <color theme="1"/>
      <name val="Times New Roman"/>
      <family val="1"/>
    </font>
    <font>
      <vertAlign val="superscript"/>
      <sz val="10"/>
      <color theme="1"/>
      <name val="Times New Roman"/>
      <family val="1"/>
    </font>
    <font>
      <sz val="8"/>
      <name val="Calibri"/>
      <family val="2"/>
      <scheme val="minor"/>
    </font>
    <font>
      <sz val="11"/>
      <color theme="1"/>
      <name val="Times New Roman"/>
      <family val="1"/>
    </font>
    <font>
      <b/>
      <sz val="10"/>
      <color rgb="FF000000"/>
      <name val="Times New Roman"/>
      <family val="1"/>
    </font>
    <font>
      <b/>
      <sz val="14"/>
      <color theme="1"/>
      <name val="Times New Roman"/>
      <family val="1"/>
    </font>
    <font>
      <sz val="11"/>
      <color theme="1"/>
      <name val="Calibri"/>
      <family val="2"/>
    </font>
    <font>
      <b/>
      <i/>
      <sz val="10"/>
      <color rgb="FF000000"/>
      <name val="Times New Roman"/>
      <family val="1"/>
    </font>
    <font>
      <strike/>
      <sz val="10"/>
      <name val="Times New Roman"/>
      <family val="1"/>
    </font>
    <font>
      <vertAlign val="superscript"/>
      <sz val="10"/>
      <color rgb="FF000000"/>
      <name val="Times New Roman"/>
      <family val="1"/>
    </font>
    <font>
      <sz val="11"/>
      <color rgb="FFFF0000"/>
      <name val="Times New Roman"/>
      <family val="1"/>
    </font>
    <font>
      <u/>
      <sz val="10"/>
      <color rgb="FFFF0000"/>
      <name val="Times New Roman"/>
      <family val="1"/>
    </font>
    <font>
      <b/>
      <sz val="11"/>
      <color rgb="FF7030A0"/>
      <name val="Times New Roman"/>
      <family val="1"/>
    </font>
    <font>
      <sz val="10"/>
      <color rgb="FF0070C0"/>
      <name val="Times New Roman"/>
      <family val="1"/>
    </font>
    <font>
      <b/>
      <sz val="11"/>
      <name val="Calibri"/>
      <family val="2"/>
    </font>
  </fonts>
  <fills count="5">
    <fill>
      <patternFill patternType="none"/>
    </fill>
    <fill>
      <patternFill patternType="gray125"/>
    </fill>
    <fill>
      <patternFill patternType="solid">
        <fgColor rgb="FFB7DEE8"/>
        <bgColor rgb="FF000000"/>
      </patternFill>
    </fill>
    <fill>
      <patternFill patternType="solid">
        <fgColor rgb="FFFCD5B4"/>
        <bgColor rgb="FF000000"/>
      </patternFill>
    </fill>
    <fill>
      <patternFill patternType="solid">
        <fgColor rgb="FFCCFF99"/>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0" fontId="9" fillId="0" borderId="0"/>
  </cellStyleXfs>
  <cellXfs count="286">
    <xf numFmtId="0" fontId="0" fillId="0" borderId="0" xfId="0"/>
    <xf numFmtId="0" fontId="2" fillId="0" borderId="0" xfId="0" applyFont="1"/>
    <xf numFmtId="0" fontId="4" fillId="0" borderId="0" xfId="0" applyFont="1" applyFill="1"/>
    <xf numFmtId="0" fontId="5" fillId="0" borderId="0" xfId="0" applyFont="1" applyFill="1"/>
    <xf numFmtId="0" fontId="4" fillId="0" borderId="0" xfId="0" applyFont="1"/>
    <xf numFmtId="4" fontId="4" fillId="0" borderId="0" xfId="0" applyNumberFormat="1" applyFont="1"/>
    <xf numFmtId="0" fontId="4" fillId="0" borderId="0" xfId="0" applyNumberFormat="1" applyFont="1" applyFill="1" applyAlignment="1"/>
    <xf numFmtId="0" fontId="6" fillId="0" borderId="2" xfId="0" applyNumberFormat="1" applyFont="1" applyFill="1" applyBorder="1" applyAlignment="1">
      <alignment horizontal="center"/>
    </xf>
    <xf numFmtId="4" fontId="6" fillId="0" borderId="2" xfId="0" applyNumberFormat="1" applyFont="1" applyFill="1" applyBorder="1" applyAlignment="1">
      <alignment horizontal="center"/>
    </xf>
    <xf numFmtId="0" fontId="4" fillId="0" borderId="0" xfId="0" applyNumberFormat="1" applyFont="1" applyAlignment="1"/>
    <xf numFmtId="0" fontId="4" fillId="0" borderId="0" xfId="0" applyNumberFormat="1" applyFont="1" applyFill="1" applyAlignment="1">
      <alignment wrapText="1"/>
    </xf>
    <xf numFmtId="0" fontId="6" fillId="0" borderId="2" xfId="0" applyNumberFormat="1" applyFont="1" applyFill="1" applyBorder="1" applyAlignment="1">
      <alignment horizontal="center" wrapText="1"/>
    </xf>
    <xf numFmtId="0" fontId="4" fillId="0" borderId="0" xfId="0" applyNumberFormat="1" applyFont="1" applyAlignment="1">
      <alignment wrapText="1"/>
    </xf>
    <xf numFmtId="0" fontId="4" fillId="0" borderId="2" xfId="0" applyFont="1" applyFill="1" applyBorder="1" applyAlignment="1">
      <alignment horizontal="center" vertical="top" wrapText="1"/>
    </xf>
    <xf numFmtId="3" fontId="4" fillId="0" borderId="2" xfId="0" applyNumberFormat="1" applyFont="1" applyFill="1" applyBorder="1" applyAlignment="1">
      <alignment horizontal="center" vertical="top" wrapText="1"/>
    </xf>
    <xf numFmtId="0" fontId="8" fillId="0" borderId="0" xfId="0" applyFont="1"/>
    <xf numFmtId="0" fontId="4" fillId="0" borderId="2" xfId="0" applyFont="1" applyBorder="1"/>
    <xf numFmtId="0" fontId="11" fillId="0" borderId="1" xfId="1" applyFont="1" applyBorder="1" applyAlignment="1">
      <alignment horizontal="center" vertical="top" wrapText="1"/>
    </xf>
    <xf numFmtId="0" fontId="11" fillId="0" borderId="8" xfId="1" applyFont="1" applyBorder="1" applyAlignment="1">
      <alignment horizontal="center" vertical="top" wrapText="1"/>
    </xf>
    <xf numFmtId="0" fontId="11" fillId="0" borderId="8" xfId="1" applyFont="1" applyFill="1" applyBorder="1" applyAlignment="1">
      <alignment horizontal="center" vertical="top" wrapText="1"/>
    </xf>
    <xf numFmtId="3" fontId="4" fillId="0" borderId="0" xfId="0" applyNumberFormat="1" applyFont="1"/>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4" fillId="0" borderId="0" xfId="0" quotePrefix="1" applyFont="1" applyFill="1"/>
    <xf numFmtId="0" fontId="6" fillId="0" borderId="2" xfId="0" applyNumberFormat="1" applyFont="1" applyFill="1" applyBorder="1" applyAlignment="1">
      <alignment horizontal="center" vertical="center"/>
    </xf>
    <xf numFmtId="0" fontId="4" fillId="0" borderId="0" xfId="0" applyFont="1" applyFill="1" applyBorder="1" applyAlignment="1">
      <alignment horizontal="center"/>
    </xf>
    <xf numFmtId="0" fontId="4" fillId="0" borderId="0" xfId="0" applyNumberFormat="1" applyFont="1" applyFill="1" applyBorder="1" applyAlignment="1"/>
    <xf numFmtId="3" fontId="4" fillId="0" borderId="0" xfId="0" applyNumberFormat="1" applyFont="1" applyFill="1"/>
    <xf numFmtId="0" fontId="1" fillId="0" borderId="0" xfId="0" applyFont="1"/>
    <xf numFmtId="4" fontId="4" fillId="0" borderId="2" xfId="0" applyNumberFormat="1" applyFont="1" applyFill="1" applyBorder="1" applyAlignment="1">
      <alignment horizontal="right" vertical="top" wrapText="1"/>
    </xf>
    <xf numFmtId="0" fontId="3" fillId="0" borderId="2" xfId="0" applyFont="1" applyFill="1" applyBorder="1"/>
    <xf numFmtId="0" fontId="12" fillId="0" borderId="2" xfId="0" applyFont="1" applyFill="1" applyBorder="1" applyAlignment="1">
      <alignment horizontal="center" vertical="top" wrapText="1"/>
    </xf>
    <xf numFmtId="3" fontId="12" fillId="0" borderId="2" xfId="0" applyNumberFormat="1" applyFont="1" applyFill="1" applyBorder="1" applyAlignment="1">
      <alignment horizontal="center" vertical="top" wrapText="1"/>
    </xf>
    <xf numFmtId="0" fontId="12" fillId="0" borderId="7" xfId="0" applyFont="1" applyFill="1" applyBorder="1" applyAlignment="1">
      <alignment horizontal="center" vertical="top" wrapText="1"/>
    </xf>
    <xf numFmtId="165" fontId="4" fillId="0" borderId="2" xfId="0" applyNumberFormat="1" applyFont="1" applyFill="1" applyBorder="1" applyAlignment="1">
      <alignment horizontal="center" vertical="top" wrapText="1"/>
    </xf>
    <xf numFmtId="165" fontId="4" fillId="0" borderId="2" xfId="0" applyNumberFormat="1" applyFont="1" applyFill="1" applyBorder="1" applyAlignment="1">
      <alignment horizontal="right" vertical="top" wrapText="1"/>
    </xf>
    <xf numFmtId="0" fontId="4" fillId="0" borderId="2" xfId="1" applyFont="1" applyBorder="1" applyAlignment="1">
      <alignment horizontal="center" vertical="top" wrapText="1"/>
    </xf>
    <xf numFmtId="3" fontId="4" fillId="0" borderId="2" xfId="1" applyNumberFormat="1" applyFont="1" applyFill="1" applyBorder="1" applyAlignment="1">
      <alignment horizontal="center" vertical="top" wrapText="1"/>
    </xf>
    <xf numFmtId="0" fontId="4" fillId="0" borderId="2" xfId="1" applyFont="1" applyFill="1" applyBorder="1" applyAlignment="1">
      <alignment horizontal="center" vertical="top" wrapText="1"/>
    </xf>
    <xf numFmtId="0" fontId="4" fillId="0" borderId="2" xfId="0" applyFont="1" applyFill="1" applyBorder="1" applyAlignment="1">
      <alignment horizontal="left" vertical="top" wrapText="1"/>
    </xf>
    <xf numFmtId="1" fontId="2" fillId="0" borderId="0" xfId="0" applyNumberFormat="1" applyFont="1"/>
    <xf numFmtId="0" fontId="2" fillId="0" borderId="0" xfId="0" quotePrefix="1" applyFont="1"/>
    <xf numFmtId="0" fontId="14" fillId="0" borderId="0" xfId="0" applyFont="1" applyFill="1"/>
    <xf numFmtId="0" fontId="2" fillId="0" borderId="2" xfId="0" applyFont="1" applyFill="1" applyBorder="1"/>
    <xf numFmtId="0" fontId="2" fillId="0" borderId="2" xfId="0" applyFont="1" applyBorder="1"/>
    <xf numFmtId="0" fontId="1" fillId="0" borderId="0" xfId="0" applyFont="1" applyFill="1"/>
    <xf numFmtId="0" fontId="2" fillId="0" borderId="0" xfId="0" applyFont="1" applyFill="1"/>
    <xf numFmtId="167" fontId="6" fillId="0" borderId="2" xfId="0" applyNumberFormat="1" applyFont="1" applyFill="1" applyBorder="1" applyAlignment="1">
      <alignment horizontal="right" vertical="top" wrapText="1"/>
    </xf>
    <xf numFmtId="0" fontId="1" fillId="0" borderId="2" xfId="0" applyFont="1" applyFill="1" applyBorder="1" applyAlignment="1">
      <alignment vertical="center"/>
    </xf>
    <xf numFmtId="0" fontId="6" fillId="0" borderId="2" xfId="0" applyFont="1" applyFill="1" applyBorder="1" applyAlignment="1">
      <alignment vertical="center"/>
    </xf>
    <xf numFmtId="167" fontId="6" fillId="0" borderId="2" xfId="0" applyNumberFormat="1" applyFont="1" applyFill="1" applyBorder="1" applyAlignment="1">
      <alignment horizontal="right" vertical="center" wrapText="1"/>
    </xf>
    <xf numFmtId="3" fontId="2" fillId="0" borderId="0" xfId="0" applyNumberFormat="1" applyFont="1" applyFill="1" applyBorder="1"/>
    <xf numFmtId="3" fontId="4" fillId="0" borderId="0" xfId="0" applyNumberFormat="1" applyFont="1" applyFill="1" applyBorder="1"/>
    <xf numFmtId="0" fontId="6" fillId="0" borderId="0" xfId="0" applyFont="1" applyFill="1" applyBorder="1"/>
    <xf numFmtId="0" fontId="4" fillId="0" borderId="0" xfId="0" applyFont="1" applyFill="1" applyBorder="1"/>
    <xf numFmtId="0" fontId="4" fillId="0" borderId="2" xfId="0" applyFont="1" applyFill="1" applyBorder="1" applyAlignment="1">
      <alignment horizontal="left" vertical="top" wrapText="1" indent="2"/>
    </xf>
    <xf numFmtId="0" fontId="4" fillId="0" borderId="5" xfId="0" applyFont="1" applyFill="1" applyBorder="1" applyAlignment="1">
      <alignment vertical="top" wrapText="1"/>
    </xf>
    <xf numFmtId="0" fontId="4" fillId="0" borderId="5" xfId="0" applyFont="1" applyFill="1" applyBorder="1" applyAlignment="1">
      <alignment horizontal="left" vertical="top" wrapText="1" indent="1"/>
    </xf>
    <xf numFmtId="0" fontId="4"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1"/>
    </xf>
    <xf numFmtId="0" fontId="4" fillId="0" borderId="5" xfId="0" applyFont="1" applyFill="1" applyBorder="1" applyAlignment="1">
      <alignment horizontal="left" vertical="top" wrapText="1" indent="3"/>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8" fillId="0" borderId="0" xfId="0" applyFont="1"/>
    <xf numFmtId="0" fontId="2" fillId="0" borderId="2" xfId="0" applyFont="1" applyBorder="1" applyAlignment="1">
      <alignment vertical="top" wrapText="1"/>
    </xf>
    <xf numFmtId="0" fontId="1" fillId="0" borderId="2" xfId="0" applyFont="1" applyBorder="1"/>
    <xf numFmtId="0" fontId="19" fillId="0" borderId="4" xfId="1" applyFont="1" applyBorder="1" applyAlignment="1">
      <alignment vertical="top" wrapText="1"/>
    </xf>
    <xf numFmtId="0" fontId="11" fillId="0" borderId="2" xfId="1" applyFont="1" applyBorder="1" applyAlignment="1">
      <alignment horizontal="center" vertical="center" wrapText="1"/>
    </xf>
    <xf numFmtId="0" fontId="2" fillId="0" borderId="2" xfId="1" applyFont="1" applyFill="1" applyBorder="1" applyAlignment="1">
      <alignment horizontal="center" vertical="top" wrapText="1"/>
    </xf>
    <xf numFmtId="0" fontId="2" fillId="0" borderId="2" xfId="1" applyFont="1" applyBorder="1" applyAlignment="1">
      <alignment horizontal="center" vertical="top" wrapText="1"/>
    </xf>
    <xf numFmtId="0" fontId="2" fillId="0" borderId="2" xfId="1" applyFont="1" applyFill="1" applyBorder="1" applyAlignment="1">
      <alignment vertical="top" wrapText="1"/>
    </xf>
    <xf numFmtId="0" fontId="6" fillId="0" borderId="2" xfId="1" applyFont="1" applyFill="1" applyBorder="1" applyAlignment="1">
      <alignment horizontal="center" vertical="top" wrapText="1"/>
    </xf>
    <xf numFmtId="3" fontId="2" fillId="0" borderId="2" xfId="0" applyNumberFormat="1" applyFont="1" applyBorder="1" applyAlignment="1">
      <alignment vertical="top" wrapText="1"/>
    </xf>
    <xf numFmtId="3" fontId="11" fillId="0" borderId="2" xfId="0" applyNumberFormat="1" applyFont="1" applyBorder="1" applyAlignment="1">
      <alignment vertical="center" wrapText="1"/>
    </xf>
    <xf numFmtId="0" fontId="1" fillId="0" borderId="2" xfId="0" applyFont="1" applyBorder="1" applyAlignment="1">
      <alignment horizontal="center" vertical="center"/>
    </xf>
    <xf numFmtId="0" fontId="1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xf numFmtId="0" fontId="2" fillId="0" borderId="0" xfId="0" applyFont="1" applyFill="1" applyBorder="1" applyAlignment="1">
      <alignment vertical="top"/>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20" fillId="0" borderId="0" xfId="0" applyFont="1" applyAlignment="1">
      <alignment vertical="top"/>
    </xf>
    <xf numFmtId="0" fontId="21" fillId="0" borderId="0" xfId="0" applyFont="1"/>
    <xf numFmtId="0" fontId="6" fillId="2" borderId="1" xfId="0" applyFont="1" applyFill="1" applyBorder="1" applyAlignment="1">
      <alignment wrapText="1"/>
    </xf>
    <xf numFmtId="0" fontId="6" fillId="2" borderId="2" xfId="0" applyFont="1" applyFill="1" applyBorder="1" applyAlignment="1">
      <alignment horizontal="center"/>
    </xf>
    <xf numFmtId="0" fontId="10" fillId="3" borderId="0" xfId="0" applyFont="1" applyFill="1"/>
    <xf numFmtId="0" fontId="6" fillId="3" borderId="2" xfId="0" applyFont="1" applyFill="1" applyBorder="1" applyAlignment="1">
      <alignment horizontal="center"/>
    </xf>
    <xf numFmtId="0" fontId="11" fillId="3" borderId="0" xfId="0" applyFont="1" applyFill="1"/>
    <xf numFmtId="0" fontId="6" fillId="2" borderId="2" xfId="0" applyFont="1" applyFill="1" applyBorder="1" applyAlignment="1">
      <alignment horizontal="center" wrapText="1"/>
    </xf>
    <xf numFmtId="0" fontId="19" fillId="3" borderId="2" xfId="0" applyFont="1" applyFill="1" applyBorder="1" applyAlignment="1">
      <alignment horizontal="center" vertical="center"/>
    </xf>
    <xf numFmtId="0" fontId="6" fillId="3" borderId="2" xfId="0" applyFont="1" applyFill="1" applyBorder="1" applyAlignment="1">
      <alignment horizontal="center" wrapText="1"/>
    </xf>
    <xf numFmtId="0" fontId="21" fillId="0" borderId="2" xfId="0" applyFont="1" applyBorder="1"/>
    <xf numFmtId="0" fontId="4" fillId="0" borderId="5" xfId="0" applyFont="1" applyBorder="1" applyAlignment="1">
      <alignment vertical="top" wrapText="1"/>
    </xf>
    <xf numFmtId="0" fontId="11" fillId="0" borderId="2" xfId="0" applyFont="1" applyBorder="1"/>
    <xf numFmtId="0" fontId="4" fillId="2" borderId="2" xfId="0" applyFont="1" applyFill="1" applyBorder="1" applyAlignment="1">
      <alignment vertical="top" wrapText="1"/>
    </xf>
    <xf numFmtId="0" fontId="4" fillId="2" borderId="2" xfId="0" applyFont="1" applyFill="1" applyBorder="1" applyAlignment="1">
      <alignment horizontal="center" vertical="top" wrapText="1"/>
    </xf>
    <xf numFmtId="0" fontId="4" fillId="3" borderId="5" xfId="0" applyFont="1" applyFill="1" applyBorder="1" applyAlignment="1">
      <alignment vertical="top" wrapText="1"/>
    </xf>
    <xf numFmtId="0" fontId="4" fillId="3" borderId="2" xfId="0" applyFont="1" applyFill="1" applyBorder="1" applyAlignment="1">
      <alignment horizontal="center" wrapText="1"/>
    </xf>
    <xf numFmtId="0" fontId="4" fillId="0" borderId="5" xfId="0" applyFont="1" applyBorder="1" applyAlignment="1">
      <alignment horizontal="left" vertical="top" wrapText="1" indent="1"/>
    </xf>
    <xf numFmtId="0" fontId="4" fillId="2" borderId="2" xfId="0" applyFont="1" applyFill="1" applyBorder="1" applyAlignment="1">
      <alignment horizontal="left" vertical="top" wrapText="1" indent="1"/>
    </xf>
    <xf numFmtId="3" fontId="4" fillId="2" borderId="2" xfId="0" applyNumberFormat="1" applyFont="1" applyFill="1" applyBorder="1" applyAlignment="1">
      <alignment horizontal="center" vertical="top" wrapText="1"/>
    </xf>
    <xf numFmtId="0" fontId="11" fillId="3" borderId="5" xfId="0" applyFont="1" applyFill="1" applyBorder="1" applyAlignment="1">
      <alignment horizontal="left" vertical="center"/>
    </xf>
    <xf numFmtId="0" fontId="4" fillId="3" borderId="5" xfId="0" applyFont="1" applyFill="1" applyBorder="1" applyAlignment="1">
      <alignment horizontal="left" vertical="top" wrapText="1" indent="1"/>
    </xf>
    <xf numFmtId="0" fontId="11" fillId="3" borderId="2" xfId="0" applyFont="1" applyFill="1" applyBorder="1"/>
    <xf numFmtId="0" fontId="4" fillId="0" borderId="5" xfId="0" applyFont="1" applyBorder="1" applyAlignment="1">
      <alignment horizontal="left" vertical="top" wrapText="1" indent="2"/>
    </xf>
    <xf numFmtId="0" fontId="12" fillId="2" borderId="2" xfId="0" applyFont="1" applyFill="1" applyBorder="1" applyAlignment="1">
      <alignment horizontal="center" vertical="top" wrapText="1"/>
    </xf>
    <xf numFmtId="3" fontId="12" fillId="2" borderId="2" xfId="0" applyNumberFormat="1" applyFont="1" applyFill="1" applyBorder="1" applyAlignment="1">
      <alignment horizontal="center" vertical="top" wrapText="1"/>
    </xf>
    <xf numFmtId="0" fontId="4" fillId="3" borderId="5" xfId="0" applyFont="1" applyFill="1" applyBorder="1" applyAlignment="1">
      <alignment horizontal="left" vertical="top" wrapText="1" indent="2"/>
    </xf>
    <xf numFmtId="0" fontId="22" fillId="2" borderId="2" xfId="0" applyFont="1" applyFill="1" applyBorder="1"/>
    <xf numFmtId="0" fontId="4" fillId="3" borderId="9" xfId="0" applyFont="1" applyFill="1" applyBorder="1" applyAlignment="1">
      <alignment horizontal="left" vertical="top" wrapText="1" indent="2"/>
    </xf>
    <xf numFmtId="0" fontId="11" fillId="3" borderId="1" xfId="0" applyFont="1" applyFill="1" applyBorder="1"/>
    <xf numFmtId="0" fontId="4" fillId="0" borderId="5" xfId="0" applyFont="1" applyBorder="1" applyAlignment="1">
      <alignment horizontal="left" vertical="top" wrapText="1" indent="3"/>
    </xf>
    <xf numFmtId="0" fontId="4" fillId="2" borderId="2" xfId="0" applyFont="1" applyFill="1" applyBorder="1" applyAlignment="1">
      <alignment horizontal="left" vertical="top" wrapText="1" indent="3"/>
    </xf>
    <xf numFmtId="0" fontId="4" fillId="2" borderId="6" xfId="0" applyFont="1" applyFill="1" applyBorder="1" applyAlignment="1">
      <alignment horizontal="center" vertical="top" wrapText="1"/>
    </xf>
    <xf numFmtId="0" fontId="4" fillId="2" borderId="2" xfId="0" applyFont="1" applyFill="1" applyBorder="1" applyAlignment="1">
      <alignment horizontal="left" vertical="top" wrapText="1" indent="4"/>
    </xf>
    <xf numFmtId="165" fontId="4" fillId="2" borderId="2" xfId="0" applyNumberFormat="1" applyFont="1" applyFill="1" applyBorder="1" applyAlignment="1">
      <alignment horizontal="center" vertical="top" wrapText="1"/>
    </xf>
    <xf numFmtId="0" fontId="4" fillId="3" borderId="10" xfId="0" applyFont="1" applyFill="1" applyBorder="1" applyAlignment="1">
      <alignment horizontal="left" vertical="top" wrapText="1" indent="2"/>
    </xf>
    <xf numFmtId="0" fontId="11" fillId="3" borderId="3" xfId="0" applyFont="1" applyFill="1" applyBorder="1"/>
    <xf numFmtId="0" fontId="4" fillId="3" borderId="2" xfId="0" applyFont="1" applyFill="1" applyBorder="1" applyAlignment="1">
      <alignment horizontal="left" vertical="top" wrapText="1" indent="2"/>
    </xf>
    <xf numFmtId="0" fontId="4" fillId="2" borderId="2" xfId="0" applyFont="1" applyFill="1" applyBorder="1" applyAlignment="1">
      <alignment horizontal="left" vertical="top" wrapText="1" indent="2"/>
    </xf>
    <xf numFmtId="3" fontId="4" fillId="2" borderId="6" xfId="0" applyNumberFormat="1" applyFont="1" applyFill="1" applyBorder="1" applyAlignment="1">
      <alignment horizontal="center" vertical="top" wrapText="1"/>
    </xf>
    <xf numFmtId="0" fontId="23" fillId="2" borderId="2" xfId="0" applyFont="1" applyFill="1" applyBorder="1" applyAlignment="1">
      <alignment horizontal="left" vertical="top" wrapText="1" indent="2"/>
    </xf>
    <xf numFmtId="0" fontId="21" fillId="3" borderId="2" xfId="0" applyFont="1" applyFill="1" applyBorder="1"/>
    <xf numFmtId="0" fontId="4" fillId="0" borderId="2" xfId="0" applyFont="1" applyBorder="1" applyAlignment="1">
      <alignment horizontal="left" vertical="top" wrapText="1" indent="2"/>
    </xf>
    <xf numFmtId="0" fontId="21" fillId="3" borderId="2" xfId="0" applyFont="1" applyFill="1" applyBorder="1" applyAlignment="1">
      <alignment vertical="center"/>
    </xf>
    <xf numFmtId="0" fontId="11" fillId="2" borderId="2" xfId="0" applyFont="1" applyFill="1" applyBorder="1"/>
    <xf numFmtId="0" fontId="11" fillId="0" borderId="5" xfId="0" applyFont="1" applyBorder="1" applyAlignment="1">
      <alignment horizontal="left" vertical="top" wrapText="1" indent="1"/>
    </xf>
    <xf numFmtId="0" fontId="11" fillId="2" borderId="2" xfId="0" applyFont="1" applyFill="1" applyBorder="1" applyAlignment="1">
      <alignment horizontal="left" vertical="top" wrapText="1" indent="1"/>
    </xf>
    <xf numFmtId="0" fontId="11" fillId="2" borderId="2" xfId="0" applyFont="1" applyFill="1" applyBorder="1" applyAlignment="1">
      <alignment horizontal="center" vertical="top" wrapText="1"/>
    </xf>
    <xf numFmtId="0" fontId="11" fillId="3" borderId="5" xfId="0" applyFont="1" applyFill="1" applyBorder="1" applyAlignment="1">
      <alignment horizontal="left" vertical="top" wrapText="1" indent="1"/>
    </xf>
    <xf numFmtId="0" fontId="6" fillId="3" borderId="2" xfId="0" applyFont="1" applyFill="1" applyBorder="1" applyAlignment="1">
      <alignment horizontal="left" vertical="top" wrapText="1"/>
    </xf>
    <xf numFmtId="0" fontId="11" fillId="0" borderId="0" xfId="0" applyFont="1"/>
    <xf numFmtId="0" fontId="11" fillId="0" borderId="2" xfId="0" applyFont="1" applyBorder="1" applyAlignment="1">
      <alignment horizontal="center"/>
    </xf>
    <xf numFmtId="0" fontId="4" fillId="0" borderId="2" xfId="0" applyFont="1" applyBorder="1" applyAlignment="1">
      <alignment horizontal="center" wrapText="1"/>
    </xf>
    <xf numFmtId="0" fontId="4" fillId="0" borderId="6" xfId="0" applyFont="1" applyBorder="1" applyAlignment="1">
      <alignment horizontal="center" wrapText="1"/>
    </xf>
    <xf numFmtId="0" fontId="21" fillId="0" borderId="2" xfId="0" applyFont="1" applyBorder="1" applyAlignment="1">
      <alignment horizontal="center"/>
    </xf>
    <xf numFmtId="3" fontId="4" fillId="0" borderId="2" xfId="0" applyNumberFormat="1" applyFont="1" applyFill="1" applyBorder="1" applyAlignment="1">
      <alignment horizontal="center" wrapText="1"/>
    </xf>
    <xf numFmtId="165" fontId="4" fillId="0" borderId="2" xfId="0" applyNumberFormat="1" applyFont="1" applyFill="1" applyBorder="1" applyAlignment="1">
      <alignment horizontal="center" wrapText="1"/>
    </xf>
    <xf numFmtId="0" fontId="12" fillId="0" borderId="2" xfId="0" applyFont="1" applyFill="1" applyBorder="1" applyAlignment="1">
      <alignment horizontal="center" wrapText="1"/>
    </xf>
    <xf numFmtId="3" fontId="12" fillId="0" borderId="2" xfId="0" applyNumberFormat="1" applyFont="1" applyFill="1" applyBorder="1" applyAlignment="1">
      <alignment horizontal="center" wrapText="1"/>
    </xf>
    <xf numFmtId="0" fontId="4" fillId="0" borderId="2" xfId="0" applyFont="1" applyFill="1" applyBorder="1" applyAlignment="1">
      <alignment horizontal="center" wrapText="1"/>
    </xf>
    <xf numFmtId="4" fontId="4" fillId="0" borderId="2" xfId="0" applyNumberFormat="1" applyFont="1" applyFill="1" applyBorder="1" applyAlignment="1">
      <alignment horizontal="center" wrapText="1"/>
    </xf>
    <xf numFmtId="164" fontId="4" fillId="0" borderId="2" xfId="0" applyNumberFormat="1" applyFont="1" applyFill="1" applyBorder="1" applyAlignment="1">
      <alignment horizontal="right" wrapText="1"/>
    </xf>
    <xf numFmtId="167" fontId="12" fillId="0" borderId="2" xfId="0" applyNumberFormat="1" applyFont="1" applyFill="1" applyBorder="1" applyAlignment="1">
      <alignment horizontal="right" vertical="top" wrapText="1"/>
    </xf>
    <xf numFmtId="167" fontId="12" fillId="0" borderId="2" xfId="0" applyNumberFormat="1" applyFont="1" applyFill="1" applyBorder="1" applyAlignment="1">
      <alignment horizontal="right" wrapText="1"/>
    </xf>
    <xf numFmtId="167" fontId="4" fillId="0" borderId="2" xfId="0" applyNumberFormat="1" applyFont="1" applyFill="1" applyBorder="1" applyAlignment="1">
      <alignment horizontal="right" wrapText="1"/>
    </xf>
    <xf numFmtId="0" fontId="4" fillId="0" borderId="0" xfId="0" applyFont="1" applyAlignment="1">
      <alignment horizontal="center"/>
    </xf>
    <xf numFmtId="0" fontId="2" fillId="0" borderId="2" xfId="0" applyFont="1" applyBorder="1" applyAlignment="1">
      <alignment horizontal="center"/>
    </xf>
    <xf numFmtId="0" fontId="4" fillId="0" borderId="0" xfId="0" applyFont="1" applyFill="1" applyAlignment="1">
      <alignment horizontal="center"/>
    </xf>
    <xf numFmtId="0" fontId="8" fillId="0" borderId="0" xfId="0" applyFont="1" applyAlignment="1">
      <alignment horizontal="center"/>
    </xf>
    <xf numFmtId="0" fontId="2" fillId="0" borderId="0" xfId="0" applyFont="1" applyAlignment="1">
      <alignment horizontal="center"/>
    </xf>
    <xf numFmtId="164" fontId="2" fillId="0" borderId="2" xfId="0" applyNumberFormat="1" applyFont="1" applyFill="1" applyBorder="1"/>
    <xf numFmtId="0" fontId="6" fillId="0" borderId="2" xfId="0" applyNumberFormat="1"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1" fontId="4" fillId="0" borderId="2" xfId="0" applyNumberFormat="1" applyFont="1" applyFill="1" applyBorder="1" applyAlignment="1">
      <alignment horizontal="center" wrapText="1"/>
    </xf>
    <xf numFmtId="166" fontId="4" fillId="0" borderId="2" xfId="0" applyNumberFormat="1" applyFont="1" applyFill="1" applyBorder="1" applyAlignment="1">
      <alignment horizontal="center" wrapText="1"/>
    </xf>
    <xf numFmtId="0" fontId="4" fillId="0" borderId="5" xfId="0" applyFont="1" applyBorder="1" applyAlignment="1">
      <alignment horizontal="left" vertical="top" wrapText="1"/>
    </xf>
    <xf numFmtId="0" fontId="1" fillId="0" borderId="2" xfId="0" applyFont="1" applyBorder="1" applyAlignment="1">
      <alignment horizontal="left"/>
    </xf>
    <xf numFmtId="0" fontId="25" fillId="0" borderId="0" xfId="0" applyFont="1"/>
    <xf numFmtId="167" fontId="1" fillId="0" borderId="2" xfId="0" applyNumberFormat="1" applyFont="1" applyBorder="1"/>
    <xf numFmtId="0" fontId="2" fillId="0" borderId="2" xfId="0" applyFont="1" applyBorder="1" applyAlignment="1">
      <alignment wrapText="1"/>
    </xf>
    <xf numFmtId="1" fontId="6" fillId="0" borderId="2" xfId="1" applyNumberFormat="1" applyFont="1" applyFill="1" applyBorder="1" applyAlignment="1">
      <alignment horizontal="center" vertical="top" wrapText="1"/>
    </xf>
    <xf numFmtId="4" fontId="4" fillId="0" borderId="2" xfId="1" applyNumberFormat="1" applyFont="1" applyFill="1" applyBorder="1" applyAlignment="1">
      <alignment horizontal="center" vertical="top" wrapText="1"/>
    </xf>
    <xf numFmtId="1" fontId="4" fillId="0" borderId="0" xfId="0" applyNumberFormat="1" applyFont="1"/>
    <xf numFmtId="167" fontId="18" fillId="0" borderId="0" xfId="0" applyNumberFormat="1" applyFont="1"/>
    <xf numFmtId="167" fontId="2" fillId="0" borderId="2" xfId="0" applyNumberFormat="1" applyFont="1" applyBorder="1" applyAlignment="1">
      <alignment wrapText="1"/>
    </xf>
    <xf numFmtId="167" fontId="11" fillId="0" borderId="2" xfId="0" applyNumberFormat="1" applyFont="1" applyBorder="1" applyAlignment="1">
      <alignment wrapText="1"/>
    </xf>
    <xf numFmtId="167" fontId="2" fillId="0" borderId="2" xfId="0" applyNumberFormat="1" applyFont="1" applyBorder="1" applyAlignment="1"/>
    <xf numFmtId="0" fontId="2" fillId="0" borderId="2" xfId="0" applyFont="1" applyBorder="1" applyAlignment="1">
      <alignment horizontal="center" wrapText="1"/>
    </xf>
    <xf numFmtId="0" fontId="11" fillId="0" borderId="2" xfId="0" applyFont="1" applyBorder="1" applyAlignment="1">
      <alignment horizontal="center" wrapText="1"/>
    </xf>
    <xf numFmtId="0" fontId="2" fillId="0" borderId="2" xfId="0" applyFont="1" applyBorder="1" applyAlignment="1"/>
    <xf numFmtId="0" fontId="1" fillId="0" borderId="2" xfId="0" applyFont="1" applyBorder="1" applyAlignment="1"/>
    <xf numFmtId="167" fontId="1" fillId="0" borderId="2" xfId="0" applyNumberFormat="1" applyFont="1" applyBorder="1" applyAlignment="1"/>
    <xf numFmtId="0" fontId="11" fillId="0" borderId="2" xfId="0" applyFont="1" applyFill="1" applyBorder="1" applyAlignment="1">
      <alignment horizontal="center"/>
    </xf>
    <xf numFmtId="0" fontId="26" fillId="0" borderId="0" xfId="0" applyFont="1"/>
    <xf numFmtId="0" fontId="8" fillId="0" borderId="0" xfId="0" applyFont="1" applyAlignment="1">
      <alignment horizontal="left"/>
    </xf>
    <xf numFmtId="1" fontId="8" fillId="0" borderId="0" xfId="0" applyNumberFormat="1" applyFont="1"/>
    <xf numFmtId="0" fontId="21" fillId="0" borderId="2" xfId="0" applyFont="1" applyFill="1" applyBorder="1"/>
    <xf numFmtId="0" fontId="21" fillId="0" borderId="2" xfId="0" applyFont="1" applyFill="1" applyBorder="1" applyAlignment="1">
      <alignment horizontal="center"/>
    </xf>
    <xf numFmtId="0" fontId="28" fillId="0" borderId="0" xfId="0" applyFont="1"/>
    <xf numFmtId="0" fontId="27" fillId="0" borderId="0" xfId="0" applyFont="1" applyFill="1"/>
    <xf numFmtId="0" fontId="18" fillId="0" borderId="0" xfId="0" applyFont="1" applyFill="1"/>
    <xf numFmtId="0" fontId="2" fillId="0" borderId="2" xfId="0" applyFont="1" applyFill="1" applyBorder="1" applyAlignment="1">
      <alignment horizontal="center"/>
    </xf>
    <xf numFmtId="0" fontId="11" fillId="0" borderId="2" xfId="0" quotePrefix="1" applyFont="1" applyFill="1" applyBorder="1" applyAlignment="1">
      <alignment horizontal="center"/>
    </xf>
    <xf numFmtId="0" fontId="8" fillId="0" borderId="4" xfId="0" applyFont="1" applyBorder="1" applyAlignment="1">
      <alignment wrapText="1"/>
    </xf>
    <xf numFmtId="0" fontId="8" fillId="0" borderId="0" xfId="0" applyFont="1" applyAlignment="1">
      <alignment wrapText="1"/>
    </xf>
    <xf numFmtId="3" fontId="11" fillId="0" borderId="2" xfId="0" applyNumberFormat="1" applyFont="1" applyFill="1" applyBorder="1" applyAlignment="1">
      <alignment horizontal="center"/>
    </xf>
    <xf numFmtId="0" fontId="8" fillId="0" borderId="0" xfId="0" applyFont="1" applyFill="1" applyAlignment="1">
      <alignment vertical="top" wrapText="1"/>
    </xf>
    <xf numFmtId="0" fontId="4" fillId="0" borderId="0" xfId="0" applyFont="1" applyFill="1" applyAlignment="1">
      <alignment vertical="top" wrapText="1"/>
    </xf>
    <xf numFmtId="0" fontId="8" fillId="0" borderId="0" xfId="0" applyFont="1" applyAlignment="1">
      <alignment vertical="top" wrapText="1"/>
    </xf>
    <xf numFmtId="167" fontId="4" fillId="0" borderId="2" xfId="0" applyNumberFormat="1" applyFont="1" applyFill="1" applyBorder="1" applyAlignment="1"/>
    <xf numFmtId="0" fontId="4" fillId="0" borderId="2" xfId="0" applyFont="1" applyFill="1" applyBorder="1" applyAlignment="1"/>
    <xf numFmtId="0" fontId="4" fillId="0" borderId="0" xfId="0" applyFont="1" applyFill="1" applyAlignment="1"/>
    <xf numFmtId="0" fontId="21" fillId="0" borderId="0" xfId="0" applyFont="1" applyFill="1"/>
    <xf numFmtId="0" fontId="19" fillId="0" borderId="0" xfId="0" applyFont="1" applyFill="1"/>
    <xf numFmtId="0" fontId="6" fillId="0" borderId="2" xfId="0" applyFont="1" applyFill="1" applyBorder="1" applyAlignment="1">
      <alignment horizontal="center"/>
    </xf>
    <xf numFmtId="0" fontId="21" fillId="0" borderId="2" xfId="0" applyFont="1" applyFill="1" applyBorder="1" applyAlignment="1">
      <alignment textRotation="90"/>
    </xf>
    <xf numFmtId="0" fontId="19" fillId="0" borderId="2" xfId="0" applyFont="1" applyFill="1" applyBorder="1" applyAlignment="1">
      <alignment horizontal="center" vertical="center"/>
    </xf>
    <xf numFmtId="0" fontId="6" fillId="0" borderId="2" xfId="0" applyFont="1" applyFill="1" applyBorder="1" applyAlignment="1">
      <alignment horizontal="center" wrapText="1"/>
    </xf>
    <xf numFmtId="0" fontId="11" fillId="0" borderId="2" xfId="0" applyFont="1" applyFill="1" applyBorder="1"/>
    <xf numFmtId="0" fontId="4" fillId="0" borderId="6" xfId="0" applyFont="1" applyFill="1" applyBorder="1" applyAlignment="1">
      <alignment horizontal="center" wrapText="1"/>
    </xf>
    <xf numFmtId="0" fontId="11" fillId="0" borderId="5" xfId="0" applyFont="1" applyFill="1" applyBorder="1" applyAlignment="1">
      <alignment horizontal="left" vertical="top" wrapText="1" indent="1"/>
    </xf>
    <xf numFmtId="0" fontId="11" fillId="0" borderId="0" xfId="0" applyFont="1" applyFill="1"/>
    <xf numFmtId="0" fontId="29" fillId="0" borderId="0" xfId="0" applyFont="1" applyFill="1"/>
    <xf numFmtId="0" fontId="1" fillId="0" borderId="0"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Fill="1" applyBorder="1" applyAlignment="1">
      <alignment vertical="center" wrapText="1"/>
    </xf>
    <xf numFmtId="0" fontId="2" fillId="0" borderId="1" xfId="0" applyFont="1" applyBorder="1" applyAlignment="1">
      <alignment horizontal="right" vertical="center"/>
    </xf>
    <xf numFmtId="0" fontId="2" fillId="0" borderId="8" xfId="0" applyFont="1" applyBorder="1" applyAlignment="1">
      <alignment horizontal="right" vertical="center"/>
    </xf>
    <xf numFmtId="0" fontId="2" fillId="0" borderId="3" xfId="0" applyFont="1" applyBorder="1" applyAlignment="1">
      <alignment horizontal="right" vertical="center"/>
    </xf>
    <xf numFmtId="0" fontId="1" fillId="0" borderId="5"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1" fillId="3" borderId="8" xfId="0" applyFont="1" applyFill="1" applyBorder="1" applyAlignment="1">
      <alignment horizontal="center" vertical="center"/>
    </xf>
    <xf numFmtId="0" fontId="11" fillId="3"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1" fillId="0" borderId="1" xfId="0" applyFont="1" applyFill="1" applyBorder="1" applyAlignment="1">
      <alignment horizontal="center"/>
    </xf>
    <xf numFmtId="0" fontId="11" fillId="0" borderId="8" xfId="0" applyFont="1" applyFill="1" applyBorder="1" applyAlignment="1">
      <alignment horizontal="center"/>
    </xf>
    <xf numFmtId="0" fontId="11" fillId="0" borderId="3" xfId="0" applyFont="1" applyFill="1" applyBorder="1" applyAlignment="1">
      <alignment horizontal="center"/>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8"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4" fillId="4" borderId="0" xfId="0" applyFont="1" applyFill="1" applyAlignment="1">
      <alignment horizontal="left" vertical="top" wrapText="1"/>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2" fillId="0" borderId="1"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11" fillId="0" borderId="0" xfId="0" applyFont="1" applyAlignment="1">
      <alignment horizontal="left" vertical="top" wrapText="1"/>
    </xf>
    <xf numFmtId="0" fontId="4" fillId="0" borderId="0" xfId="0" applyFont="1" applyFill="1" applyAlignment="1">
      <alignment horizontal="left" vertical="top" wrapText="1"/>
    </xf>
    <xf numFmtId="164" fontId="4" fillId="0" borderId="1" xfId="0" applyNumberFormat="1" applyFont="1" applyFill="1" applyBorder="1" applyAlignment="1">
      <alignment horizontal="center" wrapText="1"/>
    </xf>
    <xf numFmtId="164" fontId="4" fillId="0" borderId="8" xfId="0" applyNumberFormat="1" applyFont="1" applyFill="1" applyBorder="1" applyAlignment="1">
      <alignment horizontal="center" wrapText="1"/>
    </xf>
    <xf numFmtId="164" fontId="4" fillId="0" borderId="3" xfId="0" applyNumberFormat="1" applyFont="1" applyFill="1" applyBorder="1" applyAlignment="1">
      <alignment horizontal="center" wrapText="1"/>
    </xf>
    <xf numFmtId="0" fontId="6" fillId="0" borderId="2" xfId="0" applyNumberFormat="1" applyFont="1" applyFill="1" applyBorder="1" applyAlignment="1">
      <alignment horizontal="center" textRotation="90"/>
    </xf>
    <xf numFmtId="0" fontId="1" fillId="0" borderId="2" xfId="0" applyFont="1" applyFill="1" applyBorder="1" applyAlignment="1">
      <alignment horizontal="center"/>
    </xf>
    <xf numFmtId="3" fontId="4" fillId="0" borderId="1" xfId="0" applyNumberFormat="1" applyFont="1" applyFill="1" applyBorder="1" applyAlignment="1">
      <alignment horizontal="center" wrapText="1"/>
    </xf>
    <xf numFmtId="3" fontId="4" fillId="0" borderId="8" xfId="0" applyNumberFormat="1" applyFont="1" applyFill="1" applyBorder="1" applyAlignment="1">
      <alignment horizontal="center" wrapText="1"/>
    </xf>
    <xf numFmtId="3" fontId="4" fillId="0" borderId="3" xfId="0" applyNumberFormat="1" applyFont="1" applyFill="1" applyBorder="1" applyAlignment="1">
      <alignment horizontal="center" wrapText="1"/>
    </xf>
    <xf numFmtId="165" fontId="4" fillId="0" borderId="1" xfId="0" applyNumberFormat="1" applyFont="1" applyFill="1" applyBorder="1" applyAlignment="1">
      <alignment horizontal="center" wrapText="1"/>
    </xf>
    <xf numFmtId="165" fontId="4" fillId="0" borderId="8" xfId="0" applyNumberFormat="1" applyFont="1" applyFill="1" applyBorder="1" applyAlignment="1">
      <alignment horizontal="center" wrapText="1"/>
    </xf>
    <xf numFmtId="165" fontId="4" fillId="0" borderId="3" xfId="0" applyNumberFormat="1" applyFont="1" applyFill="1" applyBorder="1" applyAlignment="1">
      <alignment horizontal="center" wrapText="1"/>
    </xf>
    <xf numFmtId="0" fontId="2" fillId="0" borderId="1" xfId="0" applyFont="1" applyFill="1" applyBorder="1" applyAlignment="1">
      <alignment horizontal="center"/>
    </xf>
    <xf numFmtId="0" fontId="2" fillId="0" borderId="8" xfId="0" applyFont="1" applyFill="1" applyBorder="1" applyAlignment="1">
      <alignment horizontal="center"/>
    </xf>
    <xf numFmtId="0" fontId="2" fillId="0" borderId="3" xfId="0" applyFont="1" applyFill="1" applyBorder="1" applyAlignment="1">
      <alignment horizontal="center"/>
    </xf>
    <xf numFmtId="0" fontId="5" fillId="0" borderId="0" xfId="0" applyFont="1" applyFill="1" applyAlignment="1">
      <alignment horizontal="left" vertical="top" wrapText="1"/>
    </xf>
    <xf numFmtId="0" fontId="6"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3" fontId="12" fillId="0" borderId="5" xfId="0" applyNumberFormat="1" applyFont="1" applyFill="1" applyBorder="1" applyAlignment="1">
      <alignment horizontal="center" wrapText="1"/>
    </xf>
    <xf numFmtId="3" fontId="12" fillId="0" borderId="7" xfId="0" applyNumberFormat="1" applyFont="1" applyFill="1" applyBorder="1" applyAlignment="1">
      <alignment horizontal="center" wrapText="1"/>
    </xf>
    <xf numFmtId="3" fontId="12" fillId="0" borderId="6" xfId="0" applyNumberFormat="1" applyFont="1" applyFill="1" applyBorder="1" applyAlignment="1">
      <alignment horizontal="center" wrapText="1"/>
    </xf>
    <xf numFmtId="3" fontId="12" fillId="0" borderId="5" xfId="0" applyNumberFormat="1" applyFont="1" applyFill="1" applyBorder="1" applyAlignment="1">
      <alignment horizontal="center" vertical="top" wrapText="1"/>
    </xf>
    <xf numFmtId="3" fontId="12" fillId="0" borderId="7" xfId="0" applyNumberFormat="1" applyFont="1" applyFill="1" applyBorder="1" applyAlignment="1">
      <alignment horizontal="center" vertical="top" wrapText="1"/>
    </xf>
    <xf numFmtId="3" fontId="12" fillId="0" borderId="6" xfId="0" applyNumberFormat="1" applyFont="1" applyFill="1" applyBorder="1" applyAlignment="1">
      <alignment horizontal="center" vertical="top" wrapText="1"/>
    </xf>
    <xf numFmtId="3" fontId="6" fillId="0" borderId="2" xfId="0" applyNumberFormat="1" applyFont="1" applyFill="1" applyBorder="1" applyAlignment="1">
      <alignment horizontal="center" vertical="top" wrapText="1"/>
    </xf>
    <xf numFmtId="0" fontId="11" fillId="0" borderId="1" xfId="0" applyFont="1" applyBorder="1" applyAlignment="1">
      <alignment horizontal="center"/>
    </xf>
    <xf numFmtId="0" fontId="11" fillId="0" borderId="8" xfId="0" applyFont="1" applyBorder="1" applyAlignment="1">
      <alignment horizontal="center"/>
    </xf>
    <xf numFmtId="0" fontId="11" fillId="0" borderId="3" xfId="0" applyFont="1" applyBorder="1" applyAlignment="1">
      <alignment horizontal="center"/>
    </xf>
    <xf numFmtId="4" fontId="4" fillId="0" borderId="1" xfId="0" applyNumberFormat="1" applyFont="1" applyFill="1" applyBorder="1" applyAlignment="1">
      <alignment horizontal="center" wrapText="1"/>
    </xf>
    <xf numFmtId="4" fontId="4" fillId="0" borderId="8" xfId="0" applyNumberFormat="1" applyFont="1" applyFill="1" applyBorder="1" applyAlignment="1">
      <alignment horizontal="center" wrapText="1"/>
    </xf>
    <xf numFmtId="4" fontId="4" fillId="0" borderId="3" xfId="0" applyNumberFormat="1" applyFont="1" applyFill="1" applyBorder="1" applyAlignment="1">
      <alignment horizontal="center" wrapText="1"/>
    </xf>
    <xf numFmtId="0" fontId="1" fillId="0" borderId="5" xfId="0" applyFont="1" applyFill="1" applyBorder="1" applyAlignment="1">
      <alignment horizontal="center"/>
    </xf>
    <xf numFmtId="0" fontId="1" fillId="0" borderId="6" xfId="0" applyFont="1" applyFill="1" applyBorder="1" applyAlignment="1">
      <alignment horizontal="center"/>
    </xf>
    <xf numFmtId="0" fontId="2" fillId="0" borderId="0" xfId="0" applyFont="1" applyAlignment="1">
      <alignment horizontal="left" vertical="top"/>
    </xf>
    <xf numFmtId="0"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wrapText="1"/>
    </xf>
    <xf numFmtId="0" fontId="4" fillId="0" borderId="0"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10" fillId="0" borderId="2" xfId="1" applyFont="1" applyBorder="1" applyAlignment="1">
      <alignment horizontal="center" vertical="top" wrapText="1"/>
    </xf>
    <xf numFmtId="0" fontId="10" fillId="0" borderId="5" xfId="1" applyFont="1" applyBorder="1" applyAlignment="1">
      <alignment horizontal="center" vertical="top" wrapText="1"/>
    </xf>
    <xf numFmtId="0" fontId="10" fillId="0" borderId="7" xfId="1" applyFont="1" applyBorder="1" applyAlignment="1">
      <alignment horizontal="center" vertical="top" wrapText="1"/>
    </xf>
    <xf numFmtId="0" fontId="10" fillId="0" borderId="6" xfId="1" applyFont="1" applyBorder="1" applyAlignment="1">
      <alignment horizontal="center" vertical="top"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pplyAlignment="1">
      <alignment horizontal="center" vertical="top" wrapText="1"/>
    </xf>
    <xf numFmtId="0" fontId="11" fillId="0" borderId="6" xfId="1" applyFont="1" applyBorder="1" applyAlignment="1">
      <alignment horizontal="center" vertical="top" wrapText="1"/>
    </xf>
    <xf numFmtId="0" fontId="10" fillId="0" borderId="2"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tephen Treimel" id="{68C23C2A-48DB-4C56-AC9A-55326565E391}" userId="S::Stephen.Treimel@erg.com::6926721d-cb01-48c7-a20f-3b32c9c3a9a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37" dT="2021-08-03T15:08:01.70" personId="{68C23C2A-48DB-4C56-AC9A-55326565E391}" id="{0BA830FD-B7E0-47E6-9ACB-79260B02F593}">
    <text>obviously not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817A-876D-474A-AF55-954D0F4C1F07}">
  <dimension ref="A1:Q100"/>
  <sheetViews>
    <sheetView topLeftCell="A58" zoomScaleNormal="100" workbookViewId="0">
      <selection activeCell="A5" sqref="A5:L5"/>
    </sheetView>
  </sheetViews>
  <sheetFormatPr defaultColWidth="9.1796875" defaultRowHeight="13" x14ac:dyDescent="0.3"/>
  <cols>
    <col min="1" max="1" width="59.1796875" style="1" customWidth="1"/>
    <col min="2" max="2" width="11.7265625" style="1" customWidth="1"/>
    <col min="3" max="3" width="12.81640625" style="1" customWidth="1"/>
    <col min="4" max="4" width="14" style="1" customWidth="1"/>
    <col min="5" max="5" width="13.54296875" style="1" customWidth="1"/>
    <col min="6" max="6" width="6" style="1" customWidth="1"/>
    <col min="7" max="7" width="15.1796875" style="1" customWidth="1"/>
    <col min="8" max="8" width="29.1796875" style="1" customWidth="1"/>
    <col min="9" max="11" width="14.26953125" style="1" customWidth="1"/>
    <col min="12" max="12" width="17.453125" style="1" customWidth="1"/>
    <col min="13" max="13" width="20.453125" style="46" customWidth="1"/>
    <col min="14" max="14" width="13.81640625" style="46" customWidth="1"/>
    <col min="15" max="15" width="40.54296875" style="79" customWidth="1"/>
    <col min="16" max="16" width="18.54296875" style="79" customWidth="1"/>
    <col min="17" max="17" width="9.1796875" style="46"/>
    <col min="18" max="16384" width="9.1796875" style="1"/>
  </cols>
  <sheetData>
    <row r="1" spans="1:17" ht="29.25" customHeight="1" x14ac:dyDescent="0.3">
      <c r="A1" s="85" t="s">
        <v>300</v>
      </c>
    </row>
    <row r="2" spans="1:17" x14ac:dyDescent="0.3">
      <c r="A2" s="209" t="s">
        <v>467</v>
      </c>
      <c r="B2" s="209"/>
      <c r="C2" s="209"/>
      <c r="D2" s="209"/>
      <c r="E2" s="209"/>
      <c r="F2" s="209"/>
      <c r="G2" s="209"/>
      <c r="H2" s="209"/>
      <c r="I2" s="209"/>
      <c r="J2" s="209"/>
      <c r="K2" s="209"/>
      <c r="L2" s="209"/>
    </row>
    <row r="3" spans="1:17" x14ac:dyDescent="0.3">
      <c r="A3" s="209"/>
      <c r="B3" s="209"/>
      <c r="C3" s="209"/>
      <c r="D3" s="209"/>
      <c r="E3" s="209"/>
      <c r="F3" s="209"/>
      <c r="G3" s="209"/>
      <c r="H3" s="209"/>
      <c r="I3" s="209"/>
      <c r="J3" s="209"/>
      <c r="K3" s="209"/>
      <c r="L3" s="209"/>
    </row>
    <row r="4" spans="1:17" ht="18" customHeight="1" x14ac:dyDescent="0.3">
      <c r="A4" s="209"/>
      <c r="B4" s="209"/>
      <c r="C4" s="209"/>
      <c r="D4" s="209"/>
      <c r="E4" s="209"/>
      <c r="F4" s="209"/>
      <c r="G4" s="209"/>
      <c r="H4" s="209"/>
      <c r="I4" s="209"/>
      <c r="J4" s="209"/>
      <c r="K4" s="209"/>
      <c r="L4" s="209"/>
    </row>
    <row r="5" spans="1:17" ht="30" customHeight="1" x14ac:dyDescent="0.3">
      <c r="A5" s="209" t="s">
        <v>432</v>
      </c>
      <c r="B5" s="209"/>
      <c r="C5" s="209"/>
      <c r="D5" s="209"/>
      <c r="E5" s="209"/>
      <c r="F5" s="209"/>
      <c r="G5" s="209"/>
      <c r="H5" s="209"/>
      <c r="I5" s="209"/>
      <c r="J5" s="209"/>
      <c r="K5" s="209"/>
      <c r="L5" s="209"/>
    </row>
    <row r="6" spans="1:17" x14ac:dyDescent="0.3">
      <c r="A6" s="28"/>
      <c r="B6" s="7" t="s">
        <v>7</v>
      </c>
      <c r="C6" s="7" t="s">
        <v>8</v>
      </c>
      <c r="D6" s="7" t="s">
        <v>9</v>
      </c>
      <c r="E6" s="7" t="s">
        <v>10</v>
      </c>
      <c r="G6" s="214" t="s">
        <v>254</v>
      </c>
      <c r="H6" s="215"/>
      <c r="I6" s="215"/>
      <c r="J6" s="215"/>
      <c r="K6" s="215"/>
      <c r="L6" s="216"/>
    </row>
    <row r="7" spans="1:17" ht="39" x14ac:dyDescent="0.3">
      <c r="A7" s="76" t="s">
        <v>255</v>
      </c>
      <c r="B7" s="11" t="s">
        <v>15</v>
      </c>
      <c r="C7" s="11" t="s">
        <v>16</v>
      </c>
      <c r="D7" s="11" t="s">
        <v>17</v>
      </c>
      <c r="E7" s="11" t="s">
        <v>18</v>
      </c>
      <c r="G7" s="11" t="s">
        <v>142</v>
      </c>
      <c r="H7" s="11" t="s">
        <v>140</v>
      </c>
      <c r="I7" s="11" t="s">
        <v>108</v>
      </c>
      <c r="J7" s="11" t="s">
        <v>141</v>
      </c>
      <c r="K7" s="11" t="s">
        <v>125</v>
      </c>
      <c r="L7" s="11" t="s">
        <v>111</v>
      </c>
    </row>
    <row r="8" spans="1:17" x14ac:dyDescent="0.3">
      <c r="A8" s="56" t="s">
        <v>87</v>
      </c>
      <c r="B8" s="44"/>
      <c r="C8" s="44"/>
      <c r="D8" s="44"/>
      <c r="E8" s="44"/>
      <c r="O8" s="77"/>
      <c r="P8" s="78"/>
      <c r="Q8" s="78"/>
    </row>
    <row r="9" spans="1:17" x14ac:dyDescent="0.3">
      <c r="A9" s="57" t="s">
        <v>80</v>
      </c>
      <c r="B9" s="44">
        <v>4</v>
      </c>
      <c r="C9" s="44">
        <v>1</v>
      </c>
      <c r="D9" s="44">
        <f>B9*C9</f>
        <v>4</v>
      </c>
      <c r="E9" s="44">
        <v>0</v>
      </c>
      <c r="O9" s="77"/>
    </row>
    <row r="10" spans="1:17" x14ac:dyDescent="0.3">
      <c r="A10" s="57" t="s">
        <v>24</v>
      </c>
      <c r="B10" s="44"/>
      <c r="C10" s="44"/>
      <c r="D10" s="44"/>
      <c r="E10" s="44"/>
      <c r="O10" s="210"/>
      <c r="P10" s="210"/>
    </row>
    <row r="11" spans="1:17" ht="26" x14ac:dyDescent="0.3">
      <c r="A11" s="58" t="s">
        <v>138</v>
      </c>
      <c r="B11" s="44">
        <v>15</v>
      </c>
      <c r="C11" s="44">
        <v>3</v>
      </c>
      <c r="D11" s="44">
        <f t="shared" ref="D11:D98" si="0">B11*C11</f>
        <v>45</v>
      </c>
      <c r="E11" s="44">
        <v>0</v>
      </c>
      <c r="G11" s="1" t="s">
        <v>144</v>
      </c>
      <c r="H11" s="1" t="s">
        <v>143</v>
      </c>
      <c r="O11" s="208"/>
      <c r="P11" s="208"/>
      <c r="Q11" s="1"/>
    </row>
    <row r="12" spans="1:17" ht="26" x14ac:dyDescent="0.3">
      <c r="A12" s="58" t="s">
        <v>172</v>
      </c>
      <c r="B12" s="44">
        <v>20</v>
      </c>
      <c r="C12" s="44"/>
      <c r="D12" s="44"/>
      <c r="E12" s="44"/>
      <c r="G12" s="1" t="s">
        <v>144</v>
      </c>
      <c r="H12" s="1" t="s">
        <v>143</v>
      </c>
      <c r="O12" s="81"/>
      <c r="P12" s="81"/>
    </row>
    <row r="13" spans="1:17" x14ac:dyDescent="0.3">
      <c r="A13" s="58" t="s">
        <v>137</v>
      </c>
      <c r="B13" s="44">
        <v>15</v>
      </c>
      <c r="C13" s="44">
        <v>3</v>
      </c>
      <c r="D13" s="44">
        <f>B13*C13</f>
        <v>45</v>
      </c>
      <c r="E13" s="44">
        <v>0</v>
      </c>
      <c r="H13" s="1" t="s">
        <v>160</v>
      </c>
      <c r="O13" s="82"/>
      <c r="P13" s="82"/>
    </row>
    <row r="14" spans="1:17" x14ac:dyDescent="0.3">
      <c r="A14" s="60" t="s">
        <v>168</v>
      </c>
      <c r="B14" s="211">
        <v>20</v>
      </c>
      <c r="C14" s="211">
        <v>5</v>
      </c>
      <c r="D14" s="211">
        <f>B14*C14</f>
        <v>100</v>
      </c>
      <c r="E14" s="211">
        <v>1</v>
      </c>
      <c r="G14" s="1" t="s">
        <v>163</v>
      </c>
      <c r="H14" s="1" t="s">
        <v>99</v>
      </c>
      <c r="O14" s="84"/>
      <c r="P14" s="84"/>
    </row>
    <row r="15" spans="1:17" ht="26" x14ac:dyDescent="0.3">
      <c r="A15" s="60" t="s">
        <v>198</v>
      </c>
      <c r="B15" s="212"/>
      <c r="C15" s="212"/>
      <c r="D15" s="212"/>
      <c r="E15" s="212"/>
      <c r="G15" s="1" t="s">
        <v>161</v>
      </c>
      <c r="H15" s="1" t="s">
        <v>101</v>
      </c>
      <c r="O15" s="84"/>
      <c r="P15" s="84"/>
    </row>
    <row r="16" spans="1:17" ht="26" x14ac:dyDescent="0.3">
      <c r="A16" s="60" t="s">
        <v>299</v>
      </c>
      <c r="B16" s="213"/>
      <c r="C16" s="213"/>
      <c r="D16" s="213"/>
      <c r="E16" s="213"/>
      <c r="G16" s="1" t="s">
        <v>162</v>
      </c>
      <c r="H16" s="1" t="s">
        <v>102</v>
      </c>
      <c r="O16" s="84"/>
      <c r="P16" s="84"/>
    </row>
    <row r="17" spans="1:16" x14ac:dyDescent="0.3">
      <c r="A17" s="60" t="s">
        <v>197</v>
      </c>
      <c r="B17" s="44"/>
      <c r="C17" s="44"/>
      <c r="D17" s="44"/>
      <c r="E17" s="44"/>
      <c r="G17" s="1" t="s">
        <v>163</v>
      </c>
      <c r="H17" s="1" t="s">
        <v>100</v>
      </c>
      <c r="O17" s="84"/>
      <c r="P17" s="84"/>
    </row>
    <row r="18" spans="1:16" x14ac:dyDescent="0.3">
      <c r="A18" s="60" t="s">
        <v>169</v>
      </c>
      <c r="B18" s="44"/>
      <c r="C18" s="44"/>
      <c r="D18" s="44"/>
      <c r="E18" s="44"/>
      <c r="G18" s="1" t="s">
        <v>146</v>
      </c>
      <c r="H18" s="1" t="s">
        <v>145</v>
      </c>
      <c r="O18" s="84"/>
      <c r="P18" s="84"/>
    </row>
    <row r="19" spans="1:16" x14ac:dyDescent="0.3">
      <c r="A19" s="60" t="s">
        <v>170</v>
      </c>
      <c r="B19" s="44"/>
      <c r="C19" s="44"/>
      <c r="D19" s="44"/>
      <c r="E19" s="44"/>
      <c r="G19" s="1" t="s">
        <v>147</v>
      </c>
      <c r="H19" s="1" t="s">
        <v>145</v>
      </c>
      <c r="O19" s="84"/>
      <c r="P19" s="84"/>
    </row>
    <row r="20" spans="1:16" x14ac:dyDescent="0.3">
      <c r="A20" s="60" t="s">
        <v>171</v>
      </c>
      <c r="B20" s="44"/>
      <c r="C20" s="44"/>
      <c r="D20" s="44"/>
      <c r="E20" s="44"/>
      <c r="G20" s="1" t="s">
        <v>148</v>
      </c>
      <c r="H20" s="1" t="s">
        <v>145</v>
      </c>
      <c r="O20" s="84"/>
      <c r="P20" s="84"/>
    </row>
    <row r="21" spans="1:16" x14ac:dyDescent="0.3">
      <c r="A21" s="60" t="s">
        <v>103</v>
      </c>
      <c r="B21" s="44"/>
      <c r="C21" s="44"/>
      <c r="D21" s="44"/>
      <c r="E21" s="44"/>
      <c r="G21" s="1" t="s">
        <v>149</v>
      </c>
      <c r="H21" s="1" t="s">
        <v>145</v>
      </c>
      <c r="O21" s="84"/>
      <c r="P21" s="84"/>
    </row>
    <row r="22" spans="1:16" x14ac:dyDescent="0.3">
      <c r="A22" s="60" t="s">
        <v>104</v>
      </c>
      <c r="B22" s="44"/>
      <c r="C22" s="44"/>
      <c r="D22" s="44"/>
      <c r="E22" s="44"/>
      <c r="G22" s="1" t="s">
        <v>150</v>
      </c>
      <c r="H22" s="1" t="s">
        <v>145</v>
      </c>
      <c r="O22" s="84"/>
      <c r="P22" s="84"/>
    </row>
    <row r="23" spans="1:16" ht="16.5" customHeight="1" x14ac:dyDescent="0.3">
      <c r="A23" s="60" t="s">
        <v>105</v>
      </c>
      <c r="B23" s="44"/>
      <c r="C23" s="44"/>
      <c r="D23" s="44"/>
      <c r="E23" s="44"/>
      <c r="G23" s="1" t="s">
        <v>151</v>
      </c>
      <c r="H23" s="1" t="s">
        <v>145</v>
      </c>
    </row>
    <row r="24" spans="1:16" x14ac:dyDescent="0.3">
      <c r="A24" s="58" t="s">
        <v>184</v>
      </c>
      <c r="B24" s="44"/>
      <c r="C24" s="44"/>
      <c r="D24" s="44"/>
      <c r="E24" s="44"/>
      <c r="H24" s="2" t="s">
        <v>178</v>
      </c>
      <c r="O24" s="84"/>
      <c r="P24" s="84"/>
    </row>
    <row r="25" spans="1:16" x14ac:dyDescent="0.3">
      <c r="A25" s="60" t="s">
        <v>175</v>
      </c>
      <c r="B25" s="44"/>
      <c r="C25" s="44"/>
      <c r="D25" s="44"/>
      <c r="E25" s="44"/>
      <c r="H25" s="2" t="s">
        <v>179</v>
      </c>
      <c r="O25" s="84"/>
      <c r="P25" s="84"/>
    </row>
    <row r="26" spans="1:16" x14ac:dyDescent="0.3">
      <c r="A26" s="60" t="s">
        <v>173</v>
      </c>
      <c r="B26" s="44"/>
      <c r="C26" s="44"/>
      <c r="D26" s="44"/>
      <c r="E26" s="44"/>
      <c r="H26" s="2" t="s">
        <v>180</v>
      </c>
      <c r="O26" s="84"/>
      <c r="P26" s="84"/>
    </row>
    <row r="27" spans="1:16" x14ac:dyDescent="0.3">
      <c r="A27" s="60" t="s">
        <v>174</v>
      </c>
      <c r="B27" s="44"/>
      <c r="C27" s="44"/>
      <c r="D27" s="44"/>
      <c r="E27" s="44"/>
      <c r="H27" s="2" t="s">
        <v>181</v>
      </c>
      <c r="O27" s="84"/>
      <c r="P27" s="84"/>
    </row>
    <row r="28" spans="1:16" x14ac:dyDescent="0.3">
      <c r="A28" s="60" t="s">
        <v>176</v>
      </c>
      <c r="B28" s="44"/>
      <c r="C28" s="44"/>
      <c r="D28" s="44"/>
      <c r="E28" s="44"/>
      <c r="H28" s="2" t="s">
        <v>182</v>
      </c>
      <c r="O28" s="84"/>
      <c r="P28" s="84"/>
    </row>
    <row r="29" spans="1:16" x14ac:dyDescent="0.3">
      <c r="A29" s="60" t="s">
        <v>177</v>
      </c>
      <c r="B29" s="44"/>
      <c r="C29" s="44"/>
      <c r="D29" s="44"/>
      <c r="E29" s="44"/>
      <c r="H29" s="2" t="s">
        <v>183</v>
      </c>
      <c r="O29" s="84"/>
      <c r="P29" s="84"/>
    </row>
    <row r="30" spans="1:16" x14ac:dyDescent="0.3">
      <c r="A30" s="58" t="s">
        <v>185</v>
      </c>
      <c r="B30" s="44">
        <v>4</v>
      </c>
      <c r="C30" s="44">
        <v>0.5</v>
      </c>
      <c r="D30" s="44">
        <f>B30*C30</f>
        <v>2</v>
      </c>
      <c r="E30" s="44">
        <v>2</v>
      </c>
      <c r="H30" s="2" t="s">
        <v>186</v>
      </c>
      <c r="O30" s="84"/>
      <c r="P30" s="84"/>
    </row>
    <row r="31" spans="1:16" x14ac:dyDescent="0.3">
      <c r="A31" s="58" t="s">
        <v>187</v>
      </c>
      <c r="B31" s="44">
        <v>2</v>
      </c>
      <c r="C31" s="44">
        <v>1</v>
      </c>
      <c r="D31" s="44">
        <f t="shared" si="0"/>
        <v>2</v>
      </c>
      <c r="E31" s="44">
        <v>1</v>
      </c>
      <c r="H31" s="1" t="s">
        <v>121</v>
      </c>
    </row>
    <row r="32" spans="1:16" ht="26" x14ac:dyDescent="0.3">
      <c r="A32" s="58" t="s">
        <v>188</v>
      </c>
      <c r="B32" s="44"/>
      <c r="C32" s="44"/>
      <c r="D32" s="44"/>
      <c r="E32" s="44"/>
      <c r="H32" s="1" t="s">
        <v>189</v>
      </c>
      <c r="O32" s="83"/>
      <c r="P32" s="83"/>
    </row>
    <row r="33" spans="1:16" x14ac:dyDescent="0.3">
      <c r="A33" s="58" t="s">
        <v>298</v>
      </c>
      <c r="B33" s="44">
        <v>2</v>
      </c>
      <c r="C33" s="44">
        <f>3*52</f>
        <v>156</v>
      </c>
      <c r="D33" s="44">
        <f>B33*C33</f>
        <v>312</v>
      </c>
      <c r="E33" s="44">
        <v>2</v>
      </c>
      <c r="G33" s="1" t="s">
        <v>152</v>
      </c>
      <c r="H33" s="1" t="s">
        <v>190</v>
      </c>
      <c r="O33" s="84"/>
      <c r="P33" s="84"/>
    </row>
    <row r="34" spans="1:16" x14ac:dyDescent="0.3">
      <c r="A34" s="58" t="s">
        <v>192</v>
      </c>
      <c r="B34" s="44">
        <v>2</v>
      </c>
      <c r="C34" s="44">
        <v>0.5</v>
      </c>
      <c r="D34" s="44">
        <f t="shared" si="0"/>
        <v>1</v>
      </c>
      <c r="E34" s="44">
        <v>2</v>
      </c>
      <c r="H34" s="1" t="s">
        <v>191</v>
      </c>
      <c r="O34" s="84"/>
      <c r="P34" s="84"/>
    </row>
    <row r="35" spans="1:16" x14ac:dyDescent="0.3">
      <c r="A35" s="58" t="s">
        <v>193</v>
      </c>
      <c r="B35" s="44">
        <v>2</v>
      </c>
      <c r="C35" s="44">
        <v>10</v>
      </c>
      <c r="D35" s="44">
        <f t="shared" si="0"/>
        <v>20</v>
      </c>
      <c r="E35" s="44">
        <v>2</v>
      </c>
      <c r="H35" s="1" t="s">
        <v>114</v>
      </c>
      <c r="O35" s="84"/>
      <c r="P35" s="84"/>
    </row>
    <row r="36" spans="1:16" x14ac:dyDescent="0.3">
      <c r="A36" s="58" t="s">
        <v>231</v>
      </c>
      <c r="B36" s="44"/>
      <c r="C36" s="44"/>
      <c r="D36" s="44"/>
      <c r="E36" s="44"/>
      <c r="H36" s="1" t="s">
        <v>115</v>
      </c>
      <c r="O36" s="84"/>
      <c r="P36" s="84"/>
    </row>
    <row r="37" spans="1:16" x14ac:dyDescent="0.3">
      <c r="A37" s="58" t="s">
        <v>199</v>
      </c>
      <c r="B37" s="44"/>
      <c r="C37" s="44"/>
      <c r="D37" s="44"/>
      <c r="E37" s="44"/>
      <c r="H37" s="1" t="s">
        <v>194</v>
      </c>
      <c r="O37" s="84"/>
      <c r="P37" s="84"/>
    </row>
    <row r="38" spans="1:16" x14ac:dyDescent="0.3">
      <c r="A38" s="58" t="s">
        <v>195</v>
      </c>
      <c r="B38" s="44"/>
      <c r="C38" s="44"/>
      <c r="D38" s="44"/>
      <c r="E38" s="44"/>
      <c r="H38" s="1" t="s">
        <v>196</v>
      </c>
      <c r="O38" s="84"/>
      <c r="P38" s="84"/>
    </row>
    <row r="39" spans="1:16" x14ac:dyDescent="0.3">
      <c r="A39" s="57" t="s">
        <v>40</v>
      </c>
      <c r="B39" s="44" t="s">
        <v>84</v>
      </c>
      <c r="C39" s="44"/>
      <c r="D39" s="44"/>
      <c r="E39" s="44"/>
      <c r="O39" s="84"/>
    </row>
    <row r="40" spans="1:16" ht="19.5" customHeight="1" x14ac:dyDescent="0.3">
      <c r="A40" s="57" t="s">
        <v>41</v>
      </c>
      <c r="B40" s="44" t="s">
        <v>84</v>
      </c>
      <c r="C40" s="44"/>
      <c r="D40" s="44"/>
      <c r="E40" s="44"/>
    </row>
    <row r="41" spans="1:16" x14ac:dyDescent="0.3">
      <c r="A41" s="57" t="s">
        <v>42</v>
      </c>
      <c r="B41" s="44"/>
      <c r="C41" s="44"/>
      <c r="D41" s="44"/>
      <c r="E41" s="44"/>
      <c r="M41" s="208" t="s">
        <v>124</v>
      </c>
      <c r="N41" s="208"/>
      <c r="O41" s="210"/>
      <c r="P41" s="210"/>
    </row>
    <row r="42" spans="1:16" ht="26" x14ac:dyDescent="0.3">
      <c r="A42" s="58" t="s">
        <v>203</v>
      </c>
      <c r="B42" s="44"/>
      <c r="C42" s="44"/>
      <c r="D42" s="44"/>
      <c r="E42" s="44"/>
      <c r="G42" s="1" t="s">
        <v>201</v>
      </c>
      <c r="I42" s="1" t="s">
        <v>202</v>
      </c>
      <c r="M42" s="46" t="s">
        <v>159</v>
      </c>
    </row>
    <row r="43" spans="1:16" x14ac:dyDescent="0.3">
      <c r="A43" s="58" t="s">
        <v>85</v>
      </c>
      <c r="B43" s="44">
        <v>4</v>
      </c>
      <c r="C43" s="44">
        <v>1</v>
      </c>
      <c r="D43" s="44">
        <f>B43*C43</f>
        <v>4</v>
      </c>
      <c r="E43" s="44">
        <v>0</v>
      </c>
      <c r="I43" s="1" t="s">
        <v>204</v>
      </c>
      <c r="O43" s="83"/>
      <c r="P43" s="83"/>
    </row>
    <row r="44" spans="1:16" x14ac:dyDescent="0.3">
      <c r="A44" s="58" t="s">
        <v>206</v>
      </c>
      <c r="B44" s="44"/>
      <c r="C44" s="44"/>
      <c r="D44" s="44"/>
      <c r="E44" s="44"/>
      <c r="I44" s="1" t="s">
        <v>205</v>
      </c>
      <c r="M44" s="80" t="s">
        <v>256</v>
      </c>
      <c r="N44" s="84" t="s">
        <v>123</v>
      </c>
      <c r="O44" s="78" t="s">
        <v>257</v>
      </c>
      <c r="P44" s="83"/>
    </row>
    <row r="45" spans="1:16" ht="16.5" customHeight="1" x14ac:dyDescent="0.3">
      <c r="A45" s="58" t="s">
        <v>207</v>
      </c>
      <c r="B45" s="44"/>
      <c r="C45" s="44"/>
      <c r="D45" s="44"/>
      <c r="E45" s="44"/>
      <c r="I45" s="1" t="s">
        <v>208</v>
      </c>
      <c r="M45" s="84" t="s">
        <v>258</v>
      </c>
      <c r="N45" s="78" t="s">
        <v>259</v>
      </c>
      <c r="O45" s="78"/>
      <c r="P45" s="83"/>
    </row>
    <row r="46" spans="1:16" x14ac:dyDescent="0.3">
      <c r="A46" s="58" t="s">
        <v>106</v>
      </c>
      <c r="B46" s="44">
        <v>80</v>
      </c>
      <c r="C46" s="44">
        <v>1</v>
      </c>
      <c r="D46" s="44">
        <f t="shared" ref="D46:D58" si="1">B46*C46</f>
        <v>80</v>
      </c>
      <c r="E46" s="44">
        <v>0</v>
      </c>
      <c r="H46" s="1" t="s">
        <v>116</v>
      </c>
      <c r="O46" s="84"/>
      <c r="P46" s="84"/>
    </row>
    <row r="47" spans="1:16" x14ac:dyDescent="0.3">
      <c r="A47" s="60" t="s">
        <v>107</v>
      </c>
      <c r="B47" s="44"/>
      <c r="C47" s="44"/>
      <c r="D47" s="44"/>
      <c r="E47" s="44"/>
      <c r="H47" s="1" t="s">
        <v>154</v>
      </c>
      <c r="O47" s="84"/>
      <c r="P47" s="84"/>
    </row>
    <row r="48" spans="1:16" x14ac:dyDescent="0.3">
      <c r="A48" s="60" t="s">
        <v>153</v>
      </c>
      <c r="B48" s="44"/>
      <c r="C48" s="44"/>
      <c r="D48" s="44"/>
      <c r="E48" s="44"/>
      <c r="H48" s="1" t="s">
        <v>155</v>
      </c>
      <c r="I48" s="1" t="s">
        <v>109</v>
      </c>
      <c r="L48" s="1" t="s">
        <v>200</v>
      </c>
      <c r="O48" s="84"/>
      <c r="P48" s="84"/>
    </row>
    <row r="49" spans="1:16" x14ac:dyDescent="0.3">
      <c r="A49" s="60" t="s">
        <v>156</v>
      </c>
      <c r="B49" s="44"/>
      <c r="C49" s="44"/>
      <c r="D49" s="44"/>
      <c r="E49" s="44"/>
      <c r="H49" s="1" t="s">
        <v>117</v>
      </c>
      <c r="J49" s="1" t="s">
        <v>211</v>
      </c>
      <c r="O49" s="84"/>
      <c r="P49" s="84"/>
    </row>
    <row r="50" spans="1:16" x14ac:dyDescent="0.3">
      <c r="A50" s="60" t="s">
        <v>297</v>
      </c>
      <c r="B50" s="44">
        <v>10</v>
      </c>
      <c r="C50" s="44">
        <v>1</v>
      </c>
      <c r="D50" s="44">
        <f t="shared" si="1"/>
        <v>10</v>
      </c>
      <c r="E50" s="44">
        <v>0</v>
      </c>
      <c r="H50" s="1" t="s">
        <v>96</v>
      </c>
      <c r="I50" s="1" t="s">
        <v>110</v>
      </c>
      <c r="L50" s="1" t="s">
        <v>200</v>
      </c>
      <c r="O50" s="84"/>
      <c r="P50" s="84"/>
    </row>
    <row r="51" spans="1:16" x14ac:dyDescent="0.3">
      <c r="A51" s="58" t="s">
        <v>221</v>
      </c>
      <c r="B51" s="44">
        <v>10</v>
      </c>
      <c r="C51" s="44">
        <v>1</v>
      </c>
      <c r="D51" s="44">
        <f t="shared" si="1"/>
        <v>10</v>
      </c>
      <c r="E51" s="44"/>
      <c r="H51" s="1" t="s">
        <v>118</v>
      </c>
      <c r="O51" s="84"/>
      <c r="P51" s="84"/>
    </row>
    <row r="52" spans="1:16" x14ac:dyDescent="0.3">
      <c r="A52" s="60" t="s">
        <v>107</v>
      </c>
      <c r="B52" s="44"/>
      <c r="C52" s="44"/>
      <c r="D52" s="44"/>
      <c r="E52" s="44"/>
      <c r="H52" s="1" t="s">
        <v>157</v>
      </c>
      <c r="O52" s="84"/>
      <c r="P52" s="84"/>
    </row>
    <row r="53" spans="1:16" x14ac:dyDescent="0.3">
      <c r="A53" s="60" t="s">
        <v>153</v>
      </c>
      <c r="B53" s="44"/>
      <c r="C53" s="44"/>
      <c r="D53" s="44"/>
      <c r="E53" s="44"/>
      <c r="H53" s="1" t="s">
        <v>158</v>
      </c>
      <c r="I53" s="1" t="s">
        <v>109</v>
      </c>
      <c r="L53" s="1" t="s">
        <v>200</v>
      </c>
      <c r="O53" s="84"/>
      <c r="P53" s="84"/>
    </row>
    <row r="54" spans="1:16" x14ac:dyDescent="0.3">
      <c r="A54" s="60" t="s">
        <v>156</v>
      </c>
      <c r="B54" s="44"/>
      <c r="C54" s="44"/>
      <c r="D54" s="44"/>
      <c r="E54" s="44"/>
      <c r="H54" s="1" t="s">
        <v>119</v>
      </c>
      <c r="J54" s="1" t="s">
        <v>211</v>
      </c>
      <c r="O54" s="84"/>
      <c r="P54" s="84"/>
    </row>
    <row r="55" spans="1:16" x14ac:dyDescent="0.3">
      <c r="A55" s="58" t="s">
        <v>222</v>
      </c>
      <c r="B55" s="44">
        <v>20</v>
      </c>
      <c r="C55" s="44">
        <v>1</v>
      </c>
      <c r="D55" s="44">
        <f>B55*C55</f>
        <v>20</v>
      </c>
      <c r="E55" s="44">
        <v>0</v>
      </c>
      <c r="H55" s="1" t="s">
        <v>120</v>
      </c>
      <c r="O55" s="84"/>
      <c r="P55" s="84"/>
    </row>
    <row r="56" spans="1:16" x14ac:dyDescent="0.3">
      <c r="A56" s="60" t="s">
        <v>107</v>
      </c>
      <c r="B56" s="44"/>
      <c r="C56" s="44"/>
      <c r="D56" s="44"/>
      <c r="E56" s="44"/>
      <c r="O56" s="84"/>
      <c r="P56" s="84"/>
    </row>
    <row r="57" spans="1:16" x14ac:dyDescent="0.3">
      <c r="A57" s="60" t="s">
        <v>215</v>
      </c>
      <c r="B57" s="44"/>
      <c r="C57" s="44"/>
      <c r="D57" s="44"/>
      <c r="E57" s="44"/>
      <c r="J57" s="1" t="s">
        <v>216</v>
      </c>
      <c r="O57" s="84"/>
      <c r="P57" s="84"/>
    </row>
    <row r="58" spans="1:16" ht="26" x14ac:dyDescent="0.3">
      <c r="A58" s="58" t="s">
        <v>234</v>
      </c>
      <c r="B58" s="44">
        <v>10</v>
      </c>
      <c r="C58" s="44">
        <v>1</v>
      </c>
      <c r="D58" s="44">
        <f t="shared" si="1"/>
        <v>10</v>
      </c>
      <c r="E58" s="44"/>
      <c r="H58" s="1" t="s">
        <v>97</v>
      </c>
      <c r="O58" s="84"/>
      <c r="P58" s="84"/>
    </row>
    <row r="59" spans="1:16" x14ac:dyDescent="0.3">
      <c r="A59" s="60" t="s">
        <v>164</v>
      </c>
      <c r="B59" s="44"/>
      <c r="C59" s="44"/>
      <c r="D59" s="44"/>
      <c r="E59" s="44"/>
      <c r="H59" s="1" t="s">
        <v>166</v>
      </c>
      <c r="O59" s="84"/>
      <c r="P59" s="84"/>
    </row>
    <row r="60" spans="1:16" x14ac:dyDescent="0.3">
      <c r="A60" s="60" t="s">
        <v>165</v>
      </c>
      <c r="B60" s="44"/>
      <c r="C60" s="44"/>
      <c r="D60" s="44"/>
      <c r="E60" s="44"/>
      <c r="H60" s="1" t="s">
        <v>167</v>
      </c>
      <c r="I60" s="1" t="s">
        <v>109</v>
      </c>
      <c r="L60" s="1" t="s">
        <v>200</v>
      </c>
      <c r="O60" s="84"/>
      <c r="P60" s="84"/>
    </row>
    <row r="61" spans="1:16" x14ac:dyDescent="0.3">
      <c r="A61" s="60" t="s">
        <v>156</v>
      </c>
      <c r="B61" s="44"/>
      <c r="C61" s="44"/>
      <c r="D61" s="44"/>
      <c r="E61" s="44"/>
      <c r="J61" s="1" t="s">
        <v>211</v>
      </c>
      <c r="O61" s="84"/>
      <c r="P61" s="84"/>
    </row>
    <row r="62" spans="1:16" ht="26" x14ac:dyDescent="0.3">
      <c r="A62" s="58" t="s">
        <v>235</v>
      </c>
      <c r="B62" s="44"/>
      <c r="C62" s="44"/>
      <c r="D62" s="44"/>
      <c r="E62" s="44"/>
      <c r="H62" s="4" t="s">
        <v>461</v>
      </c>
      <c r="O62" s="84"/>
      <c r="P62" s="84"/>
    </row>
    <row r="63" spans="1:16" ht="17.25" customHeight="1" x14ac:dyDescent="0.3">
      <c r="A63" s="58" t="s">
        <v>230</v>
      </c>
      <c r="B63" s="44"/>
      <c r="C63" s="44"/>
      <c r="D63" s="44"/>
      <c r="E63" s="44"/>
      <c r="H63" s="1" t="s">
        <v>98</v>
      </c>
      <c r="O63" s="84"/>
      <c r="P63" s="84"/>
    </row>
    <row r="64" spans="1:16" x14ac:dyDescent="0.3">
      <c r="A64" s="60" t="s">
        <v>107</v>
      </c>
      <c r="B64" s="44"/>
      <c r="C64" s="44"/>
      <c r="D64" s="44"/>
      <c r="E64" s="44"/>
      <c r="H64" s="1" t="s">
        <v>98</v>
      </c>
      <c r="O64" s="84"/>
      <c r="P64" s="84"/>
    </row>
    <row r="65" spans="1:16" x14ac:dyDescent="0.3">
      <c r="A65" s="60" t="s">
        <v>153</v>
      </c>
      <c r="B65" s="44"/>
      <c r="C65" s="44"/>
      <c r="D65" s="44"/>
      <c r="E65" s="44"/>
      <c r="H65" s="1" t="s">
        <v>98</v>
      </c>
      <c r="I65" s="1" t="s">
        <v>109</v>
      </c>
      <c r="L65" s="1" t="s">
        <v>200</v>
      </c>
      <c r="O65" s="84"/>
      <c r="P65" s="84"/>
    </row>
    <row r="66" spans="1:16" x14ac:dyDescent="0.3">
      <c r="A66" s="60" t="s">
        <v>156</v>
      </c>
      <c r="B66" s="44"/>
      <c r="C66" s="44"/>
      <c r="D66" s="44"/>
      <c r="E66" s="44"/>
      <c r="J66" s="1" t="s">
        <v>211</v>
      </c>
      <c r="O66" s="84"/>
      <c r="P66" s="84"/>
    </row>
    <row r="67" spans="1:16" ht="26" x14ac:dyDescent="0.3">
      <c r="A67" s="58" t="s">
        <v>212</v>
      </c>
      <c r="B67" s="44"/>
      <c r="C67" s="44"/>
      <c r="D67" s="44"/>
      <c r="E67" s="44"/>
      <c r="H67" s="1" t="s">
        <v>213</v>
      </c>
      <c r="J67" s="1" t="s">
        <v>214</v>
      </c>
      <c r="O67" s="84"/>
      <c r="P67" s="84"/>
    </row>
    <row r="68" spans="1:16" x14ac:dyDescent="0.3">
      <c r="A68" s="58" t="s">
        <v>223</v>
      </c>
      <c r="B68" s="44"/>
      <c r="C68" s="44"/>
      <c r="D68" s="44"/>
      <c r="E68" s="44"/>
      <c r="H68" s="1" t="s">
        <v>217</v>
      </c>
      <c r="J68" s="1" t="s">
        <v>218</v>
      </c>
      <c r="O68" s="84"/>
      <c r="P68" s="84"/>
    </row>
    <row r="69" spans="1:16" ht="26" x14ac:dyDescent="0.3">
      <c r="A69" s="58" t="s">
        <v>224</v>
      </c>
      <c r="B69" s="44"/>
      <c r="C69" s="44"/>
      <c r="D69" s="44"/>
      <c r="E69" s="44"/>
      <c r="H69" s="1" t="s">
        <v>229</v>
      </c>
      <c r="J69" s="1" t="s">
        <v>219</v>
      </c>
      <c r="O69" s="84"/>
      <c r="P69" s="84"/>
    </row>
    <row r="70" spans="1:16" ht="26" x14ac:dyDescent="0.3">
      <c r="A70" s="58" t="s">
        <v>225</v>
      </c>
      <c r="B70" s="44"/>
      <c r="C70" s="44"/>
      <c r="D70" s="44"/>
      <c r="E70" s="44"/>
      <c r="H70" s="1" t="s">
        <v>194</v>
      </c>
      <c r="J70" s="1" t="s">
        <v>220</v>
      </c>
      <c r="O70" s="84"/>
      <c r="P70" s="84"/>
    </row>
    <row r="71" spans="1:16" x14ac:dyDescent="0.3">
      <c r="A71" s="58" t="s">
        <v>296</v>
      </c>
      <c r="B71" s="44">
        <v>10</v>
      </c>
      <c r="C71" s="44">
        <v>1</v>
      </c>
      <c r="D71" s="44">
        <f>B71*C71</f>
        <v>10</v>
      </c>
      <c r="E71" s="44">
        <v>2</v>
      </c>
      <c r="I71" s="1" t="s">
        <v>226</v>
      </c>
      <c r="J71" s="1" t="s">
        <v>227</v>
      </c>
      <c r="O71" s="84"/>
      <c r="P71" s="84"/>
    </row>
    <row r="72" spans="1:16" x14ac:dyDescent="0.3">
      <c r="A72" s="58" t="s">
        <v>295</v>
      </c>
      <c r="B72" s="44">
        <v>10</v>
      </c>
      <c r="C72" s="44">
        <v>1</v>
      </c>
      <c r="D72" s="44">
        <f>B72*C72</f>
        <v>10</v>
      </c>
      <c r="E72" s="44">
        <v>2</v>
      </c>
      <c r="H72" s="1" t="s">
        <v>209</v>
      </c>
      <c r="J72" s="1" t="s">
        <v>210</v>
      </c>
      <c r="O72" s="84"/>
      <c r="P72" s="84"/>
    </row>
    <row r="73" spans="1:16" x14ac:dyDescent="0.3">
      <c r="A73" s="61" t="s">
        <v>95</v>
      </c>
      <c r="B73" s="44"/>
      <c r="C73" s="44"/>
      <c r="D73" s="44"/>
      <c r="E73" s="44"/>
      <c r="O73" s="84"/>
      <c r="P73" s="84"/>
    </row>
    <row r="74" spans="1:16" x14ac:dyDescent="0.3">
      <c r="A74" s="62"/>
      <c r="B74" s="44"/>
      <c r="C74" s="44"/>
      <c r="D74" s="44"/>
      <c r="E74" s="44"/>
    </row>
    <row r="75" spans="1:16" x14ac:dyDescent="0.3">
      <c r="A75" s="56" t="s">
        <v>83</v>
      </c>
      <c r="B75" s="44"/>
      <c r="C75" s="44"/>
      <c r="D75" s="44">
        <f t="shared" si="0"/>
        <v>0</v>
      </c>
      <c r="E75" s="44"/>
      <c r="M75" s="208"/>
      <c r="N75" s="208"/>
    </row>
    <row r="76" spans="1:16" x14ac:dyDescent="0.3">
      <c r="A76" s="59" t="s">
        <v>81</v>
      </c>
      <c r="B76" s="44" t="s">
        <v>88</v>
      </c>
      <c r="C76" s="44"/>
      <c r="D76" s="44"/>
      <c r="E76" s="44"/>
    </row>
    <row r="77" spans="1:16" x14ac:dyDescent="0.3">
      <c r="A77" s="57" t="s">
        <v>89</v>
      </c>
      <c r="B77" s="44" t="s">
        <v>86</v>
      </c>
      <c r="C77" s="44"/>
      <c r="D77" s="44"/>
      <c r="E77" s="44"/>
    </row>
    <row r="78" spans="1:16" x14ac:dyDescent="0.3">
      <c r="A78" s="57" t="s">
        <v>90</v>
      </c>
      <c r="B78" s="44" t="s">
        <v>86</v>
      </c>
      <c r="C78" s="44"/>
      <c r="D78" s="44"/>
      <c r="E78" s="44"/>
    </row>
    <row r="79" spans="1:16" x14ac:dyDescent="0.3">
      <c r="A79" s="57" t="s">
        <v>91</v>
      </c>
      <c r="B79" s="44"/>
      <c r="C79" s="44"/>
      <c r="D79" s="44">
        <f t="shared" si="0"/>
        <v>0</v>
      </c>
      <c r="E79" s="44"/>
    </row>
    <row r="80" spans="1:16" x14ac:dyDescent="0.3">
      <c r="A80" s="57" t="s">
        <v>92</v>
      </c>
      <c r="B80" s="44">
        <v>1</v>
      </c>
      <c r="C80" s="44">
        <v>60</v>
      </c>
      <c r="D80" s="44">
        <f t="shared" si="0"/>
        <v>60</v>
      </c>
      <c r="E80" s="44">
        <v>0</v>
      </c>
    </row>
    <row r="81" spans="1:11" x14ac:dyDescent="0.3">
      <c r="A81" s="58" t="s">
        <v>228</v>
      </c>
      <c r="B81" s="44"/>
      <c r="C81" s="44"/>
      <c r="D81" s="44">
        <f t="shared" si="0"/>
        <v>0</v>
      </c>
      <c r="E81" s="44"/>
      <c r="K81" s="1" t="s">
        <v>232</v>
      </c>
    </row>
    <row r="82" spans="1:11" x14ac:dyDescent="0.3">
      <c r="A82" s="58" t="s">
        <v>238</v>
      </c>
      <c r="B82" s="44"/>
      <c r="C82" s="44"/>
      <c r="D82" s="44">
        <f t="shared" si="0"/>
        <v>0</v>
      </c>
      <c r="E82" s="44"/>
      <c r="K82" s="1" t="s">
        <v>264</v>
      </c>
    </row>
    <row r="83" spans="1:11" ht="26" x14ac:dyDescent="0.3">
      <c r="A83" s="58" t="s">
        <v>236</v>
      </c>
      <c r="B83" s="44"/>
      <c r="C83" s="44"/>
      <c r="D83" s="44"/>
      <c r="E83" s="44"/>
      <c r="H83" s="4" t="s">
        <v>444</v>
      </c>
      <c r="K83" s="1" t="s">
        <v>233</v>
      </c>
    </row>
    <row r="84" spans="1:11" ht="26" x14ac:dyDescent="0.3">
      <c r="A84" s="58" t="s">
        <v>237</v>
      </c>
      <c r="B84" s="44"/>
      <c r="C84" s="44"/>
      <c r="D84" s="44">
        <f t="shared" si="0"/>
        <v>0</v>
      </c>
      <c r="E84" s="44"/>
      <c r="H84" s="1" t="s">
        <v>213</v>
      </c>
      <c r="K84" s="1" t="s">
        <v>265</v>
      </c>
    </row>
    <row r="85" spans="1:11" x14ac:dyDescent="0.3">
      <c r="A85" s="58" t="s">
        <v>239</v>
      </c>
      <c r="B85" s="44"/>
      <c r="C85" s="44"/>
      <c r="D85" s="44">
        <f t="shared" si="0"/>
        <v>0</v>
      </c>
      <c r="E85" s="44"/>
      <c r="H85" s="1" t="s">
        <v>113</v>
      </c>
      <c r="J85" s="1" t="s">
        <v>218</v>
      </c>
      <c r="K85" s="1" t="s">
        <v>266</v>
      </c>
    </row>
    <row r="86" spans="1:11" x14ac:dyDescent="0.3">
      <c r="A86" s="58" t="s">
        <v>139</v>
      </c>
      <c r="B86" s="44"/>
      <c r="C86" s="44"/>
      <c r="D86" s="44">
        <f t="shared" si="0"/>
        <v>0</v>
      </c>
      <c r="E86" s="44"/>
      <c r="H86" s="1" t="s">
        <v>114</v>
      </c>
      <c r="J86" s="1" t="s">
        <v>219</v>
      </c>
      <c r="K86" s="1" t="s">
        <v>112</v>
      </c>
    </row>
    <row r="87" spans="1:11" x14ac:dyDescent="0.3">
      <c r="A87" s="58" t="s">
        <v>240</v>
      </c>
      <c r="B87" s="44"/>
      <c r="C87" s="44"/>
      <c r="D87" s="44">
        <f t="shared" si="0"/>
        <v>0</v>
      </c>
      <c r="E87" s="44"/>
      <c r="H87" s="1" t="s">
        <v>115</v>
      </c>
      <c r="K87" s="1" t="s">
        <v>267</v>
      </c>
    </row>
    <row r="88" spans="1:11" x14ac:dyDescent="0.3">
      <c r="A88" s="58" t="s">
        <v>241</v>
      </c>
      <c r="B88" s="44"/>
      <c r="C88" s="44"/>
      <c r="D88" s="44">
        <f t="shared" si="0"/>
        <v>0</v>
      </c>
      <c r="E88" s="44"/>
      <c r="H88" s="1" t="s">
        <v>115</v>
      </c>
      <c r="K88" s="1" t="s">
        <v>268</v>
      </c>
    </row>
    <row r="89" spans="1:11" x14ac:dyDescent="0.3">
      <c r="A89" s="58" t="s">
        <v>242</v>
      </c>
      <c r="B89" s="44"/>
      <c r="C89" s="44"/>
      <c r="D89" s="44">
        <f t="shared" si="0"/>
        <v>0</v>
      </c>
      <c r="E89" s="44"/>
      <c r="K89" s="1" t="s">
        <v>243</v>
      </c>
    </row>
    <row r="90" spans="1:11" x14ac:dyDescent="0.3">
      <c r="A90" s="58" t="s">
        <v>244</v>
      </c>
      <c r="B90" s="44"/>
      <c r="C90" s="44"/>
      <c r="D90" s="44">
        <f t="shared" si="0"/>
        <v>0</v>
      </c>
      <c r="E90" s="44"/>
      <c r="K90" s="1" t="s">
        <v>269</v>
      </c>
    </row>
    <row r="91" spans="1:11" x14ac:dyDescent="0.3">
      <c r="A91" s="58" t="s">
        <v>245</v>
      </c>
      <c r="B91" s="44"/>
      <c r="C91" s="44"/>
      <c r="D91" s="44">
        <f t="shared" si="0"/>
        <v>0</v>
      </c>
      <c r="E91" s="44"/>
      <c r="H91" s="1" t="s">
        <v>246</v>
      </c>
      <c r="K91" s="1" t="s">
        <v>247</v>
      </c>
    </row>
    <row r="92" spans="1:11" x14ac:dyDescent="0.3">
      <c r="A92" s="58" t="s">
        <v>251</v>
      </c>
      <c r="B92" s="44"/>
      <c r="C92" s="44"/>
      <c r="D92" s="44"/>
      <c r="E92" s="44"/>
      <c r="H92" s="1" t="s">
        <v>248</v>
      </c>
      <c r="K92" s="1" t="s">
        <v>247</v>
      </c>
    </row>
    <row r="93" spans="1:11" ht="26" x14ac:dyDescent="0.3">
      <c r="A93" s="58" t="s">
        <v>252</v>
      </c>
      <c r="B93" s="44"/>
      <c r="C93" s="44"/>
      <c r="D93" s="44"/>
      <c r="E93" s="44"/>
      <c r="H93" s="1" t="s">
        <v>249</v>
      </c>
      <c r="K93" s="1" t="s">
        <v>270</v>
      </c>
    </row>
    <row r="94" spans="1:11" x14ac:dyDescent="0.3">
      <c r="A94" s="58" t="s">
        <v>253</v>
      </c>
      <c r="B94" s="44"/>
      <c r="C94" s="44"/>
      <c r="D94" s="44"/>
      <c r="E94" s="44"/>
      <c r="H94" s="1" t="s">
        <v>250</v>
      </c>
      <c r="K94" s="1" t="s">
        <v>247</v>
      </c>
    </row>
    <row r="95" spans="1:11" ht="26" x14ac:dyDescent="0.3">
      <c r="A95" s="58" t="s">
        <v>260</v>
      </c>
      <c r="B95" s="44"/>
      <c r="C95" s="44"/>
      <c r="D95" s="44"/>
      <c r="E95" s="44"/>
      <c r="K95" s="1" t="s">
        <v>271</v>
      </c>
    </row>
    <row r="96" spans="1:11" x14ac:dyDescent="0.3">
      <c r="A96" s="58" t="s">
        <v>262</v>
      </c>
      <c r="B96" s="44"/>
      <c r="C96" s="44"/>
      <c r="D96" s="44"/>
      <c r="E96" s="44"/>
      <c r="K96" s="1" t="s">
        <v>261</v>
      </c>
    </row>
    <row r="97" spans="1:5" x14ac:dyDescent="0.3">
      <c r="A97" s="58" t="s">
        <v>263</v>
      </c>
      <c r="B97" s="44"/>
      <c r="C97" s="44"/>
      <c r="D97" s="44"/>
      <c r="E97" s="44"/>
    </row>
    <row r="98" spans="1:5" x14ac:dyDescent="0.3">
      <c r="A98" s="57" t="s">
        <v>56</v>
      </c>
      <c r="B98" s="44">
        <v>20</v>
      </c>
      <c r="C98" s="44">
        <v>1</v>
      </c>
      <c r="D98" s="44">
        <f t="shared" si="0"/>
        <v>20</v>
      </c>
      <c r="E98" s="44">
        <v>2</v>
      </c>
    </row>
    <row r="99" spans="1:5" x14ac:dyDescent="0.3">
      <c r="A99" s="57" t="s">
        <v>93</v>
      </c>
      <c r="B99" s="44" t="s">
        <v>86</v>
      </c>
      <c r="C99" s="44"/>
      <c r="D99" s="44"/>
      <c r="E99" s="44"/>
    </row>
    <row r="100" spans="1:5" x14ac:dyDescent="0.3">
      <c r="A100" s="61" t="s">
        <v>94</v>
      </c>
      <c r="B100" s="44"/>
      <c r="C100" s="44"/>
      <c r="D100" s="44"/>
      <c r="E100" s="44"/>
    </row>
  </sheetData>
  <mergeCells count="12">
    <mergeCell ref="M75:N75"/>
    <mergeCell ref="A5:L5"/>
    <mergeCell ref="A2:L4"/>
    <mergeCell ref="O10:P10"/>
    <mergeCell ref="O11:P11"/>
    <mergeCell ref="M41:N41"/>
    <mergeCell ref="O41:P41"/>
    <mergeCell ref="B14:B16"/>
    <mergeCell ref="C14:C16"/>
    <mergeCell ref="D14:D16"/>
    <mergeCell ref="E14:E16"/>
    <mergeCell ref="G6:L6"/>
  </mergeCells>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BD1FB-E9DA-46FA-A5C8-B2524E57990C}">
  <dimension ref="A1:V100"/>
  <sheetViews>
    <sheetView topLeftCell="A73" zoomScaleNormal="100" workbookViewId="0">
      <selection activeCell="B1" sqref="B1"/>
    </sheetView>
  </sheetViews>
  <sheetFormatPr defaultColWidth="9.1796875" defaultRowHeight="14.5" x14ac:dyDescent="0.35"/>
  <cols>
    <col min="1" max="1" width="4" style="197" customWidth="1"/>
    <col min="2" max="2" width="40" style="197" customWidth="1"/>
    <col min="3" max="3" width="10" style="197" customWidth="1"/>
    <col min="4" max="4" width="10.81640625" style="197" customWidth="1"/>
    <col min="5" max="5" width="11.26953125" style="197" customWidth="1"/>
    <col min="6" max="6" width="12.1796875" style="197" customWidth="1"/>
    <col min="7" max="7" width="30.453125" style="86" customWidth="1"/>
    <col min="8" max="11" width="9.1796875" style="86"/>
    <col min="12" max="12" width="38" style="86" customWidth="1"/>
    <col min="13" max="16384" width="9.1796875" style="86"/>
  </cols>
  <sheetData>
    <row r="1" spans="1:17" x14ac:dyDescent="0.35">
      <c r="B1" s="207" t="s">
        <v>466</v>
      </c>
    </row>
    <row r="2" spans="1:17" ht="15.5" x14ac:dyDescent="0.35">
      <c r="B2" s="198" t="s">
        <v>301</v>
      </c>
      <c r="C2" s="199" t="s">
        <v>7</v>
      </c>
      <c r="D2" s="199" t="s">
        <v>8</v>
      </c>
      <c r="E2" s="199" t="s">
        <v>9</v>
      </c>
      <c r="F2" s="199" t="s">
        <v>10</v>
      </c>
      <c r="G2" s="87" t="s">
        <v>302</v>
      </c>
      <c r="H2" s="88" t="s">
        <v>7</v>
      </c>
      <c r="I2" s="88" t="s">
        <v>8</v>
      </c>
      <c r="J2" s="88" t="s">
        <v>9</v>
      </c>
      <c r="K2" s="88" t="s">
        <v>10</v>
      </c>
      <c r="L2" s="89" t="s">
        <v>272</v>
      </c>
      <c r="M2" s="90" t="s">
        <v>7</v>
      </c>
      <c r="N2" s="90" t="s">
        <v>8</v>
      </c>
      <c r="O2" s="90" t="s">
        <v>9</v>
      </c>
      <c r="P2" s="90"/>
      <c r="Q2" s="91"/>
    </row>
    <row r="3" spans="1:17" ht="91.5" x14ac:dyDescent="0.35">
      <c r="A3" s="200" t="s">
        <v>303</v>
      </c>
      <c r="B3" s="201" t="s">
        <v>255</v>
      </c>
      <c r="C3" s="202" t="s">
        <v>15</v>
      </c>
      <c r="D3" s="202" t="s">
        <v>16</v>
      </c>
      <c r="E3" s="202" t="s">
        <v>17</v>
      </c>
      <c r="F3" s="202" t="s">
        <v>18</v>
      </c>
      <c r="G3" s="87" t="s">
        <v>6</v>
      </c>
      <c r="H3" s="92" t="s">
        <v>15</v>
      </c>
      <c r="I3" s="92" t="s">
        <v>16</v>
      </c>
      <c r="J3" s="92" t="s">
        <v>17</v>
      </c>
      <c r="K3" s="92" t="s">
        <v>18</v>
      </c>
      <c r="L3" s="93" t="s">
        <v>255</v>
      </c>
      <c r="M3" s="94" t="s">
        <v>15</v>
      </c>
      <c r="N3" s="94" t="s">
        <v>16</v>
      </c>
      <c r="O3" s="94" t="s">
        <v>17</v>
      </c>
      <c r="P3" s="94" t="s">
        <v>18</v>
      </c>
      <c r="Q3" s="91"/>
    </row>
    <row r="4" spans="1:17" x14ac:dyDescent="0.35">
      <c r="A4" s="181"/>
      <c r="B4" s="56" t="s">
        <v>304</v>
      </c>
      <c r="C4" s="203"/>
      <c r="D4" s="203"/>
      <c r="E4" s="203"/>
      <c r="F4" s="203"/>
      <c r="G4" s="98" t="s">
        <v>305</v>
      </c>
      <c r="H4" s="99"/>
      <c r="I4" s="99"/>
      <c r="J4" s="99"/>
      <c r="K4" s="99"/>
      <c r="L4" s="100" t="s">
        <v>285</v>
      </c>
      <c r="M4" s="101"/>
      <c r="N4" s="101"/>
      <c r="O4" s="101"/>
      <c r="P4" s="101"/>
      <c r="Q4" s="91"/>
    </row>
    <row r="5" spans="1:17" ht="26" x14ac:dyDescent="0.35">
      <c r="A5" s="181"/>
      <c r="B5" s="57" t="s">
        <v>80</v>
      </c>
      <c r="C5" s="177">
        <v>4</v>
      </c>
      <c r="D5" s="177">
        <v>1</v>
      </c>
      <c r="E5" s="177">
        <f>C5*D5</f>
        <v>4</v>
      </c>
      <c r="F5" s="177">
        <v>2</v>
      </c>
      <c r="G5" s="103" t="s">
        <v>80</v>
      </c>
      <c r="H5" s="99">
        <v>1</v>
      </c>
      <c r="I5" s="99">
        <v>1</v>
      </c>
      <c r="J5" s="104">
        <v>1</v>
      </c>
      <c r="K5" s="104">
        <v>2</v>
      </c>
      <c r="L5" s="105" t="s">
        <v>306</v>
      </c>
      <c r="M5" s="101">
        <v>20</v>
      </c>
      <c r="N5" s="101">
        <v>1</v>
      </c>
      <c r="O5" s="101">
        <v>20</v>
      </c>
      <c r="P5" s="101">
        <v>2</v>
      </c>
      <c r="Q5" s="91" t="s">
        <v>273</v>
      </c>
    </row>
    <row r="6" spans="1:17" x14ac:dyDescent="0.35">
      <c r="A6" s="181"/>
      <c r="B6" s="57" t="s">
        <v>24</v>
      </c>
      <c r="C6" s="177"/>
      <c r="D6" s="177"/>
      <c r="E6" s="177"/>
      <c r="F6" s="177"/>
      <c r="G6" s="103" t="s">
        <v>24</v>
      </c>
      <c r="H6" s="99" t="s">
        <v>53</v>
      </c>
      <c r="I6" s="99"/>
      <c r="J6" s="99"/>
      <c r="K6" s="99"/>
      <c r="L6" s="106" t="s">
        <v>24</v>
      </c>
      <c r="M6" s="107"/>
      <c r="N6" s="107"/>
      <c r="O6" s="107"/>
      <c r="P6" s="107"/>
      <c r="Q6" s="91"/>
    </row>
    <row r="7" spans="1:17" ht="40.5" customHeight="1" x14ac:dyDescent="0.35">
      <c r="A7" s="181" t="s">
        <v>307</v>
      </c>
      <c r="B7" s="58" t="s">
        <v>437</v>
      </c>
      <c r="C7" s="177">
        <v>15</v>
      </c>
      <c r="D7" s="177">
        <v>3</v>
      </c>
      <c r="E7" s="177">
        <f t="shared" ref="E7:E77" si="0">C7*D7</f>
        <v>45</v>
      </c>
      <c r="F7" s="177">
        <v>0</v>
      </c>
      <c r="G7" s="109"/>
      <c r="H7" s="109"/>
      <c r="I7" s="109"/>
      <c r="J7" s="110"/>
      <c r="K7" s="110"/>
      <c r="L7" s="111" t="s">
        <v>274</v>
      </c>
      <c r="M7" s="107">
        <v>15</v>
      </c>
      <c r="N7" s="107">
        <v>3</v>
      </c>
      <c r="O7" s="107">
        <f t="shared" ref="O7:O77" si="1">M7*N7</f>
        <v>45</v>
      </c>
      <c r="P7" s="107">
        <v>1</v>
      </c>
      <c r="Q7" s="91" t="s">
        <v>277</v>
      </c>
    </row>
    <row r="8" spans="1:17" ht="26" x14ac:dyDescent="0.35">
      <c r="A8" s="181" t="s">
        <v>307</v>
      </c>
      <c r="B8" s="58" t="s">
        <v>438</v>
      </c>
      <c r="C8" s="177">
        <v>15</v>
      </c>
      <c r="D8" s="177">
        <v>2</v>
      </c>
      <c r="E8" s="177">
        <f t="shared" si="0"/>
        <v>30</v>
      </c>
      <c r="F8" s="177">
        <v>0</v>
      </c>
      <c r="G8" s="109"/>
      <c r="H8" s="109"/>
      <c r="I8" s="109"/>
      <c r="J8" s="110"/>
      <c r="K8" s="110"/>
      <c r="L8" s="111" t="s">
        <v>275</v>
      </c>
      <c r="M8" s="107">
        <v>15</v>
      </c>
      <c r="N8" s="107">
        <v>2</v>
      </c>
      <c r="O8" s="107">
        <f t="shared" si="1"/>
        <v>30</v>
      </c>
      <c r="P8" s="107">
        <v>1</v>
      </c>
      <c r="Q8" s="91" t="s">
        <v>277</v>
      </c>
    </row>
    <row r="9" spans="1:17" ht="39" x14ac:dyDescent="0.35">
      <c r="A9" s="181" t="s">
        <v>310</v>
      </c>
      <c r="B9" s="58" t="s">
        <v>311</v>
      </c>
      <c r="C9" s="177">
        <v>20</v>
      </c>
      <c r="D9" s="177">
        <v>4</v>
      </c>
      <c r="E9" s="177">
        <f t="shared" si="0"/>
        <v>80</v>
      </c>
      <c r="F9" s="177">
        <v>0</v>
      </c>
      <c r="G9" s="112"/>
      <c r="H9" s="109"/>
      <c r="I9" s="109"/>
      <c r="J9" s="110"/>
      <c r="K9" s="110"/>
      <c r="L9" s="113" t="s">
        <v>276</v>
      </c>
      <c r="M9" s="114">
        <v>20</v>
      </c>
      <c r="N9" s="114">
        <v>4</v>
      </c>
      <c r="O9" s="114">
        <f t="shared" si="1"/>
        <v>80</v>
      </c>
      <c r="P9" s="114">
        <v>2</v>
      </c>
      <c r="Q9" s="91" t="s">
        <v>277</v>
      </c>
    </row>
    <row r="10" spans="1:17" ht="26" x14ac:dyDescent="0.35">
      <c r="A10" s="181"/>
      <c r="B10" s="58" t="s">
        <v>312</v>
      </c>
      <c r="C10" s="177"/>
      <c r="D10" s="177"/>
      <c r="E10" s="177"/>
      <c r="F10" s="177"/>
      <c r="G10" s="225" t="s">
        <v>313</v>
      </c>
      <c r="H10" s="109"/>
      <c r="I10" s="109"/>
      <c r="J10" s="110"/>
      <c r="K10" s="110"/>
      <c r="L10" s="219" t="s">
        <v>283</v>
      </c>
      <c r="M10" s="95"/>
      <c r="N10" s="95"/>
      <c r="O10" s="95"/>
      <c r="P10" s="95"/>
      <c r="Q10" s="95"/>
    </row>
    <row r="11" spans="1:17" x14ac:dyDescent="0.35">
      <c r="A11" s="181" t="s">
        <v>314</v>
      </c>
      <c r="B11" s="60" t="s">
        <v>168</v>
      </c>
      <c r="C11" s="222">
        <v>15</v>
      </c>
      <c r="D11" s="222">
        <v>2.5</v>
      </c>
      <c r="E11" s="222">
        <f>C11*D11</f>
        <v>37.5</v>
      </c>
      <c r="F11" s="222">
        <v>2</v>
      </c>
      <c r="G11" s="226"/>
      <c r="H11" s="225">
        <v>50</v>
      </c>
      <c r="I11" s="225">
        <v>1</v>
      </c>
      <c r="J11" s="228">
        <v>50</v>
      </c>
      <c r="K11" s="228">
        <v>2</v>
      </c>
      <c r="L11" s="220"/>
      <c r="M11" s="217">
        <v>20</v>
      </c>
      <c r="N11" s="217">
        <v>5</v>
      </c>
      <c r="O11" s="217">
        <f>M11*N11</f>
        <v>100</v>
      </c>
      <c r="P11" s="217">
        <v>1</v>
      </c>
      <c r="Q11" s="218" t="s">
        <v>284</v>
      </c>
    </row>
    <row r="12" spans="1:17" ht="26" x14ac:dyDescent="0.35">
      <c r="A12" s="181" t="s">
        <v>314</v>
      </c>
      <c r="B12" s="60" t="s">
        <v>198</v>
      </c>
      <c r="C12" s="223"/>
      <c r="D12" s="223"/>
      <c r="E12" s="223"/>
      <c r="F12" s="223"/>
      <c r="G12" s="226"/>
      <c r="H12" s="226"/>
      <c r="I12" s="226"/>
      <c r="J12" s="229"/>
      <c r="K12" s="229"/>
      <c r="L12" s="220"/>
      <c r="M12" s="217"/>
      <c r="N12" s="217"/>
      <c r="O12" s="217"/>
      <c r="P12" s="217"/>
      <c r="Q12" s="218"/>
    </row>
    <row r="13" spans="1:17" ht="39" x14ac:dyDescent="0.35">
      <c r="A13" s="181" t="s">
        <v>315</v>
      </c>
      <c r="B13" s="60" t="s">
        <v>316</v>
      </c>
      <c r="C13" s="224"/>
      <c r="D13" s="224"/>
      <c r="E13" s="224"/>
      <c r="F13" s="224"/>
      <c r="G13" s="227"/>
      <c r="H13" s="227"/>
      <c r="I13" s="227"/>
      <c r="J13" s="230"/>
      <c r="K13" s="230"/>
      <c r="L13" s="221"/>
      <c r="M13" s="217"/>
      <c r="N13" s="217"/>
      <c r="O13" s="217"/>
      <c r="P13" s="217"/>
      <c r="Q13" s="218"/>
    </row>
    <row r="14" spans="1:17" ht="26" x14ac:dyDescent="0.35">
      <c r="A14" s="181" t="s">
        <v>317</v>
      </c>
      <c r="B14" s="60" t="s">
        <v>318</v>
      </c>
      <c r="C14" s="222">
        <v>15</v>
      </c>
      <c r="D14" s="222">
        <f>1/5*5/2</f>
        <v>0.5</v>
      </c>
      <c r="E14" s="222">
        <f t="shared" ref="E14" si="2">C14*D14</f>
        <v>7.5</v>
      </c>
      <c r="F14" s="222">
        <v>2</v>
      </c>
      <c r="G14" s="112"/>
      <c r="H14" s="109"/>
      <c r="I14" s="109"/>
      <c r="J14" s="110"/>
      <c r="K14" s="110"/>
      <c r="L14" s="111"/>
      <c r="M14" s="107"/>
      <c r="N14" s="107"/>
      <c r="O14" s="107"/>
      <c r="P14" s="107"/>
      <c r="Q14" s="91"/>
    </row>
    <row r="15" spans="1:17" x14ac:dyDescent="0.35">
      <c r="A15" s="181" t="s">
        <v>317</v>
      </c>
      <c r="B15" s="60" t="s">
        <v>319</v>
      </c>
      <c r="C15" s="223"/>
      <c r="D15" s="223"/>
      <c r="E15" s="223"/>
      <c r="F15" s="223"/>
      <c r="G15" s="112"/>
      <c r="H15" s="109"/>
      <c r="I15" s="109"/>
      <c r="J15" s="110"/>
      <c r="K15" s="110"/>
      <c r="L15" s="111"/>
      <c r="M15" s="107"/>
      <c r="N15" s="107"/>
      <c r="O15" s="107"/>
      <c r="P15" s="107"/>
      <c r="Q15" s="91"/>
    </row>
    <row r="16" spans="1:17" x14ac:dyDescent="0.35">
      <c r="A16" s="181" t="s">
        <v>317</v>
      </c>
      <c r="B16" s="60" t="s">
        <v>320</v>
      </c>
      <c r="C16" s="223"/>
      <c r="D16" s="223"/>
      <c r="E16" s="223"/>
      <c r="F16" s="223"/>
      <c r="G16" s="112"/>
      <c r="H16" s="109"/>
      <c r="I16" s="109"/>
      <c r="J16" s="110"/>
      <c r="K16" s="110"/>
      <c r="L16" s="111"/>
      <c r="M16" s="107"/>
      <c r="N16" s="107"/>
      <c r="O16" s="107"/>
      <c r="P16" s="107"/>
      <c r="Q16" s="91"/>
    </row>
    <row r="17" spans="1:17" ht="26" x14ac:dyDescent="0.35">
      <c r="A17" s="181" t="s">
        <v>317</v>
      </c>
      <c r="B17" s="60" t="s">
        <v>321</v>
      </c>
      <c r="C17" s="224"/>
      <c r="D17" s="224"/>
      <c r="E17" s="224"/>
      <c r="F17" s="224"/>
      <c r="G17" s="112"/>
      <c r="H17" s="109"/>
      <c r="I17" s="109"/>
      <c r="J17" s="110"/>
      <c r="K17" s="110"/>
      <c r="L17" s="111"/>
      <c r="M17" s="107"/>
      <c r="N17" s="107"/>
      <c r="O17" s="107"/>
      <c r="P17" s="107"/>
      <c r="Q17" s="91"/>
    </row>
    <row r="18" spans="1:17" x14ac:dyDescent="0.35">
      <c r="A18" s="181" t="s">
        <v>317</v>
      </c>
      <c r="B18" s="60" t="s">
        <v>323</v>
      </c>
      <c r="C18" s="222">
        <v>20</v>
      </c>
      <c r="D18" s="222">
        <f>1/5*5/2</f>
        <v>0.5</v>
      </c>
      <c r="E18" s="222">
        <f>C18*D18</f>
        <v>10</v>
      </c>
      <c r="F18" s="222">
        <v>2</v>
      </c>
      <c r="G18" s="112"/>
      <c r="H18" s="109"/>
      <c r="I18" s="109"/>
      <c r="J18" s="110"/>
      <c r="K18" s="110"/>
      <c r="L18" s="111"/>
      <c r="M18" s="107"/>
      <c r="N18" s="107"/>
      <c r="O18" s="107"/>
      <c r="P18" s="107"/>
      <c r="Q18" s="91"/>
    </row>
    <row r="19" spans="1:17" x14ac:dyDescent="0.35">
      <c r="A19" s="181" t="s">
        <v>317</v>
      </c>
      <c r="B19" s="60" t="s">
        <v>324</v>
      </c>
      <c r="C19" s="223"/>
      <c r="D19" s="223"/>
      <c r="E19" s="223"/>
      <c r="F19" s="223"/>
      <c r="G19" s="112"/>
      <c r="H19" s="109"/>
      <c r="I19" s="109"/>
      <c r="J19" s="110"/>
      <c r="K19" s="110"/>
      <c r="L19" s="111"/>
      <c r="M19" s="107"/>
      <c r="N19" s="107"/>
      <c r="O19" s="107"/>
      <c r="P19" s="107"/>
      <c r="Q19" s="91"/>
    </row>
    <row r="20" spans="1:17" ht="26" x14ac:dyDescent="0.35">
      <c r="A20" s="181" t="s">
        <v>317</v>
      </c>
      <c r="B20" s="60" t="s">
        <v>325</v>
      </c>
      <c r="C20" s="224"/>
      <c r="D20" s="224"/>
      <c r="E20" s="224"/>
      <c r="F20" s="224"/>
      <c r="G20" s="112"/>
      <c r="H20" s="109"/>
      <c r="I20" s="109"/>
      <c r="J20" s="110"/>
      <c r="K20" s="110"/>
      <c r="L20" s="111"/>
      <c r="M20" s="107"/>
      <c r="N20" s="107"/>
      <c r="O20" s="107"/>
      <c r="P20" s="107"/>
      <c r="Q20" s="91"/>
    </row>
    <row r="21" spans="1:17" ht="26" x14ac:dyDescent="0.35">
      <c r="A21" s="181" t="s">
        <v>322</v>
      </c>
      <c r="B21" s="58" t="s">
        <v>326</v>
      </c>
      <c r="C21" s="177"/>
      <c r="D21" s="177"/>
      <c r="E21" s="177"/>
      <c r="F21" s="177"/>
      <c r="G21" s="116" t="s">
        <v>327</v>
      </c>
      <c r="H21" s="99"/>
      <c r="I21" s="117"/>
      <c r="J21" s="104"/>
      <c r="K21" s="104"/>
      <c r="L21" s="111"/>
      <c r="M21" s="107"/>
      <c r="N21" s="107"/>
      <c r="O21" s="107"/>
      <c r="P21" s="107"/>
      <c r="Q21" s="91"/>
    </row>
    <row r="22" spans="1:17" x14ac:dyDescent="0.35">
      <c r="A22" s="181"/>
      <c r="B22" s="60" t="s">
        <v>175</v>
      </c>
      <c r="C22" s="144">
        <v>0.5</v>
      </c>
      <c r="D22" s="204">
        <v>350</v>
      </c>
      <c r="E22" s="140">
        <v>175</v>
      </c>
      <c r="F22" s="140">
        <v>2</v>
      </c>
      <c r="G22" s="118" t="s">
        <v>47</v>
      </c>
      <c r="H22" s="99">
        <v>0.5</v>
      </c>
      <c r="I22" s="117">
        <v>350</v>
      </c>
      <c r="J22" s="104">
        <v>175</v>
      </c>
      <c r="K22" s="104">
        <v>2</v>
      </c>
      <c r="L22" s="111"/>
      <c r="M22" s="107"/>
      <c r="N22" s="107"/>
      <c r="O22" s="107"/>
      <c r="P22" s="107"/>
      <c r="Q22" s="91"/>
    </row>
    <row r="23" spans="1:17" x14ac:dyDescent="0.35">
      <c r="A23" s="181"/>
      <c r="B23" s="60" t="s">
        <v>173</v>
      </c>
      <c r="C23" s="144">
        <v>0.1</v>
      </c>
      <c r="D23" s="204">
        <v>50</v>
      </c>
      <c r="E23" s="140">
        <v>5</v>
      </c>
      <c r="F23" s="140">
        <v>2</v>
      </c>
      <c r="G23" s="118" t="s">
        <v>48</v>
      </c>
      <c r="H23" s="99">
        <v>0.1</v>
      </c>
      <c r="I23" s="117">
        <v>50</v>
      </c>
      <c r="J23" s="104">
        <v>5</v>
      </c>
      <c r="K23" s="104">
        <v>2</v>
      </c>
      <c r="L23" s="111"/>
      <c r="M23" s="107"/>
      <c r="N23" s="107"/>
      <c r="O23" s="107"/>
      <c r="P23" s="107"/>
      <c r="Q23" s="91"/>
    </row>
    <row r="24" spans="1:17" x14ac:dyDescent="0.35">
      <c r="A24" s="181"/>
      <c r="B24" s="60" t="s">
        <v>174</v>
      </c>
      <c r="C24" s="144">
        <v>0.1</v>
      </c>
      <c r="D24" s="204">
        <v>12</v>
      </c>
      <c r="E24" s="141">
        <v>1.2000000000000002</v>
      </c>
      <c r="F24" s="140">
        <v>2</v>
      </c>
      <c r="G24" s="118" t="s">
        <v>49</v>
      </c>
      <c r="H24" s="99">
        <v>0.1</v>
      </c>
      <c r="I24" s="117">
        <v>12</v>
      </c>
      <c r="J24" s="119">
        <v>1.2000000000000002</v>
      </c>
      <c r="K24" s="104">
        <v>2</v>
      </c>
      <c r="L24" s="111"/>
      <c r="M24" s="107"/>
      <c r="N24" s="107"/>
      <c r="O24" s="107"/>
      <c r="P24" s="107"/>
      <c r="Q24" s="91"/>
    </row>
    <row r="25" spans="1:17" x14ac:dyDescent="0.35">
      <c r="A25" s="181"/>
      <c r="B25" s="60" t="s">
        <v>176</v>
      </c>
      <c r="C25" s="144">
        <v>0.1</v>
      </c>
      <c r="D25" s="204">
        <v>4</v>
      </c>
      <c r="E25" s="141">
        <v>0.4</v>
      </c>
      <c r="F25" s="140">
        <v>2</v>
      </c>
      <c r="G25" s="118" t="s">
        <v>50</v>
      </c>
      <c r="H25" s="99">
        <v>0.1</v>
      </c>
      <c r="I25" s="117">
        <v>4</v>
      </c>
      <c r="J25" s="119">
        <v>0.4</v>
      </c>
      <c r="K25" s="104">
        <v>2</v>
      </c>
      <c r="L25" s="111"/>
      <c r="M25" s="107"/>
      <c r="N25" s="107"/>
      <c r="O25" s="107"/>
      <c r="P25" s="107"/>
      <c r="Q25" s="91"/>
    </row>
    <row r="26" spans="1:17" x14ac:dyDescent="0.35">
      <c r="A26" s="181"/>
      <c r="B26" s="60" t="s">
        <v>177</v>
      </c>
      <c r="C26" s="144">
        <v>0.1</v>
      </c>
      <c r="D26" s="204">
        <v>2</v>
      </c>
      <c r="E26" s="141">
        <v>0.2</v>
      </c>
      <c r="F26" s="140">
        <v>2</v>
      </c>
      <c r="G26" s="118" t="s">
        <v>51</v>
      </c>
      <c r="H26" s="99">
        <v>0.1</v>
      </c>
      <c r="I26" s="117">
        <v>2</v>
      </c>
      <c r="J26" s="119">
        <v>0.2</v>
      </c>
      <c r="K26" s="104">
        <v>2</v>
      </c>
      <c r="L26" s="111"/>
      <c r="M26" s="107"/>
      <c r="N26" s="107"/>
      <c r="O26" s="107"/>
      <c r="P26" s="107"/>
      <c r="Q26" s="91"/>
    </row>
    <row r="27" spans="1:17" x14ac:dyDescent="0.35">
      <c r="A27" s="181" t="s">
        <v>328</v>
      </c>
      <c r="B27" s="58" t="s">
        <v>329</v>
      </c>
      <c r="C27" s="177">
        <v>4</v>
      </c>
      <c r="D27" s="177">
        <v>2</v>
      </c>
      <c r="E27" s="177">
        <f>C27*D27</f>
        <v>8</v>
      </c>
      <c r="F27" s="177">
        <v>2</v>
      </c>
      <c r="G27" s="112"/>
      <c r="H27" s="109"/>
      <c r="I27" s="109"/>
      <c r="J27" s="110"/>
      <c r="K27" s="110"/>
      <c r="L27" s="120" t="s">
        <v>280</v>
      </c>
      <c r="M27" s="121">
        <v>4</v>
      </c>
      <c r="N27" s="121">
        <v>0.5</v>
      </c>
      <c r="O27" s="121">
        <f>M27*N27</f>
        <v>2</v>
      </c>
      <c r="P27" s="121">
        <v>3</v>
      </c>
      <c r="Q27" s="91" t="s">
        <v>279</v>
      </c>
    </row>
    <row r="28" spans="1:17" ht="26" x14ac:dyDescent="0.35">
      <c r="A28" s="181" t="s">
        <v>330</v>
      </c>
      <c r="B28" s="58" t="s">
        <v>331</v>
      </c>
      <c r="C28" s="177">
        <v>2</v>
      </c>
      <c r="D28" s="177">
        <v>1</v>
      </c>
      <c r="E28" s="177">
        <f t="shared" si="0"/>
        <v>2</v>
      </c>
      <c r="F28" s="177">
        <v>1</v>
      </c>
      <c r="G28" s="112"/>
      <c r="H28" s="109"/>
      <c r="I28" s="109"/>
      <c r="J28" s="110"/>
      <c r="K28" s="110"/>
      <c r="L28" s="111" t="s">
        <v>332</v>
      </c>
      <c r="M28" s="107">
        <v>2</v>
      </c>
      <c r="N28" s="107">
        <v>1</v>
      </c>
      <c r="O28" s="107">
        <f t="shared" ref="O28" si="3">M28*N28</f>
        <v>2</v>
      </c>
      <c r="P28" s="107">
        <v>1</v>
      </c>
      <c r="Q28" s="91" t="s">
        <v>279</v>
      </c>
    </row>
    <row r="29" spans="1:17" ht="15.5" x14ac:dyDescent="0.35">
      <c r="A29" s="181" t="s">
        <v>333</v>
      </c>
      <c r="B29" s="58" t="s">
        <v>298</v>
      </c>
      <c r="C29" s="177">
        <v>2</v>
      </c>
      <c r="D29" s="177">
        <f>3*52</f>
        <v>156</v>
      </c>
      <c r="E29" s="177">
        <f>C29*D29</f>
        <v>312</v>
      </c>
      <c r="F29" s="177">
        <v>2</v>
      </c>
      <c r="G29" s="112"/>
      <c r="H29" s="109"/>
      <c r="I29" s="109"/>
      <c r="J29" s="110"/>
      <c r="K29" s="110"/>
      <c r="L29" s="111" t="s">
        <v>278</v>
      </c>
      <c r="M29" s="107">
        <v>2</v>
      </c>
      <c r="N29" s="107">
        <f>3*52</f>
        <v>156</v>
      </c>
      <c r="O29" s="107">
        <f>M29*N29</f>
        <v>312</v>
      </c>
      <c r="P29" s="107">
        <v>2</v>
      </c>
      <c r="Q29" s="91" t="s">
        <v>279</v>
      </c>
    </row>
    <row r="30" spans="1:17" x14ac:dyDescent="0.35">
      <c r="A30" s="181" t="s">
        <v>334</v>
      </c>
      <c r="B30" s="58" t="s">
        <v>192</v>
      </c>
      <c r="C30" s="177">
        <v>2</v>
      </c>
      <c r="D30" s="177">
        <v>1</v>
      </c>
      <c r="E30" s="177">
        <f t="shared" si="0"/>
        <v>2</v>
      </c>
      <c r="F30" s="177">
        <v>2</v>
      </c>
      <c r="G30" s="112"/>
      <c r="H30" s="109"/>
      <c r="I30" s="109"/>
      <c r="J30" s="110"/>
      <c r="K30" s="110"/>
      <c r="L30" s="122" t="s">
        <v>281</v>
      </c>
      <c r="M30" s="107">
        <v>2</v>
      </c>
      <c r="N30" s="107">
        <v>0.5</v>
      </c>
      <c r="O30" s="107">
        <f>M30*N30</f>
        <v>1</v>
      </c>
      <c r="P30" s="107">
        <v>2</v>
      </c>
      <c r="Q30" s="91" t="s">
        <v>279</v>
      </c>
    </row>
    <row r="31" spans="1:17" ht="26" x14ac:dyDescent="0.35">
      <c r="A31" s="181" t="s">
        <v>335</v>
      </c>
      <c r="B31" s="58" t="s">
        <v>193</v>
      </c>
      <c r="C31" s="177">
        <v>2</v>
      </c>
      <c r="D31" s="187">
        <v>4</v>
      </c>
      <c r="E31" s="177">
        <f t="shared" si="0"/>
        <v>8</v>
      </c>
      <c r="F31" s="177">
        <v>2</v>
      </c>
      <c r="G31" s="123" t="s">
        <v>66</v>
      </c>
      <c r="H31" s="99">
        <v>2</v>
      </c>
      <c r="I31" s="124">
        <v>12</v>
      </c>
      <c r="J31" s="104">
        <v>24</v>
      </c>
      <c r="K31" s="104">
        <v>2</v>
      </c>
      <c r="L31" s="111" t="s">
        <v>282</v>
      </c>
      <c r="M31" s="107">
        <v>2</v>
      </c>
      <c r="N31" s="107">
        <v>10</v>
      </c>
      <c r="O31" s="107">
        <f>M31*N31</f>
        <v>20</v>
      </c>
      <c r="P31" s="107">
        <v>2</v>
      </c>
      <c r="Q31" s="91" t="s">
        <v>279</v>
      </c>
    </row>
    <row r="32" spans="1:17" x14ac:dyDescent="0.35">
      <c r="A32" s="181"/>
      <c r="B32" s="57" t="s">
        <v>40</v>
      </c>
      <c r="C32" s="177" t="s">
        <v>84</v>
      </c>
      <c r="D32" s="177"/>
      <c r="E32" s="177"/>
      <c r="F32" s="177"/>
      <c r="G32" s="103" t="s">
        <v>40</v>
      </c>
      <c r="H32" s="99" t="s">
        <v>53</v>
      </c>
      <c r="I32" s="99"/>
      <c r="J32" s="104"/>
      <c r="K32" s="104"/>
      <c r="L32" s="106" t="s">
        <v>40</v>
      </c>
      <c r="M32" s="107" t="s">
        <v>84</v>
      </c>
      <c r="N32" s="107"/>
      <c r="O32" s="107"/>
      <c r="P32" s="107"/>
      <c r="Q32" s="91"/>
    </row>
    <row r="33" spans="1:17" x14ac:dyDescent="0.35">
      <c r="A33" s="181"/>
      <c r="B33" s="57" t="s">
        <v>41</v>
      </c>
      <c r="C33" s="177" t="s">
        <v>84</v>
      </c>
      <c r="D33" s="177"/>
      <c r="E33" s="177"/>
      <c r="F33" s="177"/>
      <c r="G33" s="103" t="s">
        <v>41</v>
      </c>
      <c r="H33" s="99" t="s">
        <v>53</v>
      </c>
      <c r="I33" s="99"/>
      <c r="J33" s="104"/>
      <c r="K33" s="104"/>
      <c r="L33" s="106" t="s">
        <v>41</v>
      </c>
      <c r="M33" s="107" t="s">
        <v>84</v>
      </c>
      <c r="N33" s="107"/>
      <c r="O33" s="107"/>
      <c r="P33" s="107"/>
      <c r="Q33" s="91"/>
    </row>
    <row r="34" spans="1:17" x14ac:dyDescent="0.35">
      <c r="A34" s="181"/>
      <c r="B34" s="57" t="s">
        <v>42</v>
      </c>
      <c r="C34" s="177"/>
      <c r="D34" s="177"/>
      <c r="E34" s="177"/>
      <c r="F34" s="177"/>
      <c r="G34" s="103" t="s">
        <v>42</v>
      </c>
      <c r="H34" s="99"/>
      <c r="I34" s="99"/>
      <c r="J34" s="104"/>
      <c r="K34" s="104"/>
      <c r="L34" s="106" t="s">
        <v>286</v>
      </c>
      <c r="M34" s="107"/>
      <c r="N34" s="107"/>
      <c r="O34" s="107"/>
      <c r="P34" s="107"/>
      <c r="Q34" s="91"/>
    </row>
    <row r="35" spans="1:17" x14ac:dyDescent="0.35">
      <c r="A35" s="181"/>
      <c r="B35" s="58" t="s">
        <v>336</v>
      </c>
      <c r="C35" s="144" t="s">
        <v>23</v>
      </c>
      <c r="D35" s="177"/>
      <c r="E35" s="177"/>
      <c r="F35" s="177"/>
      <c r="G35" s="123" t="s">
        <v>58</v>
      </c>
      <c r="H35" s="99" t="s">
        <v>23</v>
      </c>
      <c r="I35" s="117"/>
      <c r="J35" s="104"/>
      <c r="K35" s="104"/>
      <c r="L35" s="111" t="s">
        <v>287</v>
      </c>
      <c r="M35" s="107" t="s">
        <v>86</v>
      </c>
      <c r="N35" s="107"/>
      <c r="O35" s="107"/>
      <c r="P35" s="107"/>
      <c r="Q35" s="91"/>
    </row>
    <row r="36" spans="1:17" ht="26" x14ac:dyDescent="0.35">
      <c r="A36" s="181"/>
      <c r="B36" s="58" t="s">
        <v>337</v>
      </c>
      <c r="C36" s="144" t="s">
        <v>23</v>
      </c>
      <c r="D36" s="177"/>
      <c r="E36" s="177"/>
      <c r="F36" s="177"/>
      <c r="G36" s="123" t="s">
        <v>59</v>
      </c>
      <c r="H36" s="99" t="s">
        <v>23</v>
      </c>
      <c r="I36" s="117"/>
      <c r="J36" s="104"/>
      <c r="K36" s="104"/>
      <c r="L36" s="113"/>
      <c r="M36" s="114"/>
      <c r="N36" s="114"/>
      <c r="O36" s="114"/>
      <c r="P36" s="114"/>
      <c r="Q36" s="91"/>
    </row>
    <row r="37" spans="1:17" x14ac:dyDescent="0.35">
      <c r="A37" s="181"/>
      <c r="B37" s="58" t="s">
        <v>338</v>
      </c>
      <c r="C37" s="177">
        <v>4</v>
      </c>
      <c r="D37" s="177">
        <v>1</v>
      </c>
      <c r="E37" s="177">
        <v>4</v>
      </c>
      <c r="F37" s="177">
        <v>0</v>
      </c>
      <c r="G37" s="125"/>
      <c r="H37" s="99"/>
      <c r="I37" s="117"/>
      <c r="J37" s="104"/>
      <c r="K37" s="104"/>
      <c r="L37" s="113" t="s">
        <v>85</v>
      </c>
      <c r="M37" s="114">
        <v>4</v>
      </c>
      <c r="N37" s="114">
        <v>1</v>
      </c>
      <c r="O37" s="114">
        <f>M37*N37</f>
        <v>4</v>
      </c>
      <c r="P37" s="114">
        <v>0</v>
      </c>
      <c r="Q37" s="91" t="s">
        <v>273</v>
      </c>
    </row>
    <row r="38" spans="1:17" ht="26" x14ac:dyDescent="0.35">
      <c r="A38" s="181"/>
      <c r="B38" s="58" t="s">
        <v>339</v>
      </c>
      <c r="C38" s="177">
        <v>2</v>
      </c>
      <c r="D38" s="177">
        <v>1</v>
      </c>
      <c r="E38" s="177">
        <f>C38*D38</f>
        <v>2</v>
      </c>
      <c r="F38" s="177">
        <v>2</v>
      </c>
      <c r="G38" s="123" t="s">
        <v>73</v>
      </c>
      <c r="H38" s="99">
        <v>2</v>
      </c>
      <c r="I38" s="117">
        <v>1</v>
      </c>
      <c r="J38" s="104">
        <v>2</v>
      </c>
      <c r="K38" s="104">
        <v>2</v>
      </c>
      <c r="L38" s="126"/>
      <c r="M38" s="126"/>
      <c r="N38" s="126"/>
      <c r="O38" s="126"/>
      <c r="P38" s="126"/>
      <c r="Q38" s="126"/>
    </row>
    <row r="39" spans="1:17" ht="26" x14ac:dyDescent="0.35">
      <c r="A39" s="181"/>
      <c r="B39" s="58" t="s">
        <v>340</v>
      </c>
      <c r="C39" s="177">
        <v>2</v>
      </c>
      <c r="D39" s="177">
        <v>1</v>
      </c>
      <c r="E39" s="177">
        <f>C39*D39</f>
        <v>2</v>
      </c>
      <c r="F39" s="177">
        <v>2</v>
      </c>
      <c r="G39" s="123" t="s">
        <v>341</v>
      </c>
      <c r="H39" s="99">
        <v>2</v>
      </c>
      <c r="I39" s="117">
        <v>1</v>
      </c>
      <c r="J39" s="104">
        <v>2</v>
      </c>
      <c r="K39" s="104">
        <v>2</v>
      </c>
      <c r="L39" s="126"/>
      <c r="M39" s="126"/>
      <c r="N39" s="126"/>
      <c r="O39" s="126"/>
      <c r="P39" s="126"/>
      <c r="Q39" s="126"/>
    </row>
    <row r="40" spans="1:17" ht="26" x14ac:dyDescent="0.35">
      <c r="A40" s="181" t="s">
        <v>342</v>
      </c>
      <c r="B40" s="58" t="s">
        <v>343</v>
      </c>
      <c r="C40" s="177">
        <v>2</v>
      </c>
      <c r="D40" s="177">
        <v>0.33</v>
      </c>
      <c r="E40" s="177">
        <f>C40*D40</f>
        <v>0.66</v>
      </c>
      <c r="F40" s="177">
        <v>2</v>
      </c>
      <c r="G40" s="99"/>
      <c r="H40" s="99"/>
      <c r="I40" s="117"/>
      <c r="J40" s="104"/>
      <c r="K40" s="104"/>
      <c r="L40" s="126"/>
      <c r="M40" s="126"/>
      <c r="N40" s="126"/>
      <c r="O40" s="126"/>
      <c r="P40" s="126"/>
      <c r="Q40" s="126"/>
    </row>
    <row r="41" spans="1:17" ht="26" x14ac:dyDescent="0.35">
      <c r="A41" s="181"/>
      <c r="B41" s="58" t="s">
        <v>344</v>
      </c>
      <c r="C41" s="177">
        <v>5</v>
      </c>
      <c r="D41" s="177">
        <v>1</v>
      </c>
      <c r="E41" s="177">
        <f>C41*D41</f>
        <v>5</v>
      </c>
      <c r="F41" s="177">
        <v>2</v>
      </c>
      <c r="G41" s="123" t="s">
        <v>60</v>
      </c>
      <c r="H41" s="99">
        <v>5</v>
      </c>
      <c r="I41" s="117">
        <v>1</v>
      </c>
      <c r="J41" s="104">
        <v>5</v>
      </c>
      <c r="K41" s="104">
        <v>2</v>
      </c>
      <c r="L41" s="126"/>
      <c r="M41" s="126"/>
      <c r="N41" s="126"/>
      <c r="O41" s="126"/>
      <c r="P41" s="126"/>
      <c r="Q41" s="126"/>
    </row>
    <row r="42" spans="1:17" x14ac:dyDescent="0.35">
      <c r="A42" s="181"/>
      <c r="B42" s="55" t="s">
        <v>345</v>
      </c>
      <c r="C42" s="182"/>
      <c r="D42" s="182"/>
      <c r="E42" s="182"/>
      <c r="F42" s="182"/>
      <c r="G42" s="125"/>
      <c r="H42" s="99"/>
      <c r="I42" s="117"/>
      <c r="J42" s="104"/>
      <c r="K42" s="104"/>
      <c r="L42" s="219" t="s">
        <v>290</v>
      </c>
      <c r="M42" s="232">
        <v>80</v>
      </c>
      <c r="N42" s="232">
        <v>1</v>
      </c>
      <c r="O42" s="232">
        <f t="shared" ref="O42" si="4">M42*N42</f>
        <v>80</v>
      </c>
      <c r="P42" s="232">
        <v>2</v>
      </c>
      <c r="Q42" s="232" t="s">
        <v>293</v>
      </c>
    </row>
    <row r="43" spans="1:17" x14ac:dyDescent="0.35">
      <c r="A43" s="181" t="s">
        <v>346</v>
      </c>
      <c r="B43" s="60" t="s">
        <v>347</v>
      </c>
      <c r="C43" s="177">
        <v>80</v>
      </c>
      <c r="D43" s="177">
        <v>1</v>
      </c>
      <c r="E43" s="177">
        <f>C43*D43</f>
        <v>80</v>
      </c>
      <c r="F43" s="177">
        <v>0</v>
      </c>
      <c r="G43" s="125"/>
      <c r="H43" s="99"/>
      <c r="I43" s="117"/>
      <c r="J43" s="104"/>
      <c r="K43" s="104"/>
      <c r="L43" s="220"/>
      <c r="M43" s="217"/>
      <c r="N43" s="217"/>
      <c r="O43" s="217"/>
      <c r="P43" s="217"/>
      <c r="Q43" s="233"/>
    </row>
    <row r="44" spans="1:17" x14ac:dyDescent="0.35">
      <c r="A44" s="181" t="s">
        <v>348</v>
      </c>
      <c r="B44" s="60" t="s">
        <v>349</v>
      </c>
      <c r="C44" s="177" t="s">
        <v>434</v>
      </c>
      <c r="D44" s="177"/>
      <c r="E44" s="177"/>
      <c r="F44" s="177"/>
      <c r="G44" s="125"/>
      <c r="H44" s="99"/>
      <c r="I44" s="117"/>
      <c r="J44" s="104"/>
      <c r="K44" s="104"/>
      <c r="L44" s="220"/>
      <c r="M44" s="233"/>
      <c r="N44" s="233"/>
      <c r="O44" s="233"/>
      <c r="P44" s="233"/>
      <c r="Q44" s="128"/>
    </row>
    <row r="45" spans="1:17" x14ac:dyDescent="0.35">
      <c r="A45" s="181" t="s">
        <v>350</v>
      </c>
      <c r="B45" s="60" t="s">
        <v>351</v>
      </c>
      <c r="C45" s="177" t="s">
        <v>434</v>
      </c>
      <c r="D45" s="177"/>
      <c r="E45" s="177"/>
      <c r="F45" s="177"/>
      <c r="G45" s="125"/>
      <c r="H45" s="99"/>
      <c r="I45" s="117"/>
      <c r="J45" s="104"/>
      <c r="K45" s="104"/>
      <c r="L45" s="221"/>
      <c r="M45" s="126"/>
      <c r="N45" s="126"/>
      <c r="O45" s="126"/>
      <c r="P45" s="126"/>
      <c r="Q45" s="126"/>
    </row>
    <row r="46" spans="1:17" x14ac:dyDescent="0.35">
      <c r="A46" s="181"/>
      <c r="B46" s="55" t="s">
        <v>352</v>
      </c>
      <c r="C46" s="182"/>
      <c r="D46" s="182"/>
      <c r="E46" s="182"/>
      <c r="F46" s="177"/>
      <c r="G46" s="123" t="s">
        <v>63</v>
      </c>
      <c r="H46" s="99">
        <v>4</v>
      </c>
      <c r="I46" s="117">
        <v>2</v>
      </c>
      <c r="J46" s="104">
        <v>8</v>
      </c>
      <c r="K46" s="104">
        <v>2</v>
      </c>
      <c r="L46" s="219" t="s">
        <v>291</v>
      </c>
      <c r="M46" s="121">
        <v>10</v>
      </c>
      <c r="N46" s="121">
        <v>1</v>
      </c>
      <c r="O46" s="121">
        <f>M46*N46</f>
        <v>10</v>
      </c>
      <c r="P46" s="121">
        <v>2</v>
      </c>
      <c r="Q46" s="91" t="s">
        <v>293</v>
      </c>
    </row>
    <row r="47" spans="1:17" x14ac:dyDescent="0.35">
      <c r="A47" s="181" t="s">
        <v>346</v>
      </c>
      <c r="B47" s="60" t="s">
        <v>347</v>
      </c>
      <c r="C47" s="177">
        <v>10</v>
      </c>
      <c r="D47" s="177">
        <v>1</v>
      </c>
      <c r="E47" s="177">
        <f>C47*D47</f>
        <v>10</v>
      </c>
      <c r="F47" s="177">
        <v>0</v>
      </c>
      <c r="G47" s="129"/>
      <c r="H47" s="109"/>
      <c r="I47" s="109"/>
      <c r="J47" s="110"/>
      <c r="K47" s="110"/>
      <c r="L47" s="220"/>
      <c r="M47" s="107"/>
      <c r="N47" s="107"/>
      <c r="O47" s="107"/>
      <c r="P47" s="107"/>
      <c r="Q47" s="91"/>
    </row>
    <row r="48" spans="1:17" x14ac:dyDescent="0.35">
      <c r="A48" s="181" t="s">
        <v>348</v>
      </c>
      <c r="B48" s="60" t="s">
        <v>349</v>
      </c>
      <c r="C48" s="177" t="s">
        <v>434</v>
      </c>
      <c r="D48" s="177"/>
      <c r="E48" s="177"/>
      <c r="F48" s="177"/>
      <c r="G48" s="129"/>
      <c r="H48" s="109"/>
      <c r="I48" s="109"/>
      <c r="J48" s="110"/>
      <c r="K48" s="110"/>
      <c r="L48" s="221"/>
      <c r="M48" s="107"/>
      <c r="N48" s="107"/>
      <c r="O48" s="107"/>
      <c r="P48" s="107"/>
      <c r="Q48" s="91"/>
    </row>
    <row r="49" spans="1:17" ht="26" x14ac:dyDescent="0.35">
      <c r="A49" s="181"/>
      <c r="B49" s="55" t="s">
        <v>353</v>
      </c>
      <c r="C49" s="182"/>
      <c r="D49" s="182"/>
      <c r="E49" s="182"/>
      <c r="F49" s="182"/>
      <c r="G49" s="123" t="s">
        <v>62</v>
      </c>
      <c r="H49" s="99">
        <v>4</v>
      </c>
      <c r="I49" s="117">
        <v>2</v>
      </c>
      <c r="J49" s="104">
        <v>8</v>
      </c>
      <c r="K49" s="104">
        <v>2</v>
      </c>
      <c r="L49" s="219" t="s">
        <v>354</v>
      </c>
      <c r="M49" s="107">
        <v>20</v>
      </c>
      <c r="N49" s="107">
        <v>1</v>
      </c>
      <c r="O49" s="107">
        <f>M49*N49</f>
        <v>20</v>
      </c>
      <c r="P49" s="107">
        <v>2</v>
      </c>
      <c r="Q49" s="91" t="s">
        <v>293</v>
      </c>
    </row>
    <row r="50" spans="1:17" x14ac:dyDescent="0.35">
      <c r="A50" s="181" t="s">
        <v>346</v>
      </c>
      <c r="B50" s="60" t="s">
        <v>107</v>
      </c>
      <c r="C50" s="177">
        <v>20</v>
      </c>
      <c r="D50" s="177">
        <v>1</v>
      </c>
      <c r="E50" s="177">
        <f>C50*D50</f>
        <v>20</v>
      </c>
      <c r="F50" s="177">
        <v>0</v>
      </c>
      <c r="G50" s="112"/>
      <c r="H50" s="109"/>
      <c r="I50" s="109"/>
      <c r="J50" s="110"/>
      <c r="K50" s="110"/>
      <c r="L50" s="220"/>
      <c r="M50" s="107"/>
      <c r="N50" s="107"/>
      <c r="O50" s="107"/>
      <c r="P50" s="107"/>
      <c r="Q50" s="91"/>
    </row>
    <row r="51" spans="1:17" x14ac:dyDescent="0.35">
      <c r="A51" s="181" t="s">
        <v>348</v>
      </c>
      <c r="B51" s="60" t="s">
        <v>215</v>
      </c>
      <c r="C51" s="177" t="s">
        <v>434</v>
      </c>
      <c r="D51" s="177"/>
      <c r="E51" s="177"/>
      <c r="F51" s="177"/>
      <c r="G51" s="112"/>
      <c r="H51" s="109"/>
      <c r="I51" s="109"/>
      <c r="J51" s="110"/>
      <c r="K51" s="110"/>
      <c r="L51" s="221"/>
      <c r="M51" s="107"/>
      <c r="N51" s="107"/>
      <c r="O51" s="107"/>
      <c r="P51" s="107"/>
      <c r="Q51" s="91"/>
    </row>
    <row r="52" spans="1:17" ht="39" x14ac:dyDescent="0.35">
      <c r="A52" s="181"/>
      <c r="B52" s="55" t="s">
        <v>355</v>
      </c>
      <c r="C52" s="182"/>
      <c r="D52" s="182"/>
      <c r="E52" s="182"/>
      <c r="F52" s="177"/>
      <c r="G52" s="112"/>
      <c r="H52" s="109"/>
      <c r="I52" s="109"/>
      <c r="J52" s="110"/>
      <c r="K52" s="110"/>
      <c r="L52" s="111" t="s">
        <v>292</v>
      </c>
      <c r="M52" s="107">
        <v>10</v>
      </c>
      <c r="N52" s="107">
        <v>1</v>
      </c>
      <c r="O52" s="107">
        <f>M52*N52</f>
        <v>10</v>
      </c>
      <c r="P52" s="107">
        <v>2</v>
      </c>
      <c r="Q52" s="91" t="s">
        <v>293</v>
      </c>
    </row>
    <row r="53" spans="1:17" x14ac:dyDescent="0.35">
      <c r="A53" s="181" t="s">
        <v>346</v>
      </c>
      <c r="B53" s="60" t="s">
        <v>356</v>
      </c>
      <c r="C53" s="177">
        <v>10</v>
      </c>
      <c r="D53" s="177">
        <v>1</v>
      </c>
      <c r="E53" s="177">
        <f t="shared" ref="E53:E59" si="5">C53*D53</f>
        <v>10</v>
      </c>
      <c r="F53" s="177">
        <v>0</v>
      </c>
      <c r="G53" s="112"/>
      <c r="H53" s="109"/>
      <c r="I53" s="109"/>
      <c r="J53" s="110"/>
      <c r="K53" s="110"/>
      <c r="L53" s="111"/>
      <c r="M53" s="107"/>
      <c r="N53" s="107"/>
      <c r="O53" s="107"/>
      <c r="P53" s="107"/>
      <c r="Q53" s="91"/>
    </row>
    <row r="54" spans="1:17" x14ac:dyDescent="0.35">
      <c r="A54" s="181" t="s">
        <v>348</v>
      </c>
      <c r="B54" s="60" t="s">
        <v>349</v>
      </c>
      <c r="C54" s="177" t="s">
        <v>434</v>
      </c>
      <c r="D54" s="177"/>
      <c r="E54" s="177"/>
      <c r="F54" s="177"/>
      <c r="G54" s="112"/>
      <c r="H54" s="109"/>
      <c r="I54" s="109"/>
      <c r="J54" s="110"/>
      <c r="K54" s="110"/>
      <c r="L54" s="111"/>
      <c r="M54" s="107"/>
      <c r="N54" s="107"/>
      <c r="O54" s="107"/>
      <c r="P54" s="107"/>
      <c r="Q54" s="91"/>
    </row>
    <row r="55" spans="1:17" ht="39" x14ac:dyDescent="0.35">
      <c r="A55" s="181" t="s">
        <v>348</v>
      </c>
      <c r="B55" s="58" t="s">
        <v>357</v>
      </c>
      <c r="C55" s="177" t="s">
        <v>434</v>
      </c>
      <c r="D55" s="177"/>
      <c r="E55" s="177"/>
      <c r="F55" s="177"/>
      <c r="G55" s="112"/>
      <c r="H55" s="109"/>
      <c r="I55" s="109"/>
      <c r="J55" s="110"/>
      <c r="K55" s="110"/>
      <c r="L55" s="111"/>
      <c r="M55" s="107"/>
      <c r="N55" s="107"/>
      <c r="O55" s="107"/>
      <c r="P55" s="107"/>
      <c r="Q55" s="91"/>
    </row>
    <row r="56" spans="1:17" ht="26" x14ac:dyDescent="0.35">
      <c r="A56" s="181" t="s">
        <v>348</v>
      </c>
      <c r="B56" s="58" t="s">
        <v>358</v>
      </c>
      <c r="C56" s="177" t="s">
        <v>434</v>
      </c>
      <c r="D56" s="177"/>
      <c r="E56" s="177"/>
      <c r="F56" s="177"/>
      <c r="G56" s="112"/>
      <c r="H56" s="109"/>
      <c r="I56" s="109"/>
      <c r="J56" s="110"/>
      <c r="K56" s="110"/>
      <c r="L56" s="111"/>
      <c r="M56" s="107"/>
      <c r="N56" s="107"/>
      <c r="O56" s="107"/>
      <c r="P56" s="107"/>
      <c r="Q56" s="91"/>
    </row>
    <row r="57" spans="1:17" ht="26" x14ac:dyDescent="0.35">
      <c r="A57" s="181"/>
      <c r="B57" s="58" t="s">
        <v>359</v>
      </c>
      <c r="C57" s="177">
        <v>4</v>
      </c>
      <c r="D57" s="177">
        <v>4</v>
      </c>
      <c r="E57" s="177">
        <f t="shared" si="5"/>
        <v>16</v>
      </c>
      <c r="F57" s="177">
        <v>2</v>
      </c>
      <c r="G57" s="123" t="s">
        <v>61</v>
      </c>
      <c r="H57" s="99">
        <v>4</v>
      </c>
      <c r="I57" s="117">
        <v>2</v>
      </c>
      <c r="J57" s="104">
        <v>8</v>
      </c>
      <c r="K57" s="104">
        <v>2</v>
      </c>
      <c r="L57" s="111"/>
      <c r="M57" s="107"/>
      <c r="N57" s="107"/>
      <c r="O57" s="107"/>
      <c r="P57" s="107"/>
      <c r="Q57" s="91"/>
    </row>
    <row r="58" spans="1:17" ht="26" x14ac:dyDescent="0.35">
      <c r="A58" s="181" t="s">
        <v>360</v>
      </c>
      <c r="B58" s="58" t="s">
        <v>443</v>
      </c>
      <c r="C58" s="177">
        <v>10</v>
      </c>
      <c r="D58" s="177">
        <v>1</v>
      </c>
      <c r="E58" s="177">
        <f t="shared" si="5"/>
        <v>10</v>
      </c>
      <c r="F58" s="177">
        <v>2</v>
      </c>
      <c r="G58" s="123" t="s">
        <v>65</v>
      </c>
      <c r="H58" s="99">
        <v>4</v>
      </c>
      <c r="I58" s="117">
        <v>4</v>
      </c>
      <c r="J58" s="104">
        <v>16</v>
      </c>
      <c r="K58" s="104">
        <v>2</v>
      </c>
      <c r="L58" s="111" t="s">
        <v>289</v>
      </c>
      <c r="M58" s="107">
        <v>10</v>
      </c>
      <c r="N58" s="107">
        <v>1</v>
      </c>
      <c r="O58" s="107">
        <f>M58*N58</f>
        <v>10</v>
      </c>
      <c r="P58" s="107">
        <v>2</v>
      </c>
      <c r="Q58" s="91" t="s">
        <v>279</v>
      </c>
    </row>
    <row r="59" spans="1:17" ht="26" x14ac:dyDescent="0.35">
      <c r="A59" s="181" t="s">
        <v>361</v>
      </c>
      <c r="B59" s="58" t="s">
        <v>362</v>
      </c>
      <c r="C59" s="177">
        <v>10</v>
      </c>
      <c r="D59" s="177">
        <v>1</v>
      </c>
      <c r="E59" s="177">
        <f t="shared" si="5"/>
        <v>10</v>
      </c>
      <c r="F59" s="177">
        <v>2</v>
      </c>
      <c r="G59" s="123" t="s">
        <v>64</v>
      </c>
      <c r="H59" s="99">
        <v>2</v>
      </c>
      <c r="I59" s="117">
        <v>1</v>
      </c>
      <c r="J59" s="104">
        <v>2</v>
      </c>
      <c r="K59" s="104">
        <v>2</v>
      </c>
      <c r="L59" s="111" t="s">
        <v>288</v>
      </c>
      <c r="M59" s="107">
        <v>10</v>
      </c>
      <c r="N59" s="107">
        <v>1</v>
      </c>
      <c r="O59" s="107">
        <f>M59*N59</f>
        <v>10</v>
      </c>
      <c r="P59" s="107">
        <v>2</v>
      </c>
      <c r="Q59" s="91" t="s">
        <v>279</v>
      </c>
    </row>
    <row r="60" spans="1:17" x14ac:dyDescent="0.35">
      <c r="A60" s="181"/>
      <c r="B60" s="61" t="s">
        <v>95</v>
      </c>
      <c r="C60" s="177"/>
      <c r="D60" s="177"/>
      <c r="E60" s="177"/>
      <c r="F60" s="177"/>
      <c r="G60" s="112"/>
      <c r="H60" s="109"/>
      <c r="I60" s="109"/>
      <c r="J60" s="110"/>
      <c r="K60" s="110"/>
      <c r="L60" s="111"/>
      <c r="M60" s="107"/>
      <c r="N60" s="107"/>
      <c r="O60" s="107"/>
      <c r="P60" s="107"/>
      <c r="Q60" s="91"/>
    </row>
    <row r="61" spans="1:17" x14ac:dyDescent="0.35">
      <c r="A61" s="181"/>
      <c r="B61" s="56" t="s">
        <v>363</v>
      </c>
      <c r="C61" s="177"/>
      <c r="D61" s="177"/>
      <c r="E61" s="177"/>
      <c r="F61" s="177"/>
      <c r="G61" s="98" t="s">
        <v>364</v>
      </c>
      <c r="H61" s="99"/>
      <c r="I61" s="99"/>
      <c r="J61" s="99"/>
      <c r="K61" s="99"/>
      <c r="L61" s="100" t="s">
        <v>294</v>
      </c>
      <c r="M61" s="107"/>
      <c r="N61" s="107"/>
      <c r="O61" s="107">
        <f t="shared" si="1"/>
        <v>0</v>
      </c>
      <c r="P61" s="107"/>
      <c r="Q61" s="91"/>
    </row>
    <row r="62" spans="1:17" ht="26" x14ac:dyDescent="0.35">
      <c r="A62" s="181"/>
      <c r="B62" s="205" t="s">
        <v>81</v>
      </c>
      <c r="C62" s="177" t="s">
        <v>88</v>
      </c>
      <c r="D62" s="177"/>
      <c r="E62" s="177"/>
      <c r="F62" s="177"/>
      <c r="G62" s="131" t="s">
        <v>81</v>
      </c>
      <c r="H62" s="132" t="s">
        <v>82</v>
      </c>
      <c r="I62" s="99"/>
      <c r="J62" s="104"/>
      <c r="K62" s="104"/>
      <c r="L62" s="133" t="s">
        <v>81</v>
      </c>
      <c r="M62" s="107" t="s">
        <v>88</v>
      </c>
      <c r="N62" s="107"/>
      <c r="O62" s="107"/>
      <c r="P62" s="107"/>
      <c r="Q62" s="91"/>
    </row>
    <row r="63" spans="1:17" x14ac:dyDescent="0.35">
      <c r="A63" s="181"/>
      <c r="B63" s="57" t="s">
        <v>89</v>
      </c>
      <c r="C63" s="177" t="s">
        <v>84</v>
      </c>
      <c r="D63" s="177"/>
      <c r="E63" s="177"/>
      <c r="F63" s="177"/>
      <c r="G63" s="103" t="s">
        <v>54</v>
      </c>
      <c r="H63" s="99">
        <v>10</v>
      </c>
      <c r="I63" s="117">
        <v>1</v>
      </c>
      <c r="J63" s="104">
        <v>10</v>
      </c>
      <c r="K63" s="104">
        <v>2</v>
      </c>
      <c r="L63" s="106" t="s">
        <v>89</v>
      </c>
      <c r="M63" s="107" t="s">
        <v>86</v>
      </c>
      <c r="N63" s="107"/>
      <c r="O63" s="107"/>
      <c r="P63" s="107"/>
      <c r="Q63" s="91"/>
    </row>
    <row r="64" spans="1:17" x14ac:dyDescent="0.35">
      <c r="A64" s="181"/>
      <c r="B64" s="57" t="s">
        <v>90</v>
      </c>
      <c r="C64" s="177" t="s">
        <v>86</v>
      </c>
      <c r="D64" s="177"/>
      <c r="E64" s="177"/>
      <c r="F64" s="177"/>
      <c r="G64" s="103" t="s">
        <v>55</v>
      </c>
      <c r="H64" s="99"/>
      <c r="I64" s="99"/>
      <c r="J64" s="104"/>
      <c r="K64" s="104"/>
      <c r="L64" s="106" t="s">
        <v>90</v>
      </c>
      <c r="M64" s="107" t="s">
        <v>86</v>
      </c>
      <c r="N64" s="107"/>
      <c r="O64" s="107"/>
      <c r="P64" s="107"/>
      <c r="Q64" s="91"/>
    </row>
    <row r="65" spans="1:22" ht="14.25" customHeight="1" x14ac:dyDescent="0.35">
      <c r="A65" s="181"/>
      <c r="B65" s="57" t="s">
        <v>92</v>
      </c>
      <c r="C65" s="177"/>
      <c r="D65" s="177"/>
      <c r="E65" s="177"/>
      <c r="F65" s="177"/>
      <c r="G65" s="103" t="s">
        <v>70</v>
      </c>
      <c r="H65" s="99" t="s">
        <v>53</v>
      </c>
      <c r="I65" s="99"/>
      <c r="J65" s="104"/>
      <c r="K65" s="104"/>
      <c r="L65" s="106" t="s">
        <v>92</v>
      </c>
      <c r="M65" s="107">
        <v>1</v>
      </c>
      <c r="N65" s="107">
        <v>60</v>
      </c>
      <c r="O65" s="107">
        <f t="shared" si="1"/>
        <v>60</v>
      </c>
      <c r="P65" s="107">
        <v>0</v>
      </c>
      <c r="Q65" s="91" t="s">
        <v>273</v>
      </c>
    </row>
    <row r="66" spans="1:22" ht="26" x14ac:dyDescent="0.35">
      <c r="A66" s="181"/>
      <c r="B66" s="58" t="s">
        <v>365</v>
      </c>
      <c r="C66" s="177">
        <v>1</v>
      </c>
      <c r="D66" s="177">
        <v>1</v>
      </c>
      <c r="E66" s="177">
        <f t="shared" si="0"/>
        <v>1</v>
      </c>
      <c r="F66" s="177">
        <f>F51</f>
        <v>0</v>
      </c>
      <c r="G66" s="104"/>
      <c r="H66" s="104"/>
      <c r="I66" s="104"/>
      <c r="J66" s="104"/>
      <c r="K66" s="104"/>
      <c r="L66" s="106"/>
      <c r="M66" s="107"/>
      <c r="N66" s="107"/>
      <c r="O66" s="107"/>
      <c r="P66" s="107"/>
      <c r="Q66" s="91"/>
    </row>
    <row r="67" spans="1:22" ht="26" x14ac:dyDescent="0.35">
      <c r="A67" s="181"/>
      <c r="B67" s="58" t="s">
        <v>236</v>
      </c>
      <c r="C67" s="177">
        <v>2</v>
      </c>
      <c r="D67" s="177">
        <v>20</v>
      </c>
      <c r="E67" s="177">
        <f t="shared" si="0"/>
        <v>40</v>
      </c>
      <c r="F67" s="177">
        <v>2</v>
      </c>
      <c r="G67" s="123" t="s">
        <v>68</v>
      </c>
      <c r="H67" s="99">
        <v>2</v>
      </c>
      <c r="I67" s="124">
        <v>20</v>
      </c>
      <c r="J67" s="104">
        <v>40</v>
      </c>
      <c r="K67" s="104">
        <v>2</v>
      </c>
      <c r="L67" s="106"/>
      <c r="M67" s="107"/>
      <c r="N67" s="107"/>
      <c r="O67" s="107"/>
      <c r="P67" s="107"/>
      <c r="Q67" s="91"/>
    </row>
    <row r="68" spans="1:22" ht="26" x14ac:dyDescent="0.35">
      <c r="A68" s="181"/>
      <c r="B68" s="58" t="s">
        <v>237</v>
      </c>
      <c r="C68" s="177">
        <v>2</v>
      </c>
      <c r="D68" s="177">
        <v>1</v>
      </c>
      <c r="E68" s="177">
        <f t="shared" si="0"/>
        <v>2</v>
      </c>
      <c r="F68" s="177">
        <v>2</v>
      </c>
      <c r="G68" s="123" t="s">
        <v>69</v>
      </c>
      <c r="H68" s="99">
        <v>2</v>
      </c>
      <c r="I68" s="104">
        <v>1</v>
      </c>
      <c r="J68" s="104">
        <v>2</v>
      </c>
      <c r="K68" s="104">
        <v>2</v>
      </c>
      <c r="L68" s="106"/>
      <c r="M68" s="107"/>
      <c r="N68" s="107"/>
      <c r="O68" s="107"/>
      <c r="P68" s="107"/>
    </row>
    <row r="69" spans="1:22" ht="26" x14ac:dyDescent="0.35">
      <c r="A69" s="181"/>
      <c r="B69" s="58" t="s">
        <v>239</v>
      </c>
      <c r="C69" s="177">
        <v>2</v>
      </c>
      <c r="D69" s="177">
        <v>1</v>
      </c>
      <c r="E69" s="177">
        <f t="shared" si="0"/>
        <v>2</v>
      </c>
      <c r="F69" s="177">
        <f>F56</f>
        <v>0</v>
      </c>
      <c r="G69" s="116" t="s">
        <v>366</v>
      </c>
      <c r="H69" s="99">
        <v>0.1</v>
      </c>
      <c r="I69" s="124">
        <v>1050</v>
      </c>
      <c r="J69" s="104">
        <v>105</v>
      </c>
      <c r="K69" s="104">
        <v>2</v>
      </c>
      <c r="L69" s="106"/>
      <c r="M69" s="107"/>
      <c r="N69" s="107"/>
      <c r="O69" s="107"/>
      <c r="P69" s="107"/>
      <c r="Q69" s="91"/>
    </row>
    <row r="70" spans="1:22" ht="26" x14ac:dyDescent="0.35">
      <c r="A70" s="181"/>
      <c r="B70" s="58" t="s">
        <v>139</v>
      </c>
      <c r="C70" s="177">
        <v>2</v>
      </c>
      <c r="D70" s="177">
        <f>D57</f>
        <v>4</v>
      </c>
      <c r="E70" s="177">
        <f t="shared" si="0"/>
        <v>8</v>
      </c>
      <c r="F70" s="177">
        <f>F57</f>
        <v>2</v>
      </c>
      <c r="G70" s="123" t="s">
        <v>67</v>
      </c>
      <c r="H70" s="99">
        <v>2</v>
      </c>
      <c r="I70" s="124">
        <v>12</v>
      </c>
      <c r="J70" s="104">
        <v>24</v>
      </c>
      <c r="K70" s="104">
        <v>2</v>
      </c>
      <c r="L70" s="106"/>
      <c r="M70" s="107"/>
      <c r="N70" s="107"/>
      <c r="O70" s="107"/>
      <c r="P70" s="107"/>
      <c r="Q70" s="91"/>
    </row>
    <row r="71" spans="1:22" x14ac:dyDescent="0.35">
      <c r="A71" s="181"/>
      <c r="B71" s="58" t="s">
        <v>367</v>
      </c>
      <c r="C71" s="177">
        <v>1</v>
      </c>
      <c r="D71" s="177">
        <v>1</v>
      </c>
      <c r="E71" s="177">
        <f t="shared" si="0"/>
        <v>1</v>
      </c>
      <c r="F71" s="177">
        <v>2</v>
      </c>
      <c r="G71" s="104"/>
      <c r="H71" s="104"/>
      <c r="I71" s="104"/>
      <c r="J71" s="104"/>
      <c r="K71" s="104"/>
      <c r="L71" s="106"/>
      <c r="M71" s="107"/>
      <c r="N71" s="107"/>
      <c r="O71" s="107"/>
      <c r="P71" s="107"/>
      <c r="S71" s="231" t="s">
        <v>464</v>
      </c>
      <c r="T71" s="231"/>
      <c r="U71" s="231"/>
      <c r="V71" s="231"/>
    </row>
    <row r="72" spans="1:22" x14ac:dyDescent="0.35">
      <c r="A72" s="181"/>
      <c r="B72" s="58" t="s">
        <v>368</v>
      </c>
      <c r="C72" s="177">
        <v>2</v>
      </c>
      <c r="D72" s="177">
        <f>D58</f>
        <v>1</v>
      </c>
      <c r="E72" s="177">
        <f t="shared" si="0"/>
        <v>2</v>
      </c>
      <c r="F72" s="177">
        <f>F58</f>
        <v>2</v>
      </c>
      <c r="G72" s="104"/>
      <c r="H72" s="104"/>
      <c r="I72" s="104"/>
      <c r="J72" s="104"/>
      <c r="K72" s="104"/>
      <c r="L72" s="106"/>
      <c r="M72" s="107"/>
      <c r="N72" s="107"/>
      <c r="O72" s="107"/>
      <c r="P72" s="107"/>
      <c r="S72" s="231"/>
      <c r="T72" s="231"/>
      <c r="U72" s="231"/>
      <c r="V72" s="231"/>
    </row>
    <row r="73" spans="1:22" ht="26" x14ac:dyDescent="0.35">
      <c r="A73" s="181"/>
      <c r="B73" s="58" t="s">
        <v>369</v>
      </c>
      <c r="C73" s="177">
        <v>1</v>
      </c>
      <c r="D73" s="177">
        <v>1</v>
      </c>
      <c r="E73" s="177">
        <f t="shared" si="0"/>
        <v>1</v>
      </c>
      <c r="F73" s="177">
        <f>F44</f>
        <v>0</v>
      </c>
      <c r="G73" s="104"/>
      <c r="H73" s="104"/>
      <c r="I73" s="104"/>
      <c r="J73" s="104"/>
      <c r="K73" s="104"/>
      <c r="L73" s="106"/>
      <c r="M73" s="107"/>
      <c r="N73" s="107"/>
      <c r="O73" s="107"/>
      <c r="P73" s="107"/>
      <c r="S73" s="231"/>
      <c r="T73" s="231"/>
      <c r="U73" s="231"/>
      <c r="V73" s="231"/>
    </row>
    <row r="74" spans="1:22" ht="26" x14ac:dyDescent="0.35">
      <c r="A74" s="181"/>
      <c r="B74" s="58" t="s">
        <v>370</v>
      </c>
      <c r="C74" s="177">
        <v>1</v>
      </c>
      <c r="D74" s="177">
        <v>1</v>
      </c>
      <c r="E74" s="177">
        <f t="shared" si="0"/>
        <v>1</v>
      </c>
      <c r="F74" s="177">
        <f>F48</f>
        <v>0</v>
      </c>
      <c r="G74" s="104"/>
      <c r="H74" s="104"/>
      <c r="I74" s="104"/>
      <c r="J74" s="104"/>
      <c r="K74" s="104"/>
      <c r="L74" s="106"/>
      <c r="M74" s="107"/>
      <c r="N74" s="107"/>
      <c r="O74" s="107"/>
      <c r="P74" s="107"/>
      <c r="S74" s="231"/>
      <c r="T74" s="231"/>
      <c r="U74" s="231"/>
      <c r="V74" s="231"/>
    </row>
    <row r="75" spans="1:22" ht="26" x14ac:dyDescent="0.35">
      <c r="A75" s="181"/>
      <c r="B75" s="58" t="s">
        <v>371</v>
      </c>
      <c r="C75" s="177">
        <v>1</v>
      </c>
      <c r="D75" s="177">
        <v>1</v>
      </c>
      <c r="E75" s="177">
        <f t="shared" si="0"/>
        <v>1</v>
      </c>
      <c r="F75" s="177">
        <f>F54</f>
        <v>0</v>
      </c>
      <c r="G75" s="104"/>
      <c r="H75" s="104"/>
      <c r="I75" s="104"/>
      <c r="J75" s="104"/>
      <c r="K75" s="104"/>
      <c r="L75" s="106"/>
      <c r="M75" s="107"/>
      <c r="N75" s="107"/>
      <c r="O75" s="107"/>
      <c r="P75" s="107"/>
      <c r="S75" s="231"/>
      <c r="T75" s="231"/>
      <c r="U75" s="231"/>
      <c r="V75" s="231"/>
    </row>
    <row r="76" spans="1:22" x14ac:dyDescent="0.35">
      <c r="A76" s="181"/>
      <c r="B76" s="58" t="s">
        <v>372</v>
      </c>
      <c r="C76" s="177">
        <v>2</v>
      </c>
      <c r="D76" s="177">
        <f>D11</f>
        <v>2.5</v>
      </c>
      <c r="E76" s="177">
        <f t="shared" si="0"/>
        <v>5</v>
      </c>
      <c r="F76" s="177">
        <f>F38</f>
        <v>2</v>
      </c>
      <c r="G76" s="104"/>
      <c r="H76" s="104"/>
      <c r="I76" s="104"/>
      <c r="J76" s="104"/>
      <c r="K76" s="104"/>
      <c r="L76" s="106"/>
      <c r="M76" s="107"/>
      <c r="N76" s="107"/>
      <c r="O76" s="107"/>
      <c r="P76" s="107"/>
      <c r="S76" s="231"/>
      <c r="T76" s="231"/>
      <c r="U76" s="231"/>
      <c r="V76" s="231"/>
    </row>
    <row r="77" spans="1:22" x14ac:dyDescent="0.35">
      <c r="A77" s="181"/>
      <c r="B77" s="57" t="s">
        <v>56</v>
      </c>
      <c r="C77" s="177">
        <v>20</v>
      </c>
      <c r="D77" s="177">
        <v>1</v>
      </c>
      <c r="E77" s="177">
        <f t="shared" si="0"/>
        <v>20</v>
      </c>
      <c r="F77" s="177">
        <v>2</v>
      </c>
      <c r="G77" s="103" t="s">
        <v>56</v>
      </c>
      <c r="H77" s="99" t="s">
        <v>23</v>
      </c>
      <c r="I77" s="99"/>
      <c r="J77" s="104"/>
      <c r="K77" s="104"/>
      <c r="L77" s="106" t="s">
        <v>56</v>
      </c>
      <c r="M77" s="107">
        <v>20</v>
      </c>
      <c r="N77" s="107">
        <v>1</v>
      </c>
      <c r="O77" s="107">
        <f t="shared" si="1"/>
        <v>20</v>
      </c>
      <c r="P77" s="107">
        <v>2</v>
      </c>
      <c r="Q77" s="91" t="s">
        <v>273</v>
      </c>
    </row>
    <row r="78" spans="1:22" x14ac:dyDescent="0.35">
      <c r="A78" s="181"/>
      <c r="B78" s="57" t="s">
        <v>93</v>
      </c>
      <c r="C78" s="177" t="s">
        <v>86</v>
      </c>
      <c r="D78" s="177"/>
      <c r="E78" s="177"/>
      <c r="F78" s="177"/>
      <c r="G78" s="103" t="s">
        <v>57</v>
      </c>
      <c r="H78" s="99" t="s">
        <v>23</v>
      </c>
      <c r="I78" s="99"/>
      <c r="J78" s="104"/>
      <c r="K78" s="104"/>
      <c r="L78" s="106" t="s">
        <v>93</v>
      </c>
      <c r="M78" s="107" t="s">
        <v>86</v>
      </c>
      <c r="N78" s="107"/>
      <c r="O78" s="107"/>
      <c r="P78" s="107"/>
    </row>
    <row r="79" spans="1:22" x14ac:dyDescent="0.35">
      <c r="A79" s="181"/>
      <c r="B79" s="61" t="s">
        <v>94</v>
      </c>
      <c r="C79" s="177"/>
      <c r="D79" s="177"/>
      <c r="E79" s="177"/>
      <c r="F79" s="177"/>
      <c r="G79" s="112" t="s">
        <v>74</v>
      </c>
      <c r="H79" s="109"/>
      <c r="I79" s="109"/>
      <c r="J79" s="110"/>
      <c r="K79" s="110"/>
      <c r="L79" s="134" t="s">
        <v>94</v>
      </c>
      <c r="M79" s="107"/>
      <c r="N79" s="107"/>
      <c r="O79" s="107"/>
      <c r="P79" s="107"/>
    </row>
    <row r="81" spans="1:6" x14ac:dyDescent="0.35">
      <c r="B81" s="198" t="s">
        <v>373</v>
      </c>
    </row>
    <row r="82" spans="1:6" x14ac:dyDescent="0.35">
      <c r="B82" s="206" t="s">
        <v>374</v>
      </c>
    </row>
    <row r="83" spans="1:6" x14ac:dyDescent="0.35">
      <c r="B83" s="206" t="s">
        <v>375</v>
      </c>
    </row>
    <row r="84" spans="1:6" s="135" customFormat="1" ht="13" x14ac:dyDescent="0.3">
      <c r="A84" s="206"/>
      <c r="B84" s="206" t="s">
        <v>376</v>
      </c>
      <c r="C84" s="206"/>
      <c r="D84" s="206"/>
      <c r="E84" s="206"/>
      <c r="F84" s="206"/>
    </row>
    <row r="85" spans="1:6" s="135" customFormat="1" ht="13" x14ac:dyDescent="0.3">
      <c r="A85" s="206"/>
      <c r="B85" s="206" t="s">
        <v>433</v>
      </c>
      <c r="C85" s="206"/>
      <c r="D85" s="206"/>
      <c r="E85" s="206"/>
      <c r="F85" s="206"/>
    </row>
    <row r="86" spans="1:6" s="135" customFormat="1" ht="13" x14ac:dyDescent="0.3">
      <c r="A86" s="206"/>
      <c r="B86" s="206" t="s">
        <v>377</v>
      </c>
      <c r="C86" s="206"/>
      <c r="D86" s="206"/>
      <c r="E86" s="206"/>
      <c r="F86" s="206"/>
    </row>
    <row r="87" spans="1:6" s="135" customFormat="1" ht="13" x14ac:dyDescent="0.3">
      <c r="A87" s="206"/>
      <c r="B87" s="206" t="s">
        <v>378</v>
      </c>
      <c r="C87" s="206"/>
      <c r="D87" s="206"/>
      <c r="E87" s="206"/>
      <c r="F87" s="206"/>
    </row>
    <row r="88" spans="1:6" s="135" customFormat="1" ht="13" x14ac:dyDescent="0.3">
      <c r="A88" s="206"/>
      <c r="B88" s="2" t="s">
        <v>463</v>
      </c>
      <c r="C88" s="206"/>
      <c r="D88" s="206"/>
      <c r="E88" s="206"/>
      <c r="F88" s="206"/>
    </row>
    <row r="89" spans="1:6" s="135" customFormat="1" ht="13" x14ac:dyDescent="0.3">
      <c r="A89" s="206"/>
      <c r="B89" s="2" t="s">
        <v>462</v>
      </c>
      <c r="C89" s="206"/>
      <c r="D89" s="206"/>
      <c r="E89" s="206"/>
      <c r="F89" s="206"/>
    </row>
    <row r="90" spans="1:6" s="135" customFormat="1" ht="13" x14ac:dyDescent="0.3">
      <c r="A90" s="206"/>
      <c r="B90" s="2" t="s">
        <v>439</v>
      </c>
      <c r="C90" s="206"/>
      <c r="D90" s="206"/>
      <c r="E90" s="206"/>
      <c r="F90" s="206"/>
    </row>
    <row r="91" spans="1:6" s="135" customFormat="1" ht="13" x14ac:dyDescent="0.3">
      <c r="A91" s="206"/>
      <c r="B91" s="2" t="s">
        <v>379</v>
      </c>
      <c r="C91" s="206"/>
      <c r="D91" s="206"/>
      <c r="E91" s="206"/>
      <c r="F91" s="206"/>
    </row>
    <row r="92" spans="1:6" s="135" customFormat="1" ht="13" x14ac:dyDescent="0.3">
      <c r="A92" s="206"/>
      <c r="B92" s="2" t="s">
        <v>380</v>
      </c>
      <c r="C92" s="206"/>
      <c r="D92" s="206"/>
      <c r="E92" s="206"/>
      <c r="F92" s="206"/>
    </row>
    <row r="93" spans="1:6" s="135" customFormat="1" ht="13" x14ac:dyDescent="0.3">
      <c r="A93" s="206"/>
      <c r="B93" s="2" t="s">
        <v>441</v>
      </c>
      <c r="C93" s="206"/>
      <c r="D93" s="206"/>
      <c r="E93" s="206"/>
      <c r="F93" s="206"/>
    </row>
    <row r="94" spans="1:6" s="135" customFormat="1" ht="13" x14ac:dyDescent="0.3">
      <c r="A94" s="206"/>
      <c r="B94" s="2" t="s">
        <v>440</v>
      </c>
      <c r="C94" s="206"/>
      <c r="D94" s="206"/>
      <c r="E94" s="206"/>
      <c r="F94" s="206"/>
    </row>
    <row r="95" spans="1:6" s="135" customFormat="1" ht="13" x14ac:dyDescent="0.3">
      <c r="A95" s="206"/>
      <c r="B95" s="206" t="s">
        <v>381</v>
      </c>
      <c r="C95" s="206"/>
      <c r="D95" s="206"/>
      <c r="E95" s="206"/>
      <c r="F95" s="206"/>
    </row>
    <row r="96" spans="1:6" s="135" customFormat="1" ht="13" x14ac:dyDescent="0.3">
      <c r="A96" s="206"/>
      <c r="B96" s="206" t="s">
        <v>382</v>
      </c>
      <c r="C96" s="206"/>
      <c r="D96" s="206"/>
      <c r="E96" s="206"/>
      <c r="F96" s="206"/>
    </row>
    <row r="97" spans="1:6" s="135" customFormat="1" ht="13" x14ac:dyDescent="0.3">
      <c r="A97" s="206"/>
      <c r="B97" s="206" t="s">
        <v>383</v>
      </c>
      <c r="C97" s="206"/>
      <c r="D97" s="206"/>
      <c r="E97" s="206"/>
      <c r="F97" s="206"/>
    </row>
    <row r="98" spans="1:6" s="135" customFormat="1" ht="13" x14ac:dyDescent="0.3">
      <c r="A98" s="206"/>
      <c r="B98" s="206" t="s">
        <v>384</v>
      </c>
      <c r="C98" s="206"/>
      <c r="D98" s="206"/>
      <c r="E98" s="206"/>
      <c r="F98" s="206"/>
    </row>
    <row r="99" spans="1:6" s="135" customFormat="1" ht="13" x14ac:dyDescent="0.3">
      <c r="A99" s="206"/>
      <c r="B99" s="206" t="s">
        <v>385</v>
      </c>
      <c r="C99" s="206"/>
      <c r="D99" s="206"/>
      <c r="E99" s="206"/>
      <c r="F99" s="206"/>
    </row>
    <row r="100" spans="1:6" s="135" customFormat="1" ht="13" x14ac:dyDescent="0.3">
      <c r="A100" s="206"/>
      <c r="B100" s="206" t="s">
        <v>386</v>
      </c>
      <c r="C100" s="206"/>
      <c r="D100" s="206"/>
      <c r="E100" s="206"/>
      <c r="F100" s="206"/>
    </row>
  </sheetData>
  <mergeCells count="32">
    <mergeCell ref="S71:V76"/>
    <mergeCell ref="C18:C20"/>
    <mergeCell ref="D18:D20"/>
    <mergeCell ref="E18:E20"/>
    <mergeCell ref="F18:F20"/>
    <mergeCell ref="Q42:Q43"/>
    <mergeCell ref="L46:L48"/>
    <mergeCell ref="L49:L51"/>
    <mergeCell ref="L42:L45"/>
    <mergeCell ref="M42:M44"/>
    <mergeCell ref="N42:N44"/>
    <mergeCell ref="O42:O44"/>
    <mergeCell ref="P42:P44"/>
    <mergeCell ref="C14:C17"/>
    <mergeCell ref="D14:D17"/>
    <mergeCell ref="E14:E17"/>
    <mergeCell ref="F14:F17"/>
    <mergeCell ref="G10:G13"/>
    <mergeCell ref="L10:L13"/>
    <mergeCell ref="C11:C13"/>
    <mergeCell ref="D11:D13"/>
    <mergeCell ref="E11:E13"/>
    <mergeCell ref="F11:F13"/>
    <mergeCell ref="H11:H13"/>
    <mergeCell ref="I11:I13"/>
    <mergeCell ref="J11:J13"/>
    <mergeCell ref="K11:K13"/>
    <mergeCell ref="M11:M13"/>
    <mergeCell ref="N11:N13"/>
    <mergeCell ref="O11:O13"/>
    <mergeCell ref="P11:P13"/>
    <mergeCell ref="Q11:Q1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
  <sheetViews>
    <sheetView tabSelected="1" zoomScaleNormal="100" workbookViewId="0">
      <selection activeCell="A91" sqref="A91:I91"/>
    </sheetView>
  </sheetViews>
  <sheetFormatPr defaultColWidth="9.1796875" defaultRowHeight="13" x14ac:dyDescent="0.3"/>
  <cols>
    <col min="1" max="1" width="44.453125" style="1" customWidth="1"/>
    <col min="2" max="2" width="12.7265625" style="1" customWidth="1"/>
    <col min="3" max="3" width="12.54296875" style="1" customWidth="1"/>
    <col min="4" max="4" width="13.453125" style="1" customWidth="1"/>
    <col min="5" max="5" width="11.1796875" style="1" customWidth="1"/>
    <col min="6" max="6" width="10.26953125" style="1" customWidth="1"/>
    <col min="7" max="7" width="11.81640625" style="1" customWidth="1"/>
    <col min="8" max="8" width="12.1796875" style="1" customWidth="1"/>
    <col min="9" max="9" width="11.7265625" style="1" customWidth="1"/>
    <col min="10" max="10" width="4.54296875" style="154" customWidth="1"/>
    <col min="11" max="11" width="5.81640625" style="1" customWidth="1"/>
    <col min="12" max="12" width="11.1796875" style="1" customWidth="1"/>
    <col min="13" max="13" width="8.54296875" style="1" bestFit="1" customWidth="1"/>
    <col min="14" max="14" width="12.81640625" style="1" customWidth="1"/>
    <col min="15" max="15" width="9.1796875" style="1"/>
    <col min="16" max="16" width="13.26953125" style="1" customWidth="1"/>
    <col min="17" max="16384" width="9.1796875" style="1"/>
  </cols>
  <sheetData>
    <row r="1" spans="1:14" s="4" customFormat="1" ht="31.5" customHeight="1" x14ac:dyDescent="0.3">
      <c r="A1" s="253" t="s">
        <v>71</v>
      </c>
      <c r="B1" s="253"/>
      <c r="C1" s="253"/>
      <c r="D1" s="253"/>
      <c r="E1" s="253"/>
      <c r="F1" s="253"/>
      <c r="G1" s="253"/>
      <c r="H1" s="253"/>
      <c r="I1" s="253"/>
      <c r="J1" s="150"/>
    </row>
    <row r="2" spans="1:14" s="4" customFormat="1" x14ac:dyDescent="0.3">
      <c r="I2" s="5"/>
      <c r="J2" s="150"/>
    </row>
    <row r="3" spans="1:14" s="9" customFormat="1" ht="12.75" customHeight="1" x14ac:dyDescent="0.3">
      <c r="A3" s="254" t="s">
        <v>6</v>
      </c>
      <c r="B3" s="7" t="s">
        <v>7</v>
      </c>
      <c r="C3" s="7" t="s">
        <v>8</v>
      </c>
      <c r="D3" s="7" t="s">
        <v>9</v>
      </c>
      <c r="E3" s="7" t="s">
        <v>10</v>
      </c>
      <c r="F3" s="7" t="s">
        <v>11</v>
      </c>
      <c r="G3" s="7" t="s">
        <v>12</v>
      </c>
      <c r="H3" s="7" t="s">
        <v>13</v>
      </c>
      <c r="I3" s="8" t="s">
        <v>14</v>
      </c>
      <c r="J3" s="242" t="s">
        <v>303</v>
      </c>
    </row>
    <row r="4" spans="1:14" s="12" customFormat="1" ht="39" x14ac:dyDescent="0.3">
      <c r="A4" s="255"/>
      <c r="B4" s="156" t="s">
        <v>15</v>
      </c>
      <c r="C4" s="156" t="s">
        <v>16</v>
      </c>
      <c r="D4" s="156" t="s">
        <v>17</v>
      </c>
      <c r="E4" s="156" t="s">
        <v>18</v>
      </c>
      <c r="F4" s="156" t="s">
        <v>19</v>
      </c>
      <c r="G4" s="156" t="s">
        <v>20</v>
      </c>
      <c r="H4" s="156" t="s">
        <v>21</v>
      </c>
      <c r="I4" s="157" t="s">
        <v>22</v>
      </c>
      <c r="J4" s="242"/>
    </row>
    <row r="5" spans="1:14" s="2" customFormat="1" x14ac:dyDescent="0.3">
      <c r="A5" s="96" t="s">
        <v>304</v>
      </c>
      <c r="B5" s="97"/>
      <c r="C5" s="97"/>
      <c r="D5" s="97"/>
      <c r="E5" s="97"/>
      <c r="F5" s="13"/>
      <c r="G5" s="13"/>
      <c r="H5" s="13"/>
      <c r="I5" s="29"/>
      <c r="J5" s="151"/>
    </row>
    <row r="6" spans="1:14" s="4" customFormat="1" x14ac:dyDescent="0.3">
      <c r="A6" s="102" t="s">
        <v>80</v>
      </c>
      <c r="B6" s="136">
        <v>4</v>
      </c>
      <c r="C6" s="136">
        <v>1</v>
      </c>
      <c r="D6" s="136">
        <f>B6*C6</f>
        <v>4</v>
      </c>
      <c r="E6" s="136">
        <v>2</v>
      </c>
      <c r="F6" s="140">
        <f>D6*E6</f>
        <v>8</v>
      </c>
      <c r="G6" s="141">
        <f>F6*0.05</f>
        <v>0.4</v>
      </c>
      <c r="H6" s="141">
        <f>F6*0.1</f>
        <v>0.8</v>
      </c>
      <c r="I6" s="146">
        <f>F6*$M$9+G6*$M$8+H6*$M$10</f>
        <v>1088.2280000000001</v>
      </c>
      <c r="J6" s="151"/>
    </row>
    <row r="7" spans="1:14" s="2" customFormat="1" x14ac:dyDescent="0.3">
      <c r="A7" s="102" t="s">
        <v>24</v>
      </c>
      <c r="B7" s="136"/>
      <c r="C7" s="136"/>
      <c r="D7" s="136"/>
      <c r="E7" s="136"/>
      <c r="F7" s="140"/>
      <c r="G7" s="141"/>
      <c r="H7" s="141"/>
      <c r="I7" s="146"/>
      <c r="J7" s="151"/>
      <c r="L7" s="243" t="s">
        <v>76</v>
      </c>
      <c r="M7" s="243"/>
      <c r="N7" s="46"/>
    </row>
    <row r="8" spans="1:14" s="2" customFormat="1" ht="39" x14ac:dyDescent="0.3">
      <c r="A8" s="108" t="s">
        <v>308</v>
      </c>
      <c r="B8" s="177">
        <v>15</v>
      </c>
      <c r="C8" s="177">
        <v>3</v>
      </c>
      <c r="D8" s="136">
        <f t="shared" ref="D8:D32" si="0">B8*C8</f>
        <v>45</v>
      </c>
      <c r="E8" s="136">
        <v>0</v>
      </c>
      <c r="F8" s="140">
        <f t="shared" ref="F8:F60" si="1">D8*E8</f>
        <v>0</v>
      </c>
      <c r="G8" s="140">
        <f t="shared" ref="G8:G60" si="2">F8*0.05</f>
        <v>0</v>
      </c>
      <c r="H8" s="140">
        <f t="shared" ref="H8:H60" si="3">F8*0.1</f>
        <v>0</v>
      </c>
      <c r="I8" s="149">
        <f>F8*$M$9+G8*$M$8+H8*$M$10</f>
        <v>0</v>
      </c>
      <c r="J8" s="151" t="s">
        <v>307</v>
      </c>
      <c r="L8" s="43" t="s">
        <v>78</v>
      </c>
      <c r="M8" s="155">
        <v>153.55000000000001</v>
      </c>
    </row>
    <row r="9" spans="1:14" s="4" customFormat="1" ht="26" x14ac:dyDescent="0.3">
      <c r="A9" s="108" t="s">
        <v>309</v>
      </c>
      <c r="B9" s="177">
        <v>15</v>
      </c>
      <c r="C9" s="177">
        <v>2</v>
      </c>
      <c r="D9" s="136">
        <f t="shared" si="0"/>
        <v>30</v>
      </c>
      <c r="E9" s="136">
        <v>0</v>
      </c>
      <c r="F9" s="140">
        <f t="shared" si="1"/>
        <v>0</v>
      </c>
      <c r="G9" s="140">
        <f t="shared" si="2"/>
        <v>0</v>
      </c>
      <c r="H9" s="140">
        <f t="shared" si="3"/>
        <v>0</v>
      </c>
      <c r="I9" s="149">
        <f>F9*$M$9+G9*$M$8+H9*$M$10</f>
        <v>0</v>
      </c>
      <c r="J9" s="151" t="s">
        <v>307</v>
      </c>
      <c r="K9" s="15"/>
      <c r="L9" s="43" t="s">
        <v>77</v>
      </c>
      <c r="M9" s="155">
        <v>122.2</v>
      </c>
      <c r="N9" s="2"/>
    </row>
    <row r="10" spans="1:14" s="4" customFormat="1" ht="39" x14ac:dyDescent="0.3">
      <c r="A10" s="108" t="s">
        <v>311</v>
      </c>
      <c r="B10" s="177">
        <v>20</v>
      </c>
      <c r="C10" s="177">
        <v>4</v>
      </c>
      <c r="D10" s="136">
        <f t="shared" si="0"/>
        <v>80</v>
      </c>
      <c r="E10" s="136">
        <v>0</v>
      </c>
      <c r="F10" s="140">
        <f t="shared" si="1"/>
        <v>0</v>
      </c>
      <c r="G10" s="140">
        <f t="shared" si="2"/>
        <v>0</v>
      </c>
      <c r="H10" s="140">
        <f t="shared" si="3"/>
        <v>0</v>
      </c>
      <c r="I10" s="149">
        <f>F10*$M$9+G10*$M$8+H10*$M$10</f>
        <v>0</v>
      </c>
      <c r="J10" s="151" t="s">
        <v>310</v>
      </c>
      <c r="L10" s="43" t="s">
        <v>79</v>
      </c>
      <c r="M10" s="155">
        <v>61.51</v>
      </c>
      <c r="N10" s="2"/>
    </row>
    <row r="11" spans="1:14" s="4" customFormat="1" ht="26" x14ac:dyDescent="0.3">
      <c r="A11" s="108" t="s">
        <v>428</v>
      </c>
      <c r="B11" s="177"/>
      <c r="C11" s="177"/>
      <c r="D11" s="136"/>
      <c r="E11" s="136"/>
      <c r="F11" s="140"/>
      <c r="G11" s="141"/>
      <c r="H11" s="141"/>
      <c r="I11" s="146"/>
      <c r="J11" s="151"/>
      <c r="K11" s="15"/>
    </row>
    <row r="12" spans="1:14" s="4" customFormat="1" x14ac:dyDescent="0.3">
      <c r="A12" s="115" t="s">
        <v>168</v>
      </c>
      <c r="B12" s="222">
        <v>15</v>
      </c>
      <c r="C12" s="222">
        <f>5/2</f>
        <v>2.5</v>
      </c>
      <c r="D12" s="263">
        <f>B12*C12</f>
        <v>37.5</v>
      </c>
      <c r="E12" s="263">
        <v>2</v>
      </c>
      <c r="F12" s="244">
        <f t="shared" si="1"/>
        <v>75</v>
      </c>
      <c r="G12" s="247">
        <f t="shared" si="2"/>
        <v>3.75</v>
      </c>
      <c r="H12" s="247">
        <f t="shared" si="3"/>
        <v>7.5</v>
      </c>
      <c r="I12" s="239">
        <f>F12*$M$9+G12*$M$8+H12*$M$10</f>
        <v>10202.137500000001</v>
      </c>
      <c r="J12" s="151" t="s">
        <v>314</v>
      </c>
      <c r="K12" s="15"/>
    </row>
    <row r="13" spans="1:14" s="4" customFormat="1" ht="26" x14ac:dyDescent="0.3">
      <c r="A13" s="115" t="s">
        <v>198</v>
      </c>
      <c r="B13" s="223"/>
      <c r="C13" s="223"/>
      <c r="D13" s="264"/>
      <c r="E13" s="264"/>
      <c r="F13" s="245"/>
      <c r="G13" s="248"/>
      <c r="H13" s="248"/>
      <c r="I13" s="240"/>
      <c r="J13" s="151" t="s">
        <v>314</v>
      </c>
      <c r="K13" s="15"/>
    </row>
    <row r="14" spans="1:14" s="4" customFormat="1" ht="26" x14ac:dyDescent="0.3">
      <c r="A14" s="115" t="s">
        <v>316</v>
      </c>
      <c r="B14" s="224"/>
      <c r="C14" s="224"/>
      <c r="D14" s="265"/>
      <c r="E14" s="265"/>
      <c r="F14" s="246"/>
      <c r="G14" s="249"/>
      <c r="H14" s="249"/>
      <c r="I14" s="241"/>
      <c r="J14" s="151" t="s">
        <v>315</v>
      </c>
      <c r="K14" s="15"/>
      <c r="L14" s="53"/>
      <c r="M14" s="53"/>
    </row>
    <row r="15" spans="1:14" s="4" customFormat="1" ht="26" x14ac:dyDescent="0.3">
      <c r="A15" s="115" t="s">
        <v>318</v>
      </c>
      <c r="B15" s="222">
        <v>15</v>
      </c>
      <c r="C15" s="222">
        <f>(1/5)*(5/2)</f>
        <v>0.5</v>
      </c>
      <c r="D15" s="263">
        <f t="shared" ref="D15:D19" si="4">B15*C15</f>
        <v>7.5</v>
      </c>
      <c r="E15" s="263">
        <v>2</v>
      </c>
      <c r="F15" s="247">
        <f t="shared" si="1"/>
        <v>15</v>
      </c>
      <c r="G15" s="266">
        <f t="shared" si="2"/>
        <v>0.75</v>
      </c>
      <c r="H15" s="266">
        <f t="shared" si="3"/>
        <v>1.5</v>
      </c>
      <c r="I15" s="239">
        <f t="shared" ref="I15:I19" si="5">F15*$M$9+G15*$M$8+H15*$M$10</f>
        <v>2040.4275</v>
      </c>
      <c r="J15" s="234" t="s">
        <v>317</v>
      </c>
      <c r="K15" s="15"/>
      <c r="L15" s="54"/>
      <c r="M15" s="51"/>
    </row>
    <row r="16" spans="1:14" s="4" customFormat="1" x14ac:dyDescent="0.3">
      <c r="A16" s="115" t="s">
        <v>319</v>
      </c>
      <c r="B16" s="223"/>
      <c r="C16" s="223"/>
      <c r="D16" s="264"/>
      <c r="E16" s="264"/>
      <c r="F16" s="248"/>
      <c r="G16" s="267"/>
      <c r="H16" s="267"/>
      <c r="I16" s="240"/>
      <c r="J16" s="235"/>
      <c r="K16" s="15"/>
      <c r="L16" s="54"/>
      <c r="M16" s="52"/>
    </row>
    <row r="17" spans="1:17" s="4" customFormat="1" x14ac:dyDescent="0.3">
      <c r="A17" s="115" t="s">
        <v>320</v>
      </c>
      <c r="B17" s="223"/>
      <c r="C17" s="223"/>
      <c r="D17" s="264"/>
      <c r="E17" s="264"/>
      <c r="F17" s="248"/>
      <c r="G17" s="267"/>
      <c r="H17" s="267"/>
      <c r="I17" s="240"/>
      <c r="J17" s="235"/>
      <c r="K17" s="15"/>
      <c r="L17" s="20"/>
    </row>
    <row r="18" spans="1:17" s="4" customFormat="1" x14ac:dyDescent="0.3">
      <c r="A18" s="115" t="s">
        <v>321</v>
      </c>
      <c r="B18" s="224"/>
      <c r="C18" s="224"/>
      <c r="D18" s="265"/>
      <c r="E18" s="265"/>
      <c r="F18" s="249"/>
      <c r="G18" s="268"/>
      <c r="H18" s="268"/>
      <c r="I18" s="241"/>
      <c r="J18" s="236"/>
      <c r="K18" s="15"/>
      <c r="L18" s="20"/>
    </row>
    <row r="19" spans="1:17" s="4" customFormat="1" x14ac:dyDescent="0.3">
      <c r="A19" s="115" t="s">
        <v>323</v>
      </c>
      <c r="B19" s="222">
        <v>20</v>
      </c>
      <c r="C19" s="222">
        <f>(1/5)*(5/2)</f>
        <v>0.5</v>
      </c>
      <c r="D19" s="222">
        <f t="shared" si="4"/>
        <v>10</v>
      </c>
      <c r="E19" s="222">
        <v>2</v>
      </c>
      <c r="F19" s="244">
        <f t="shared" si="1"/>
        <v>20</v>
      </c>
      <c r="G19" s="247">
        <f t="shared" si="2"/>
        <v>1</v>
      </c>
      <c r="H19" s="247">
        <f t="shared" si="3"/>
        <v>2</v>
      </c>
      <c r="I19" s="239">
        <f t="shared" si="5"/>
        <v>2720.57</v>
      </c>
      <c r="J19" s="250" t="s">
        <v>317</v>
      </c>
      <c r="K19" s="15"/>
      <c r="L19" s="20"/>
    </row>
    <row r="20" spans="1:17" s="4" customFormat="1" x14ac:dyDescent="0.3">
      <c r="A20" s="115" t="s">
        <v>324</v>
      </c>
      <c r="B20" s="223"/>
      <c r="C20" s="223"/>
      <c r="D20" s="223"/>
      <c r="E20" s="223"/>
      <c r="F20" s="245"/>
      <c r="G20" s="248"/>
      <c r="H20" s="248"/>
      <c r="I20" s="240"/>
      <c r="J20" s="251"/>
      <c r="K20" s="15"/>
      <c r="L20" s="40"/>
      <c r="M20" s="41"/>
    </row>
    <row r="21" spans="1:17" s="4" customFormat="1" ht="26" x14ac:dyDescent="0.3">
      <c r="A21" s="115" t="s">
        <v>325</v>
      </c>
      <c r="B21" s="224"/>
      <c r="C21" s="224"/>
      <c r="D21" s="224"/>
      <c r="E21" s="224"/>
      <c r="F21" s="246"/>
      <c r="G21" s="249"/>
      <c r="H21" s="249"/>
      <c r="I21" s="241"/>
      <c r="J21" s="252"/>
      <c r="K21" s="15"/>
      <c r="L21" s="40"/>
      <c r="M21" s="41"/>
    </row>
    <row r="22" spans="1:17" s="4" customFormat="1" ht="25.5" customHeight="1" x14ac:dyDescent="0.3">
      <c r="A22" s="108" t="s">
        <v>326</v>
      </c>
      <c r="B22" s="136"/>
      <c r="C22" s="136"/>
      <c r="D22" s="177"/>
      <c r="E22" s="177"/>
      <c r="F22" s="140"/>
      <c r="G22" s="141"/>
      <c r="H22" s="141"/>
      <c r="I22" s="146"/>
      <c r="J22" s="186" t="s">
        <v>322</v>
      </c>
      <c r="K22" s="15"/>
      <c r="L22" s="40"/>
      <c r="M22" s="41"/>
    </row>
    <row r="23" spans="1:17" s="4" customFormat="1" x14ac:dyDescent="0.3">
      <c r="A23" s="115" t="s">
        <v>175</v>
      </c>
      <c r="B23" s="137">
        <v>0.5</v>
      </c>
      <c r="C23" s="138">
        <v>350</v>
      </c>
      <c r="D23" s="177">
        <f t="shared" ref="D23:D27" si="6">B23*C23</f>
        <v>175</v>
      </c>
      <c r="E23" s="140">
        <v>2</v>
      </c>
      <c r="F23" s="140">
        <f t="shared" si="1"/>
        <v>350</v>
      </c>
      <c r="G23" s="140">
        <f t="shared" si="2"/>
        <v>17.5</v>
      </c>
      <c r="H23" s="140">
        <f t="shared" si="3"/>
        <v>35</v>
      </c>
      <c r="I23" s="146">
        <f t="shared" ref="I23:I32" si="7">F23*$M$9+G23*$M$8+H23*$M$10</f>
        <v>47609.974999999999</v>
      </c>
      <c r="J23" s="186"/>
      <c r="K23" s="15"/>
      <c r="L23" s="40"/>
      <c r="M23" s="41"/>
    </row>
    <row r="24" spans="1:17" s="4" customFormat="1" x14ac:dyDescent="0.3">
      <c r="A24" s="115" t="s">
        <v>173</v>
      </c>
      <c r="B24" s="137">
        <v>0.1</v>
      </c>
      <c r="C24" s="138">
        <v>50</v>
      </c>
      <c r="D24" s="177">
        <f t="shared" si="6"/>
        <v>5</v>
      </c>
      <c r="E24" s="140">
        <v>2</v>
      </c>
      <c r="F24" s="140">
        <f t="shared" si="1"/>
        <v>10</v>
      </c>
      <c r="G24" s="141">
        <f t="shared" si="2"/>
        <v>0.5</v>
      </c>
      <c r="H24" s="141">
        <f t="shared" si="3"/>
        <v>1</v>
      </c>
      <c r="I24" s="146">
        <f t="shared" si="7"/>
        <v>1360.2850000000001</v>
      </c>
      <c r="J24" s="186"/>
      <c r="K24" s="15"/>
      <c r="L24" s="40"/>
      <c r="M24" s="41"/>
    </row>
    <row r="25" spans="1:17" s="4" customFormat="1" x14ac:dyDescent="0.3">
      <c r="A25" s="115" t="s">
        <v>174</v>
      </c>
      <c r="B25" s="137">
        <v>0.1</v>
      </c>
      <c r="C25" s="138">
        <v>12</v>
      </c>
      <c r="D25" s="177">
        <f t="shared" si="6"/>
        <v>1.2000000000000002</v>
      </c>
      <c r="E25" s="140">
        <v>2</v>
      </c>
      <c r="F25" s="140">
        <f t="shared" si="1"/>
        <v>2.4000000000000004</v>
      </c>
      <c r="G25" s="141">
        <f t="shared" si="2"/>
        <v>0.12000000000000002</v>
      </c>
      <c r="H25" s="141">
        <f t="shared" si="3"/>
        <v>0.24000000000000005</v>
      </c>
      <c r="I25" s="146">
        <f t="shared" si="7"/>
        <v>326.46840000000003</v>
      </c>
      <c r="J25" s="186"/>
      <c r="K25" s="15"/>
      <c r="L25" s="40"/>
      <c r="M25" s="41"/>
    </row>
    <row r="26" spans="1:17" s="4" customFormat="1" x14ac:dyDescent="0.3">
      <c r="A26" s="115" t="s">
        <v>176</v>
      </c>
      <c r="B26" s="137">
        <v>0.1</v>
      </c>
      <c r="C26" s="138">
        <v>4</v>
      </c>
      <c r="D26" s="177">
        <f t="shared" si="6"/>
        <v>0.4</v>
      </c>
      <c r="E26" s="140">
        <v>2</v>
      </c>
      <c r="F26" s="140">
        <f t="shared" si="1"/>
        <v>0.8</v>
      </c>
      <c r="G26" s="141">
        <f t="shared" si="2"/>
        <v>4.0000000000000008E-2</v>
      </c>
      <c r="H26" s="141">
        <f t="shared" si="3"/>
        <v>8.0000000000000016E-2</v>
      </c>
      <c r="I26" s="146">
        <f t="shared" si="7"/>
        <v>108.8228</v>
      </c>
      <c r="J26" s="186"/>
      <c r="K26" s="15"/>
      <c r="L26" s="40"/>
      <c r="M26" s="41"/>
    </row>
    <row r="27" spans="1:17" s="4" customFormat="1" x14ac:dyDescent="0.3">
      <c r="A27" s="115" t="s">
        <v>177</v>
      </c>
      <c r="B27" s="137">
        <v>0.1</v>
      </c>
      <c r="C27" s="138">
        <v>2</v>
      </c>
      <c r="D27" s="177">
        <f t="shared" si="6"/>
        <v>0.2</v>
      </c>
      <c r="E27" s="140">
        <v>2</v>
      </c>
      <c r="F27" s="140">
        <f t="shared" si="1"/>
        <v>0.4</v>
      </c>
      <c r="G27" s="141">
        <f t="shared" si="2"/>
        <v>2.0000000000000004E-2</v>
      </c>
      <c r="H27" s="141">
        <f t="shared" si="3"/>
        <v>4.0000000000000008E-2</v>
      </c>
      <c r="I27" s="146">
        <f t="shared" si="7"/>
        <v>54.4114</v>
      </c>
      <c r="J27" s="186"/>
      <c r="K27" s="15"/>
      <c r="L27" s="40"/>
      <c r="M27" s="41"/>
    </row>
    <row r="28" spans="1:17" s="4" customFormat="1" ht="27.75" customHeight="1" x14ac:dyDescent="0.3">
      <c r="A28" s="58" t="s">
        <v>448</v>
      </c>
      <c r="B28" s="136">
        <v>4</v>
      </c>
      <c r="C28" s="136">
        <f>4/2</f>
        <v>2</v>
      </c>
      <c r="D28" s="177">
        <f>B28*C28</f>
        <v>8</v>
      </c>
      <c r="E28" s="136">
        <v>2</v>
      </c>
      <c r="F28" s="140">
        <f t="shared" si="1"/>
        <v>16</v>
      </c>
      <c r="G28" s="141">
        <f t="shared" si="2"/>
        <v>0.8</v>
      </c>
      <c r="H28" s="141">
        <f t="shared" si="3"/>
        <v>1.6</v>
      </c>
      <c r="I28" s="146">
        <f t="shared" si="7"/>
        <v>2176.4560000000001</v>
      </c>
      <c r="J28" s="151" t="s">
        <v>328</v>
      </c>
      <c r="K28" s="15"/>
      <c r="L28" s="40"/>
      <c r="M28" s="41"/>
    </row>
    <row r="29" spans="1:17" s="4" customFormat="1" ht="26" x14ac:dyDescent="0.3">
      <c r="A29" s="108" t="s">
        <v>331</v>
      </c>
      <c r="B29" s="136">
        <v>2</v>
      </c>
      <c r="C29" s="136">
        <v>1</v>
      </c>
      <c r="D29" s="136">
        <f t="shared" si="0"/>
        <v>2</v>
      </c>
      <c r="E29" s="136">
        <v>1</v>
      </c>
      <c r="F29" s="140">
        <f t="shared" si="1"/>
        <v>2</v>
      </c>
      <c r="G29" s="141">
        <f t="shared" si="2"/>
        <v>0.1</v>
      </c>
      <c r="H29" s="141">
        <f t="shared" si="3"/>
        <v>0.2</v>
      </c>
      <c r="I29" s="146">
        <f t="shared" si="7"/>
        <v>272.05700000000002</v>
      </c>
      <c r="J29" s="151" t="s">
        <v>330</v>
      </c>
      <c r="K29" s="15"/>
      <c r="L29" s="40"/>
      <c r="M29" s="41"/>
    </row>
    <row r="30" spans="1:17" s="4" customFormat="1" x14ac:dyDescent="0.3">
      <c r="A30" s="108" t="s">
        <v>298</v>
      </c>
      <c r="B30" s="136">
        <v>2</v>
      </c>
      <c r="C30" s="136">
        <f>3*52</f>
        <v>156</v>
      </c>
      <c r="D30" s="136">
        <f>B30*C30</f>
        <v>312</v>
      </c>
      <c r="E30" s="136">
        <v>2</v>
      </c>
      <c r="F30" s="140">
        <f t="shared" si="1"/>
        <v>624</v>
      </c>
      <c r="G30" s="140">
        <f t="shared" si="2"/>
        <v>31.200000000000003</v>
      </c>
      <c r="H30" s="140">
        <f t="shared" si="3"/>
        <v>62.400000000000006</v>
      </c>
      <c r="I30" s="146">
        <f t="shared" si="7"/>
        <v>84881.784</v>
      </c>
      <c r="J30" s="151" t="s">
        <v>333</v>
      </c>
      <c r="K30" s="15"/>
      <c r="L30" s="40"/>
      <c r="M30" s="41"/>
    </row>
    <row r="31" spans="1:17" s="4" customFormat="1" x14ac:dyDescent="0.3">
      <c r="A31" s="108" t="s">
        <v>192</v>
      </c>
      <c r="B31" s="136">
        <v>2</v>
      </c>
      <c r="C31" s="136">
        <v>1</v>
      </c>
      <c r="D31" s="136">
        <f t="shared" si="0"/>
        <v>2</v>
      </c>
      <c r="E31" s="136">
        <v>2</v>
      </c>
      <c r="F31" s="140">
        <f t="shared" si="1"/>
        <v>4</v>
      </c>
      <c r="G31" s="141">
        <f t="shared" si="2"/>
        <v>0.2</v>
      </c>
      <c r="H31" s="141">
        <f t="shared" si="3"/>
        <v>0.4</v>
      </c>
      <c r="I31" s="146">
        <f t="shared" si="7"/>
        <v>544.11400000000003</v>
      </c>
      <c r="J31" s="151" t="s">
        <v>334</v>
      </c>
      <c r="K31" s="15"/>
      <c r="L31" s="40"/>
      <c r="M31" s="41"/>
    </row>
    <row r="32" spans="1:17" s="4" customFormat="1" x14ac:dyDescent="0.3">
      <c r="A32" s="108" t="s">
        <v>193</v>
      </c>
      <c r="B32" s="136">
        <v>2</v>
      </c>
      <c r="C32" s="187">
        <v>4</v>
      </c>
      <c r="D32" s="136">
        <f t="shared" si="0"/>
        <v>8</v>
      </c>
      <c r="E32" s="136">
        <v>2</v>
      </c>
      <c r="F32" s="140">
        <f t="shared" si="1"/>
        <v>16</v>
      </c>
      <c r="G32" s="140">
        <f t="shared" si="2"/>
        <v>0.8</v>
      </c>
      <c r="H32" s="140">
        <f t="shared" si="3"/>
        <v>1.6</v>
      </c>
      <c r="I32" s="146">
        <f t="shared" si="7"/>
        <v>2176.4560000000001</v>
      </c>
      <c r="J32" s="151" t="s">
        <v>335</v>
      </c>
      <c r="K32" s="15"/>
      <c r="L32" s="180"/>
      <c r="M32" s="41"/>
      <c r="P32" s="2"/>
      <c r="Q32" s="2"/>
    </row>
    <row r="33" spans="1:16" s="4" customFormat="1" x14ac:dyDescent="0.3">
      <c r="A33" s="102" t="s">
        <v>40</v>
      </c>
      <c r="B33" s="136" t="s">
        <v>84</v>
      </c>
      <c r="C33" s="136"/>
      <c r="D33" s="136"/>
      <c r="E33" s="136"/>
      <c r="F33" s="140"/>
      <c r="G33" s="140"/>
      <c r="H33" s="140"/>
      <c r="I33" s="149"/>
      <c r="J33" s="151"/>
      <c r="K33" s="15"/>
      <c r="L33" s="40"/>
      <c r="M33" s="41"/>
    </row>
    <row r="34" spans="1:16" s="4" customFormat="1" x14ac:dyDescent="0.3">
      <c r="A34" s="102" t="s">
        <v>41</v>
      </c>
      <c r="B34" s="136" t="s">
        <v>84</v>
      </c>
      <c r="C34" s="136"/>
      <c r="D34" s="136"/>
      <c r="E34" s="136"/>
      <c r="F34" s="140"/>
      <c r="G34" s="140"/>
      <c r="H34" s="140"/>
      <c r="I34" s="149"/>
      <c r="J34" s="151"/>
      <c r="K34" s="15"/>
      <c r="L34" s="40"/>
      <c r="M34" s="41"/>
    </row>
    <row r="35" spans="1:16" s="4" customFormat="1" x14ac:dyDescent="0.3">
      <c r="A35" s="102" t="s">
        <v>42</v>
      </c>
      <c r="B35" s="136"/>
      <c r="C35" s="136"/>
      <c r="D35" s="136"/>
      <c r="E35" s="136"/>
      <c r="F35" s="140"/>
      <c r="G35" s="140"/>
      <c r="H35" s="140"/>
      <c r="I35" s="149"/>
      <c r="J35" s="151"/>
      <c r="K35" s="15"/>
      <c r="L35" s="40"/>
      <c r="M35" s="41"/>
    </row>
    <row r="36" spans="1:16" s="4" customFormat="1" x14ac:dyDescent="0.3">
      <c r="A36" s="108" t="s">
        <v>336</v>
      </c>
      <c r="B36" s="137" t="s">
        <v>23</v>
      </c>
      <c r="C36" s="136"/>
      <c r="D36" s="136"/>
      <c r="E36" s="136"/>
      <c r="F36" s="140"/>
      <c r="G36" s="140"/>
      <c r="H36" s="140"/>
      <c r="I36" s="149"/>
      <c r="J36" s="151"/>
      <c r="K36" s="15"/>
      <c r="L36" s="40"/>
      <c r="M36" s="41"/>
    </row>
    <row r="37" spans="1:16" s="4" customFormat="1" x14ac:dyDescent="0.3">
      <c r="A37" s="108" t="s">
        <v>337</v>
      </c>
      <c r="B37" s="137" t="s">
        <v>23</v>
      </c>
      <c r="C37" s="136"/>
      <c r="D37" s="136"/>
      <c r="E37" s="136"/>
      <c r="F37" s="140"/>
      <c r="G37" s="140"/>
      <c r="H37" s="140"/>
      <c r="I37" s="149"/>
      <c r="J37" s="151"/>
      <c r="K37" s="15"/>
      <c r="L37" s="40"/>
      <c r="M37" s="41"/>
    </row>
    <row r="38" spans="1:16" s="4" customFormat="1" x14ac:dyDescent="0.3">
      <c r="A38" s="108" t="s">
        <v>338</v>
      </c>
      <c r="B38" s="177">
        <v>4</v>
      </c>
      <c r="C38" s="177">
        <v>1</v>
      </c>
      <c r="D38" s="177">
        <f>B38*C38</f>
        <v>4</v>
      </c>
      <c r="E38" s="136">
        <v>0</v>
      </c>
      <c r="F38" s="140">
        <f t="shared" si="1"/>
        <v>0</v>
      </c>
      <c r="G38" s="140">
        <f t="shared" si="2"/>
        <v>0</v>
      </c>
      <c r="H38" s="140">
        <f t="shared" si="3"/>
        <v>0</v>
      </c>
      <c r="I38" s="149">
        <f>F38*$M$9+G38*$M$8+H38*$M$10</f>
        <v>0</v>
      </c>
      <c r="J38" s="151"/>
      <c r="K38" s="15"/>
      <c r="L38" s="40"/>
      <c r="M38" s="41"/>
    </row>
    <row r="39" spans="1:16" s="4" customFormat="1" x14ac:dyDescent="0.3">
      <c r="A39" s="108" t="s">
        <v>339</v>
      </c>
      <c r="B39" s="136">
        <v>2</v>
      </c>
      <c r="C39" s="136">
        <v>1</v>
      </c>
      <c r="D39" s="136">
        <f>B39*C39</f>
        <v>2</v>
      </c>
      <c r="E39" s="136">
        <v>2</v>
      </c>
      <c r="F39" s="140">
        <f t="shared" si="1"/>
        <v>4</v>
      </c>
      <c r="G39" s="141">
        <f t="shared" si="2"/>
        <v>0.2</v>
      </c>
      <c r="H39" s="141">
        <f t="shared" si="3"/>
        <v>0.4</v>
      </c>
      <c r="I39" s="146">
        <f>F39*$M$9+G39*$M$8+H39*$M$10</f>
        <v>544.11400000000003</v>
      </c>
      <c r="J39" s="151"/>
      <c r="K39" s="15"/>
      <c r="L39" s="40"/>
      <c r="M39" s="41"/>
    </row>
    <row r="40" spans="1:16" s="4" customFormat="1" x14ac:dyDescent="0.3">
      <c r="A40" s="108" t="s">
        <v>340</v>
      </c>
      <c r="B40" s="136">
        <v>2</v>
      </c>
      <c r="C40" s="136">
        <v>1</v>
      </c>
      <c r="D40" s="136">
        <f>B40*C40</f>
        <v>2</v>
      </c>
      <c r="E40" s="136">
        <v>2</v>
      </c>
      <c r="F40" s="140">
        <f t="shared" si="1"/>
        <v>4</v>
      </c>
      <c r="G40" s="141">
        <f t="shared" si="2"/>
        <v>0.2</v>
      </c>
      <c r="H40" s="141">
        <f t="shared" si="3"/>
        <v>0.4</v>
      </c>
      <c r="I40" s="146">
        <f>F40*$M$9+G40*$M$8+H40*$M$10</f>
        <v>544.11400000000003</v>
      </c>
      <c r="J40" s="151"/>
      <c r="K40" s="15"/>
      <c r="L40" s="40"/>
      <c r="M40" s="41"/>
    </row>
    <row r="41" spans="1:16" s="4" customFormat="1" ht="26" x14ac:dyDescent="0.3">
      <c r="A41" s="108" t="s">
        <v>343</v>
      </c>
      <c r="B41" s="136">
        <v>2</v>
      </c>
      <c r="C41" s="136">
        <v>0.33</v>
      </c>
      <c r="D41" s="136">
        <f>B41*C41</f>
        <v>0.66</v>
      </c>
      <c r="E41" s="136">
        <v>2</v>
      </c>
      <c r="F41" s="140">
        <f t="shared" si="1"/>
        <v>1.32</v>
      </c>
      <c r="G41" s="141">
        <f t="shared" si="2"/>
        <v>6.6000000000000003E-2</v>
      </c>
      <c r="H41" s="141">
        <f t="shared" si="3"/>
        <v>0.13200000000000001</v>
      </c>
      <c r="I41" s="146">
        <f>F41*$M$9+G41*$M$8+H41*$M$10</f>
        <v>179.55761999999999</v>
      </c>
      <c r="J41" s="151" t="s">
        <v>342</v>
      </c>
      <c r="K41" s="15"/>
      <c r="L41" s="40"/>
      <c r="M41" s="41"/>
    </row>
    <row r="42" spans="1:16" s="4" customFormat="1" ht="17.25" customHeight="1" x14ac:dyDescent="0.3">
      <c r="A42" s="108" t="s">
        <v>344</v>
      </c>
      <c r="B42" s="136">
        <v>5</v>
      </c>
      <c r="C42" s="136">
        <v>1</v>
      </c>
      <c r="D42" s="136">
        <f>B42*C42</f>
        <v>5</v>
      </c>
      <c r="E42" s="136">
        <v>2</v>
      </c>
      <c r="F42" s="140">
        <f t="shared" si="1"/>
        <v>10</v>
      </c>
      <c r="G42" s="141">
        <f t="shared" si="2"/>
        <v>0.5</v>
      </c>
      <c r="H42" s="141">
        <f t="shared" si="3"/>
        <v>1</v>
      </c>
      <c r="I42" s="146">
        <f>F42*$M$9+G42*$M$8+H42*$M$10</f>
        <v>1360.2850000000001</v>
      </c>
      <c r="J42" s="151"/>
      <c r="K42" s="15"/>
      <c r="L42" s="40"/>
      <c r="M42" s="41"/>
    </row>
    <row r="43" spans="1:16" s="4" customFormat="1" ht="14.5" x14ac:dyDescent="0.35">
      <c r="A43" s="127" t="s">
        <v>345</v>
      </c>
      <c r="B43" s="139"/>
      <c r="C43" s="139"/>
      <c r="D43" s="139"/>
      <c r="E43" s="139"/>
      <c r="F43" s="140"/>
      <c r="G43" s="141"/>
      <c r="H43" s="141"/>
      <c r="I43" s="146"/>
      <c r="J43" s="151"/>
      <c r="K43" s="15"/>
      <c r="L43" s="40"/>
      <c r="M43" s="41"/>
    </row>
    <row r="44" spans="1:16" s="4" customFormat="1" x14ac:dyDescent="0.3">
      <c r="A44" s="115" t="s">
        <v>347</v>
      </c>
      <c r="B44" s="136">
        <v>80</v>
      </c>
      <c r="C44" s="136">
        <v>1</v>
      </c>
      <c r="D44" s="136">
        <f>B44*C44</f>
        <v>80</v>
      </c>
      <c r="E44" s="136">
        <v>0</v>
      </c>
      <c r="F44" s="140">
        <f t="shared" si="1"/>
        <v>0</v>
      </c>
      <c r="G44" s="140">
        <f t="shared" si="2"/>
        <v>0</v>
      </c>
      <c r="H44" s="140">
        <f t="shared" si="3"/>
        <v>0</v>
      </c>
      <c r="I44" s="149">
        <f>F44*$M$9+G44*$M$8+H44*$M$10</f>
        <v>0</v>
      </c>
      <c r="J44" s="151" t="s">
        <v>346</v>
      </c>
      <c r="K44" s="15"/>
      <c r="L44" s="40"/>
      <c r="M44" s="41"/>
    </row>
    <row r="45" spans="1:16" s="4" customFormat="1" x14ac:dyDescent="0.3">
      <c r="A45" s="115" t="s">
        <v>349</v>
      </c>
      <c r="B45" s="177" t="s">
        <v>434</v>
      </c>
      <c r="C45" s="136"/>
      <c r="D45" s="136"/>
      <c r="E45" s="177"/>
      <c r="F45" s="140"/>
      <c r="G45" s="141"/>
      <c r="H45" s="141"/>
      <c r="I45" s="146"/>
      <c r="J45" s="151" t="s">
        <v>348</v>
      </c>
      <c r="K45" s="188"/>
      <c r="L45" s="189"/>
      <c r="M45" s="189"/>
      <c r="N45" s="189"/>
      <c r="O45" s="189"/>
      <c r="P45" s="189"/>
    </row>
    <row r="46" spans="1:16" s="4" customFormat="1" x14ac:dyDescent="0.3">
      <c r="A46" s="115" t="s">
        <v>351</v>
      </c>
      <c r="B46" s="177" t="s">
        <v>434</v>
      </c>
      <c r="C46" s="136"/>
      <c r="D46" s="136"/>
      <c r="E46" s="177"/>
      <c r="F46" s="140"/>
      <c r="G46" s="140"/>
      <c r="H46" s="140"/>
      <c r="I46" s="149"/>
      <c r="J46" s="151" t="s">
        <v>350</v>
      </c>
      <c r="K46" s="188"/>
      <c r="L46" s="189"/>
      <c r="M46" s="189"/>
      <c r="N46" s="189"/>
      <c r="O46" s="189"/>
      <c r="P46" s="189"/>
    </row>
    <row r="47" spans="1:16" s="4" customFormat="1" ht="14.5" x14ac:dyDescent="0.35">
      <c r="A47" s="127" t="s">
        <v>352</v>
      </c>
      <c r="B47" s="182"/>
      <c r="C47" s="139"/>
      <c r="D47" s="139"/>
      <c r="E47" s="177"/>
      <c r="F47" s="140"/>
      <c r="G47" s="141"/>
      <c r="H47" s="141"/>
      <c r="I47" s="146"/>
      <c r="J47" s="151"/>
      <c r="K47" s="15"/>
      <c r="L47" s="40"/>
      <c r="M47" s="41"/>
    </row>
    <row r="48" spans="1:16" s="4" customFormat="1" x14ac:dyDescent="0.3">
      <c r="A48" s="115" t="s">
        <v>347</v>
      </c>
      <c r="B48" s="177">
        <v>10</v>
      </c>
      <c r="C48" s="136">
        <v>1</v>
      </c>
      <c r="D48" s="136">
        <f>B48*C48</f>
        <v>10</v>
      </c>
      <c r="E48" s="177">
        <v>0</v>
      </c>
      <c r="F48" s="140">
        <f t="shared" si="1"/>
        <v>0</v>
      </c>
      <c r="G48" s="140">
        <f t="shared" si="2"/>
        <v>0</v>
      </c>
      <c r="H48" s="140">
        <f t="shared" si="3"/>
        <v>0</v>
      </c>
      <c r="I48" s="149">
        <f>F48*$M$9+G48*$M$8+H48*$M$10</f>
        <v>0</v>
      </c>
      <c r="J48" s="151" t="s">
        <v>346</v>
      </c>
      <c r="K48" s="15"/>
      <c r="L48" s="40"/>
      <c r="M48" s="41"/>
    </row>
    <row r="49" spans="1:13" s="4" customFormat="1" x14ac:dyDescent="0.3">
      <c r="A49" s="115" t="s">
        <v>349</v>
      </c>
      <c r="B49" s="177" t="s">
        <v>434</v>
      </c>
      <c r="C49" s="136"/>
      <c r="D49" s="136"/>
      <c r="E49" s="177"/>
      <c r="F49" s="140"/>
      <c r="G49" s="141"/>
      <c r="H49" s="141"/>
      <c r="I49" s="146"/>
      <c r="J49" s="151" t="s">
        <v>348</v>
      </c>
      <c r="K49" s="15"/>
      <c r="L49" s="40"/>
      <c r="M49" s="41"/>
    </row>
    <row r="50" spans="1:13" s="4" customFormat="1" ht="14.5" x14ac:dyDescent="0.35">
      <c r="A50" s="127" t="s">
        <v>353</v>
      </c>
      <c r="B50" s="182"/>
      <c r="C50" s="139"/>
      <c r="D50" s="139"/>
      <c r="E50" s="182"/>
      <c r="F50" s="140"/>
      <c r="G50" s="141"/>
      <c r="H50" s="141"/>
      <c r="I50" s="146"/>
      <c r="J50" s="151"/>
      <c r="K50" s="15"/>
      <c r="L50" s="40"/>
      <c r="M50" s="41"/>
    </row>
    <row r="51" spans="1:13" s="4" customFormat="1" x14ac:dyDescent="0.3">
      <c r="A51" s="115" t="s">
        <v>107</v>
      </c>
      <c r="B51" s="177">
        <v>20</v>
      </c>
      <c r="C51" s="136">
        <v>1</v>
      </c>
      <c r="D51" s="136">
        <f>B51*C51</f>
        <v>20</v>
      </c>
      <c r="E51" s="177">
        <v>0</v>
      </c>
      <c r="F51" s="140">
        <f t="shared" si="1"/>
        <v>0</v>
      </c>
      <c r="G51" s="140">
        <f t="shared" si="2"/>
        <v>0</v>
      </c>
      <c r="H51" s="140">
        <f t="shared" si="3"/>
        <v>0</v>
      </c>
      <c r="I51" s="149">
        <f>F51*$M$9+G51*$M$8+H51*$M$10</f>
        <v>0</v>
      </c>
      <c r="J51" s="151" t="s">
        <v>346</v>
      </c>
      <c r="K51" s="15"/>
      <c r="L51" s="40"/>
      <c r="M51" s="41"/>
    </row>
    <row r="52" spans="1:13" s="4" customFormat="1" x14ac:dyDescent="0.3">
      <c r="A52" s="115" t="s">
        <v>215</v>
      </c>
      <c r="B52" s="177" t="s">
        <v>434</v>
      </c>
      <c r="C52" s="136"/>
      <c r="D52" s="136"/>
      <c r="E52" s="177"/>
      <c r="F52" s="140"/>
      <c r="G52" s="141"/>
      <c r="H52" s="141"/>
      <c r="I52" s="146"/>
      <c r="J52" s="151" t="s">
        <v>348</v>
      </c>
      <c r="K52" s="15"/>
      <c r="L52" s="40"/>
      <c r="M52" s="41"/>
    </row>
    <row r="53" spans="1:13" s="4" customFormat="1" ht="26" x14ac:dyDescent="0.35">
      <c r="A53" s="127" t="s">
        <v>355</v>
      </c>
      <c r="B53" s="182"/>
      <c r="C53" s="139"/>
      <c r="D53" s="139"/>
      <c r="E53" s="177"/>
      <c r="F53" s="140"/>
      <c r="G53" s="141"/>
      <c r="H53" s="141"/>
      <c r="I53" s="146"/>
      <c r="J53" s="151"/>
      <c r="K53" s="15"/>
      <c r="L53" s="40"/>
      <c r="M53" s="41"/>
    </row>
    <row r="54" spans="1:13" s="4" customFormat="1" x14ac:dyDescent="0.3">
      <c r="A54" s="115" t="s">
        <v>356</v>
      </c>
      <c r="B54" s="177">
        <v>10</v>
      </c>
      <c r="C54" s="136">
        <v>1</v>
      </c>
      <c r="D54" s="136">
        <f t="shared" ref="D54:D60" si="8">B54*C54</f>
        <v>10</v>
      </c>
      <c r="E54" s="177">
        <v>0</v>
      </c>
      <c r="F54" s="140">
        <f t="shared" si="1"/>
        <v>0</v>
      </c>
      <c r="G54" s="140">
        <f t="shared" si="2"/>
        <v>0</v>
      </c>
      <c r="H54" s="140">
        <f t="shared" si="3"/>
        <v>0</v>
      </c>
      <c r="I54" s="149">
        <f t="shared" ref="I54:I60" si="9">F54*$M$9+G54*$M$8+H54*$M$10</f>
        <v>0</v>
      </c>
      <c r="J54" s="151" t="s">
        <v>346</v>
      </c>
      <c r="K54" s="15"/>
      <c r="L54" s="40"/>
      <c r="M54" s="41"/>
    </row>
    <row r="55" spans="1:13" s="4" customFormat="1" x14ac:dyDescent="0.3">
      <c r="A55" s="115" t="s">
        <v>349</v>
      </c>
      <c r="B55" s="177" t="s">
        <v>434</v>
      </c>
      <c r="C55" s="136"/>
      <c r="D55" s="136"/>
      <c r="E55" s="177"/>
      <c r="F55" s="140"/>
      <c r="G55" s="141"/>
      <c r="H55" s="141"/>
      <c r="I55" s="146"/>
      <c r="J55" s="151" t="s">
        <v>348</v>
      </c>
      <c r="K55" s="15"/>
      <c r="L55" s="40"/>
      <c r="M55" s="41"/>
    </row>
    <row r="56" spans="1:13" s="4" customFormat="1" ht="39" x14ac:dyDescent="0.3">
      <c r="A56" s="108" t="s">
        <v>357</v>
      </c>
      <c r="B56" s="177" t="s">
        <v>434</v>
      </c>
      <c r="C56" s="136"/>
      <c r="D56" s="136"/>
      <c r="E56" s="177"/>
      <c r="F56" s="140"/>
      <c r="G56" s="141"/>
      <c r="H56" s="141"/>
      <c r="I56" s="146"/>
      <c r="J56" s="151"/>
      <c r="K56" s="15"/>
      <c r="L56" s="40"/>
      <c r="M56" s="41"/>
    </row>
    <row r="57" spans="1:13" s="4" customFormat="1" ht="26" x14ac:dyDescent="0.3">
      <c r="A57" s="108" t="s">
        <v>358</v>
      </c>
      <c r="B57" s="177" t="s">
        <v>434</v>
      </c>
      <c r="C57" s="136"/>
      <c r="D57" s="136"/>
      <c r="E57" s="177"/>
      <c r="F57" s="140"/>
      <c r="G57" s="141"/>
      <c r="H57" s="141"/>
      <c r="I57" s="146"/>
      <c r="J57" s="151" t="s">
        <v>348</v>
      </c>
      <c r="K57" s="15"/>
      <c r="L57" s="40"/>
      <c r="M57" s="41"/>
    </row>
    <row r="58" spans="1:13" s="4" customFormat="1" ht="26" x14ac:dyDescent="0.3">
      <c r="A58" s="108" t="s">
        <v>359</v>
      </c>
      <c r="B58" s="177">
        <v>4</v>
      </c>
      <c r="C58" s="136">
        <v>4</v>
      </c>
      <c r="D58" s="136">
        <f t="shared" si="8"/>
        <v>16</v>
      </c>
      <c r="E58" s="136">
        <v>2</v>
      </c>
      <c r="F58" s="140">
        <f t="shared" si="1"/>
        <v>32</v>
      </c>
      <c r="G58" s="141">
        <f t="shared" si="2"/>
        <v>1.6</v>
      </c>
      <c r="H58" s="141">
        <f t="shared" si="3"/>
        <v>3.2</v>
      </c>
      <c r="I58" s="146">
        <f t="shared" si="9"/>
        <v>4352.9120000000003</v>
      </c>
      <c r="J58" s="151"/>
      <c r="K58" s="15"/>
      <c r="L58" s="40"/>
      <c r="M58" s="41"/>
    </row>
    <row r="59" spans="1:13" s="4" customFormat="1" ht="26" x14ac:dyDescent="0.3">
      <c r="A59" s="58" t="s">
        <v>442</v>
      </c>
      <c r="B59" s="177">
        <v>10</v>
      </c>
      <c r="C59" s="136">
        <v>1</v>
      </c>
      <c r="D59" s="136">
        <f t="shared" si="8"/>
        <v>10</v>
      </c>
      <c r="E59" s="136">
        <v>2</v>
      </c>
      <c r="F59" s="140">
        <f t="shared" si="1"/>
        <v>20</v>
      </c>
      <c r="G59" s="141">
        <f t="shared" si="2"/>
        <v>1</v>
      </c>
      <c r="H59" s="141">
        <f t="shared" si="3"/>
        <v>2</v>
      </c>
      <c r="I59" s="146">
        <f t="shared" si="9"/>
        <v>2720.57</v>
      </c>
      <c r="J59" s="186" t="s">
        <v>435</v>
      </c>
      <c r="K59" s="183"/>
      <c r="L59" s="40"/>
      <c r="M59" s="41"/>
    </row>
    <row r="60" spans="1:13" s="4" customFormat="1" x14ac:dyDescent="0.3">
      <c r="A60" s="58" t="s">
        <v>362</v>
      </c>
      <c r="B60" s="177">
        <v>10</v>
      </c>
      <c r="C60" s="136">
        <v>1</v>
      </c>
      <c r="D60" s="136">
        <f t="shared" si="8"/>
        <v>10</v>
      </c>
      <c r="E60" s="136">
        <v>2</v>
      </c>
      <c r="F60" s="140">
        <f t="shared" si="1"/>
        <v>20</v>
      </c>
      <c r="G60" s="141">
        <f t="shared" si="2"/>
        <v>1</v>
      </c>
      <c r="H60" s="141">
        <f t="shared" si="3"/>
        <v>2</v>
      </c>
      <c r="I60" s="146">
        <f t="shared" si="9"/>
        <v>2720.57</v>
      </c>
      <c r="J60" s="151" t="s">
        <v>361</v>
      </c>
      <c r="K60" s="15"/>
      <c r="L60" s="40"/>
      <c r="M60" s="41"/>
    </row>
    <row r="61" spans="1:13" s="4" customFormat="1" ht="13.5" x14ac:dyDescent="0.35">
      <c r="A61" s="30" t="s">
        <v>75</v>
      </c>
      <c r="B61" s="142"/>
      <c r="C61" s="142"/>
      <c r="D61" s="143"/>
      <c r="E61" s="143"/>
      <c r="F61" s="256">
        <f>SUM(F6:H60)</f>
        <v>1420.1580000000004</v>
      </c>
      <c r="G61" s="257"/>
      <c r="H61" s="258"/>
      <c r="I61" s="148">
        <f>SUM(I6:I60)</f>
        <v>167984.31522000005</v>
      </c>
      <c r="J61" s="152"/>
      <c r="K61" s="15"/>
      <c r="L61" s="20"/>
    </row>
    <row r="62" spans="1:13" s="4" customFormat="1" x14ac:dyDescent="0.3">
      <c r="A62" s="96" t="s">
        <v>363</v>
      </c>
      <c r="B62" s="136"/>
      <c r="C62" s="136"/>
      <c r="D62" s="136"/>
      <c r="E62" s="136"/>
      <c r="F62" s="144"/>
      <c r="G62" s="144"/>
      <c r="H62" s="144"/>
      <c r="I62" s="146"/>
      <c r="J62" s="152"/>
      <c r="K62" s="15"/>
      <c r="L62" s="20"/>
    </row>
    <row r="63" spans="1:13" s="4" customFormat="1" x14ac:dyDescent="0.3">
      <c r="A63" s="130" t="s">
        <v>81</v>
      </c>
      <c r="B63" s="136" t="s">
        <v>88</v>
      </c>
      <c r="C63" s="136"/>
      <c r="D63" s="136"/>
      <c r="E63" s="136"/>
      <c r="F63" s="140"/>
      <c r="G63" s="140"/>
      <c r="H63" s="140"/>
      <c r="I63" s="146"/>
      <c r="J63" s="152"/>
      <c r="K63" s="15"/>
      <c r="L63" s="20"/>
    </row>
    <row r="64" spans="1:13" s="4" customFormat="1" x14ac:dyDescent="0.3">
      <c r="A64" s="102" t="s">
        <v>89</v>
      </c>
      <c r="B64" s="136" t="s">
        <v>84</v>
      </c>
      <c r="C64" s="136"/>
      <c r="D64" s="136"/>
      <c r="E64" s="136"/>
      <c r="F64" s="140"/>
      <c r="G64" s="141"/>
      <c r="H64" s="140"/>
      <c r="I64" s="146"/>
      <c r="J64" s="152"/>
      <c r="K64" s="15"/>
    </row>
    <row r="65" spans="1:16" s="2" customFormat="1" x14ac:dyDescent="0.3">
      <c r="A65" s="102" t="s">
        <v>90</v>
      </c>
      <c r="B65" s="136" t="s">
        <v>86</v>
      </c>
      <c r="C65" s="136"/>
      <c r="D65" s="136"/>
      <c r="E65" s="136"/>
      <c r="F65" s="140"/>
      <c r="G65" s="140"/>
      <c r="H65" s="140"/>
      <c r="I65" s="146"/>
      <c r="J65" s="152"/>
    </row>
    <row r="66" spans="1:16" s="4" customFormat="1" x14ac:dyDescent="0.3">
      <c r="A66" s="102" t="s">
        <v>92</v>
      </c>
      <c r="B66" s="136"/>
      <c r="C66" s="136"/>
      <c r="D66" s="136"/>
      <c r="E66" s="136"/>
      <c r="F66" s="145"/>
      <c r="G66" s="145"/>
      <c r="H66" s="145"/>
      <c r="I66" s="146"/>
      <c r="J66" s="152"/>
    </row>
    <row r="67" spans="1:16" s="2" customFormat="1" ht="26" x14ac:dyDescent="0.3">
      <c r="A67" s="108" t="s">
        <v>365</v>
      </c>
      <c r="B67" s="136">
        <v>1</v>
      </c>
      <c r="C67" s="177">
        <v>1</v>
      </c>
      <c r="D67" s="136">
        <f t="shared" ref="D67:D78" si="10">B67*C67</f>
        <v>1</v>
      </c>
      <c r="E67" s="136">
        <f>E59</f>
        <v>2</v>
      </c>
      <c r="F67" s="140">
        <f t="shared" ref="F67" si="11">D67*E67</f>
        <v>2</v>
      </c>
      <c r="G67" s="141">
        <f t="shared" ref="G67:G77" si="12">F67*0.05</f>
        <v>0.1</v>
      </c>
      <c r="H67" s="140">
        <f t="shared" ref="H67" si="13">F67*0.1</f>
        <v>0.2</v>
      </c>
      <c r="I67" s="146">
        <f>F67*$M$9+G67*$M$8+H67*$M$10</f>
        <v>272.05700000000002</v>
      </c>
      <c r="J67" s="152"/>
    </row>
    <row r="68" spans="1:16" s="2" customFormat="1" ht="26" x14ac:dyDescent="0.3">
      <c r="A68" s="108" t="s">
        <v>236</v>
      </c>
      <c r="B68" s="136">
        <v>2</v>
      </c>
      <c r="C68" s="177">
        <v>20</v>
      </c>
      <c r="D68" s="177">
        <f t="shared" si="10"/>
        <v>40</v>
      </c>
      <c r="E68" s="190">
        <f>E26</f>
        <v>2</v>
      </c>
      <c r="F68" s="140">
        <f t="shared" ref="F68" si="14">D68*E68</f>
        <v>80</v>
      </c>
      <c r="G68" s="140">
        <f t="shared" ref="G68" si="15">F68*0.05</f>
        <v>4</v>
      </c>
      <c r="H68" s="140">
        <f t="shared" ref="H68" si="16">F68*0.1</f>
        <v>8</v>
      </c>
      <c r="I68" s="146">
        <f>F68*$M$9+G68*$M$8+H68*$M$10</f>
        <v>10882.28</v>
      </c>
      <c r="J68" s="152"/>
    </row>
    <row r="69" spans="1:16" s="2" customFormat="1" ht="28.5" customHeight="1" x14ac:dyDescent="0.3">
      <c r="A69" s="108" t="s">
        <v>237</v>
      </c>
      <c r="B69" s="136">
        <v>2</v>
      </c>
      <c r="C69" s="177">
        <v>1</v>
      </c>
      <c r="D69" s="177">
        <f t="shared" si="10"/>
        <v>2</v>
      </c>
      <c r="E69" s="177">
        <v>1</v>
      </c>
      <c r="F69" s="140">
        <f t="shared" ref="F69" si="17">D69*E69</f>
        <v>2</v>
      </c>
      <c r="G69" s="145">
        <f t="shared" si="12"/>
        <v>0.1</v>
      </c>
      <c r="H69" s="141">
        <f t="shared" ref="H69" si="18">F69*0.1</f>
        <v>0.2</v>
      </c>
      <c r="I69" s="146">
        <f t="shared" ref="I69:I78" si="19">F69*$M$9+G69*$M$8+H69*$M$10</f>
        <v>272.05700000000002</v>
      </c>
      <c r="J69" s="152"/>
      <c r="K69" s="191"/>
      <c r="L69" s="191"/>
      <c r="M69" s="191"/>
      <c r="N69" s="191"/>
      <c r="O69" s="191"/>
      <c r="P69" s="191"/>
    </row>
    <row r="70" spans="1:16" s="2" customFormat="1" ht="26" x14ac:dyDescent="0.3">
      <c r="A70" s="108" t="s">
        <v>239</v>
      </c>
      <c r="B70" s="136">
        <v>2</v>
      </c>
      <c r="C70" s="177">
        <v>1</v>
      </c>
      <c r="D70" s="136">
        <f t="shared" si="10"/>
        <v>2</v>
      </c>
      <c r="E70" s="136">
        <f>E59</f>
        <v>2</v>
      </c>
      <c r="F70" s="140">
        <f t="shared" ref="F70" si="20">D70*E70</f>
        <v>4</v>
      </c>
      <c r="G70" s="145">
        <f t="shared" si="12"/>
        <v>0.2</v>
      </c>
      <c r="H70" s="141">
        <f t="shared" ref="H70" si="21">F70*0.1</f>
        <v>0.4</v>
      </c>
      <c r="I70" s="146">
        <f t="shared" si="19"/>
        <v>544.11400000000003</v>
      </c>
      <c r="J70" s="152"/>
      <c r="K70" s="192"/>
      <c r="L70" s="192"/>
      <c r="M70" s="192"/>
      <c r="N70" s="192"/>
    </row>
    <row r="71" spans="1:16" s="2" customFormat="1" x14ac:dyDescent="0.3">
      <c r="A71" s="108" t="s">
        <v>139</v>
      </c>
      <c r="B71" s="136">
        <v>2</v>
      </c>
      <c r="C71" s="136">
        <f>C58</f>
        <v>4</v>
      </c>
      <c r="D71" s="136">
        <f t="shared" si="10"/>
        <v>8</v>
      </c>
      <c r="E71" s="136">
        <f>E58</f>
        <v>2</v>
      </c>
      <c r="F71" s="141">
        <f t="shared" ref="F71" si="22">D71*E71</f>
        <v>16</v>
      </c>
      <c r="G71" s="145">
        <f t="shared" si="12"/>
        <v>0.8</v>
      </c>
      <c r="H71" s="145">
        <f t="shared" ref="H71" si="23">F71*0.1</f>
        <v>1.6</v>
      </c>
      <c r="I71" s="146">
        <f t="shared" si="19"/>
        <v>2176.4560000000001</v>
      </c>
      <c r="J71" s="152"/>
      <c r="K71" s="192"/>
      <c r="L71" s="192"/>
      <c r="M71" s="192"/>
      <c r="N71" s="192"/>
    </row>
    <row r="72" spans="1:16" s="2" customFormat="1" x14ac:dyDescent="0.3">
      <c r="A72" s="108" t="s">
        <v>367</v>
      </c>
      <c r="B72" s="136">
        <v>1</v>
      </c>
      <c r="C72" s="136">
        <v>1</v>
      </c>
      <c r="D72" s="136">
        <f t="shared" si="10"/>
        <v>1</v>
      </c>
      <c r="E72" s="136">
        <f>E59</f>
        <v>2</v>
      </c>
      <c r="F72" s="141">
        <f t="shared" ref="F72" si="24">D72*E72</f>
        <v>2</v>
      </c>
      <c r="G72" s="145">
        <f t="shared" si="12"/>
        <v>0.1</v>
      </c>
      <c r="H72" s="145">
        <f t="shared" ref="H72" si="25">F72*0.1</f>
        <v>0.2</v>
      </c>
      <c r="I72" s="146">
        <f t="shared" si="19"/>
        <v>272.05700000000002</v>
      </c>
      <c r="J72" s="152"/>
      <c r="K72" s="192"/>
      <c r="L72" s="192"/>
      <c r="M72" s="192"/>
      <c r="N72" s="192"/>
    </row>
    <row r="73" spans="1:16" s="2" customFormat="1" x14ac:dyDescent="0.3">
      <c r="A73" s="108" t="s">
        <v>368</v>
      </c>
      <c r="B73" s="136">
        <v>2</v>
      </c>
      <c r="C73" s="136">
        <f>C59</f>
        <v>1</v>
      </c>
      <c r="D73" s="136">
        <f t="shared" si="10"/>
        <v>2</v>
      </c>
      <c r="E73" s="136">
        <f>E59</f>
        <v>2</v>
      </c>
      <c r="F73" s="141">
        <f t="shared" ref="F73:F74" si="26">D73*E73</f>
        <v>4</v>
      </c>
      <c r="G73" s="145">
        <f t="shared" si="12"/>
        <v>0.2</v>
      </c>
      <c r="H73" s="145">
        <f t="shared" ref="H73:H74" si="27">F73*0.1</f>
        <v>0.4</v>
      </c>
      <c r="I73" s="146">
        <f t="shared" si="19"/>
        <v>544.11400000000003</v>
      </c>
      <c r="J73" s="152"/>
      <c r="K73" s="192"/>
      <c r="L73" s="192"/>
      <c r="M73" s="192"/>
      <c r="N73" s="192"/>
    </row>
    <row r="74" spans="1:16" s="2" customFormat="1" ht="26" x14ac:dyDescent="0.3">
      <c r="A74" s="108" t="s">
        <v>369</v>
      </c>
      <c r="B74" s="136">
        <v>1</v>
      </c>
      <c r="C74" s="136">
        <v>1</v>
      </c>
      <c r="D74" s="136">
        <f t="shared" si="10"/>
        <v>1</v>
      </c>
      <c r="E74" s="136">
        <f>E59</f>
        <v>2</v>
      </c>
      <c r="F74" s="140">
        <f t="shared" si="26"/>
        <v>2</v>
      </c>
      <c r="G74" s="145">
        <f t="shared" si="12"/>
        <v>0.1</v>
      </c>
      <c r="H74" s="141">
        <f t="shared" si="27"/>
        <v>0.2</v>
      </c>
      <c r="I74" s="146">
        <f t="shared" si="19"/>
        <v>272.05700000000002</v>
      </c>
      <c r="J74" s="152"/>
      <c r="K74" s="192"/>
      <c r="L74" s="192"/>
      <c r="M74" s="192"/>
      <c r="N74" s="192"/>
    </row>
    <row r="75" spans="1:16" s="2" customFormat="1" x14ac:dyDescent="0.3">
      <c r="A75" s="108" t="s">
        <v>370</v>
      </c>
      <c r="B75" s="136">
        <v>1</v>
      </c>
      <c r="C75" s="136">
        <v>1</v>
      </c>
      <c r="D75" s="136">
        <f t="shared" si="10"/>
        <v>1</v>
      </c>
      <c r="E75" s="136">
        <f>E59</f>
        <v>2</v>
      </c>
      <c r="F75" s="140">
        <f t="shared" ref="F75" si="28">D75*E75</f>
        <v>2</v>
      </c>
      <c r="G75" s="141">
        <f t="shared" si="12"/>
        <v>0.1</v>
      </c>
      <c r="H75" s="141">
        <f t="shared" ref="H75" si="29">F75*0.1</f>
        <v>0.2</v>
      </c>
      <c r="I75" s="146">
        <f t="shared" si="19"/>
        <v>272.05700000000002</v>
      </c>
      <c r="J75" s="152"/>
      <c r="K75" s="192"/>
      <c r="L75" s="192"/>
      <c r="M75" s="192"/>
      <c r="N75" s="192"/>
    </row>
    <row r="76" spans="1:16" s="2" customFormat="1" ht="26" x14ac:dyDescent="0.3">
      <c r="A76" s="108" t="s">
        <v>371</v>
      </c>
      <c r="B76" s="136">
        <v>1</v>
      </c>
      <c r="C76" s="136">
        <v>1</v>
      </c>
      <c r="D76" s="136">
        <f t="shared" si="10"/>
        <v>1</v>
      </c>
      <c r="E76" s="136">
        <f>E59</f>
        <v>2</v>
      </c>
      <c r="F76" s="140">
        <f t="shared" ref="F76" si="30">D76*E76</f>
        <v>2</v>
      </c>
      <c r="G76" s="141">
        <f t="shared" si="12"/>
        <v>0.1</v>
      </c>
      <c r="H76" s="141">
        <f t="shared" ref="H76" si="31">F76*0.1</f>
        <v>0.2</v>
      </c>
      <c r="I76" s="146">
        <f t="shared" si="19"/>
        <v>272.05700000000002</v>
      </c>
      <c r="J76" s="152"/>
      <c r="K76" s="192"/>
      <c r="L76" s="192"/>
      <c r="M76" s="192"/>
      <c r="N76" s="192"/>
    </row>
    <row r="77" spans="1:16" s="2" customFormat="1" x14ac:dyDescent="0.3">
      <c r="A77" s="108" t="s">
        <v>372</v>
      </c>
      <c r="B77" s="136">
        <v>2</v>
      </c>
      <c r="C77" s="136">
        <f>C12</f>
        <v>2.5</v>
      </c>
      <c r="D77" s="136">
        <f t="shared" si="10"/>
        <v>5</v>
      </c>
      <c r="E77" s="136">
        <f>E39</f>
        <v>2</v>
      </c>
      <c r="F77" s="140">
        <f t="shared" ref="F77" si="32">D77*E77</f>
        <v>10</v>
      </c>
      <c r="G77" s="140">
        <f t="shared" si="12"/>
        <v>0.5</v>
      </c>
      <c r="H77" s="140">
        <f t="shared" ref="H77" si="33">F77*0.1</f>
        <v>1</v>
      </c>
      <c r="I77" s="146">
        <f t="shared" si="19"/>
        <v>1360.2850000000001</v>
      </c>
      <c r="J77" s="152"/>
    </row>
    <row r="78" spans="1:16" s="2" customFormat="1" x14ac:dyDescent="0.3">
      <c r="A78" s="102" t="s">
        <v>56</v>
      </c>
      <c r="B78" s="136">
        <v>20</v>
      </c>
      <c r="C78" s="136">
        <v>1</v>
      </c>
      <c r="D78" s="136">
        <f t="shared" si="10"/>
        <v>20</v>
      </c>
      <c r="E78" s="136">
        <v>2</v>
      </c>
      <c r="F78" s="140">
        <f t="shared" ref="F78" si="34">D78*E78</f>
        <v>40</v>
      </c>
      <c r="G78" s="141">
        <f t="shared" ref="G78" si="35">F78*0.05</f>
        <v>2</v>
      </c>
      <c r="H78" s="141">
        <f t="shared" ref="H78" si="36">F78*0.1</f>
        <v>4</v>
      </c>
      <c r="I78" s="146">
        <f t="shared" si="19"/>
        <v>5441.14</v>
      </c>
      <c r="J78" s="152"/>
    </row>
    <row r="79" spans="1:16" s="2" customFormat="1" x14ac:dyDescent="0.3">
      <c r="A79" s="102" t="s">
        <v>93</v>
      </c>
      <c r="B79" s="136" t="s">
        <v>86</v>
      </c>
      <c r="C79" s="136"/>
      <c r="D79" s="136"/>
      <c r="E79" s="136"/>
      <c r="F79" s="140"/>
      <c r="G79" s="141"/>
      <c r="H79" s="141"/>
      <c r="I79" s="146"/>
      <c r="J79" s="152"/>
    </row>
    <row r="80" spans="1:16" s="4" customFormat="1" ht="13.5" x14ac:dyDescent="0.35">
      <c r="A80" s="30" t="s">
        <v>74</v>
      </c>
      <c r="B80" s="31"/>
      <c r="C80" s="31"/>
      <c r="D80" s="32"/>
      <c r="E80" s="32"/>
      <c r="F80" s="259">
        <f>SUM(F64:H79)</f>
        <v>190.89999999999995</v>
      </c>
      <c r="G80" s="260"/>
      <c r="H80" s="261"/>
      <c r="I80" s="147">
        <f>SUM(I64:I77)</f>
        <v>17139.591000000004</v>
      </c>
      <c r="J80" s="152"/>
      <c r="L80" s="4" t="s">
        <v>426</v>
      </c>
      <c r="M80" s="4" t="s">
        <v>427</v>
      </c>
    </row>
    <row r="81" spans="1:17" s="4" customFormat="1" ht="15" x14ac:dyDescent="0.3">
      <c r="A81" s="48" t="s">
        <v>429</v>
      </c>
      <c r="B81" s="33"/>
      <c r="C81" s="31"/>
      <c r="D81" s="32"/>
      <c r="E81" s="32"/>
      <c r="F81" s="262">
        <f>ROUND(F61+F80,-1)</f>
        <v>1610</v>
      </c>
      <c r="G81" s="262"/>
      <c r="H81" s="262"/>
      <c r="I81" s="47">
        <f>ROUND((I61+I80),-3)</f>
        <v>185000</v>
      </c>
      <c r="J81" s="152"/>
      <c r="L81" s="167">
        <f>'O&amp;M'!E14</f>
        <v>18.66</v>
      </c>
      <c r="M81" s="167">
        <f>F81/L81</f>
        <v>86.280814576634512</v>
      </c>
    </row>
    <row r="82" spans="1:17" s="4" customFormat="1" ht="15" x14ac:dyDescent="0.3">
      <c r="A82" s="49" t="s">
        <v>430</v>
      </c>
      <c r="B82" s="33"/>
      <c r="C82" s="31"/>
      <c r="D82" s="32"/>
      <c r="E82" s="32"/>
      <c r="F82" s="32"/>
      <c r="G82" s="32"/>
      <c r="H82" s="32"/>
      <c r="I82" s="47">
        <f>'O&amp;M'!G41</f>
        <v>424000</v>
      </c>
      <c r="J82" s="152"/>
      <c r="L82" s="178"/>
    </row>
    <row r="83" spans="1:17" s="4" customFormat="1" ht="15" x14ac:dyDescent="0.3">
      <c r="A83" s="49" t="s">
        <v>431</v>
      </c>
      <c r="B83" s="33"/>
      <c r="C83" s="22"/>
      <c r="D83" s="21"/>
      <c r="E83" s="22"/>
      <c r="F83" s="16"/>
      <c r="G83" s="16"/>
      <c r="H83" s="16"/>
      <c r="I83" s="47">
        <f>ROUND((I81+I82),-3)</f>
        <v>609000</v>
      </c>
      <c r="J83" s="152"/>
      <c r="K83" s="15"/>
      <c r="L83" s="178">
        <v>1831.07</v>
      </c>
    </row>
    <row r="84" spans="1:17" s="4" customFormat="1" x14ac:dyDescent="0.3">
      <c r="A84" s="1"/>
      <c r="B84" s="1"/>
      <c r="C84" s="1"/>
      <c r="D84" s="1"/>
      <c r="E84" s="1"/>
      <c r="F84" s="1"/>
      <c r="G84" s="1"/>
      <c r="H84" s="1"/>
      <c r="I84" s="1"/>
      <c r="J84" s="153"/>
      <c r="K84" s="15"/>
      <c r="L84" s="15">
        <v>20</v>
      </c>
      <c r="M84" s="15">
        <v>59</v>
      </c>
    </row>
    <row r="85" spans="1:17" s="4" customFormat="1" x14ac:dyDescent="0.3">
      <c r="A85" s="28" t="s">
        <v>52</v>
      </c>
      <c r="B85" s="1"/>
      <c r="C85" s="1"/>
      <c r="D85" s="1"/>
      <c r="E85" s="1"/>
      <c r="F85" s="1"/>
      <c r="G85" s="1"/>
      <c r="H85" s="1"/>
      <c r="I85" s="1"/>
      <c r="J85" s="153"/>
      <c r="K85" s="15"/>
      <c r="L85" s="178">
        <v>2448.02</v>
      </c>
    </row>
    <row r="86" spans="1:17" s="4" customFormat="1" ht="33.75" customHeight="1" x14ac:dyDescent="0.3">
      <c r="A86" s="209" t="s">
        <v>388</v>
      </c>
      <c r="B86" s="209"/>
      <c r="C86" s="209"/>
      <c r="D86" s="209"/>
      <c r="E86" s="209"/>
      <c r="F86" s="209"/>
      <c r="G86" s="209"/>
      <c r="H86" s="209"/>
      <c r="I86" s="209"/>
      <c r="J86" s="153"/>
      <c r="K86" s="15"/>
      <c r="L86" s="15">
        <v>11</v>
      </c>
      <c r="M86" s="15">
        <v>36</v>
      </c>
    </row>
    <row r="87" spans="1:17" ht="49.5" customHeight="1" x14ac:dyDescent="0.3">
      <c r="A87" s="209" t="s">
        <v>389</v>
      </c>
      <c r="B87" s="209"/>
      <c r="C87" s="209"/>
      <c r="D87" s="209"/>
      <c r="E87" s="209"/>
      <c r="F87" s="209"/>
      <c r="G87" s="209"/>
      <c r="H87" s="209"/>
      <c r="I87" s="209"/>
    </row>
    <row r="88" spans="1:17" ht="36" customHeight="1" x14ac:dyDescent="0.3">
      <c r="A88" s="237" t="s">
        <v>390</v>
      </c>
      <c r="B88" s="237"/>
      <c r="C88" s="237"/>
      <c r="D88" s="237"/>
      <c r="E88" s="237"/>
      <c r="F88" s="237"/>
      <c r="G88" s="237"/>
      <c r="H88" s="237"/>
      <c r="I88" s="237"/>
    </row>
    <row r="89" spans="1:17" ht="18" customHeight="1" x14ac:dyDescent="0.3">
      <c r="A89" s="237" t="s">
        <v>465</v>
      </c>
      <c r="B89" s="237"/>
      <c r="C89" s="237"/>
      <c r="D89" s="237"/>
      <c r="E89" s="237"/>
      <c r="F89" s="237"/>
      <c r="G89" s="237"/>
      <c r="H89" s="237"/>
      <c r="I89" s="237"/>
    </row>
    <row r="90" spans="1:17" ht="18" customHeight="1" x14ac:dyDescent="0.3">
      <c r="A90" s="237" t="s">
        <v>391</v>
      </c>
      <c r="B90" s="237"/>
      <c r="C90" s="237"/>
      <c r="D90" s="237"/>
      <c r="E90" s="237"/>
      <c r="F90" s="237"/>
      <c r="G90" s="237"/>
      <c r="H90" s="237"/>
      <c r="I90" s="237"/>
    </row>
    <row r="91" spans="1:17" ht="35.25" customHeight="1" x14ac:dyDescent="0.3">
      <c r="A91" s="237" t="s">
        <v>392</v>
      </c>
      <c r="B91" s="237"/>
      <c r="C91" s="237"/>
      <c r="D91" s="237"/>
      <c r="E91" s="237"/>
      <c r="F91" s="237"/>
      <c r="G91" s="237"/>
      <c r="H91" s="237"/>
      <c r="I91" s="237"/>
    </row>
    <row r="92" spans="1:17" ht="51.75" customHeight="1" x14ac:dyDescent="0.3">
      <c r="A92" s="238" t="s">
        <v>449</v>
      </c>
      <c r="B92" s="238"/>
      <c r="C92" s="238"/>
      <c r="D92" s="238"/>
      <c r="E92" s="238"/>
      <c r="F92" s="238"/>
      <c r="G92" s="238"/>
      <c r="H92" s="238"/>
      <c r="I92" s="238"/>
    </row>
    <row r="93" spans="1:17" ht="33.75" customHeight="1" x14ac:dyDescent="0.3">
      <c r="A93" s="238" t="s">
        <v>450</v>
      </c>
      <c r="B93" s="238"/>
      <c r="C93" s="238"/>
      <c r="D93" s="238"/>
      <c r="E93" s="238"/>
      <c r="F93" s="238"/>
      <c r="G93" s="238"/>
      <c r="H93" s="238"/>
      <c r="I93" s="238"/>
    </row>
    <row r="94" spans="1:17" ht="18" customHeight="1" x14ac:dyDescent="0.3">
      <c r="A94" s="238" t="s">
        <v>451</v>
      </c>
      <c r="B94" s="238"/>
      <c r="C94" s="238"/>
      <c r="D94" s="238"/>
      <c r="E94" s="238"/>
      <c r="F94" s="238"/>
      <c r="G94" s="238"/>
      <c r="H94" s="238"/>
      <c r="I94" s="238"/>
      <c r="J94" s="193"/>
      <c r="K94" s="193"/>
      <c r="L94" s="193"/>
      <c r="M94" s="193"/>
      <c r="N94" s="193"/>
      <c r="O94" s="193"/>
      <c r="P94" s="193"/>
      <c r="Q94" s="193"/>
    </row>
    <row r="95" spans="1:17" ht="18" customHeight="1" x14ac:dyDescent="0.3">
      <c r="A95" s="238" t="s">
        <v>452</v>
      </c>
      <c r="B95" s="238"/>
      <c r="C95" s="238"/>
      <c r="D95" s="238"/>
      <c r="E95" s="238"/>
      <c r="F95" s="238"/>
      <c r="G95" s="238"/>
      <c r="H95" s="238"/>
      <c r="I95" s="238"/>
      <c r="J95" s="193"/>
      <c r="K95" s="193"/>
      <c r="L95" s="193"/>
      <c r="M95" s="193"/>
      <c r="N95" s="193"/>
      <c r="O95" s="193"/>
      <c r="P95" s="193"/>
      <c r="Q95" s="193"/>
    </row>
    <row r="96" spans="1:17" ht="18" customHeight="1" x14ac:dyDescent="0.3">
      <c r="A96" s="238" t="s">
        <v>453</v>
      </c>
      <c r="B96" s="238"/>
      <c r="C96" s="238"/>
      <c r="D96" s="238"/>
      <c r="E96" s="238"/>
      <c r="F96" s="238"/>
      <c r="G96" s="238"/>
      <c r="H96" s="238"/>
      <c r="I96" s="238"/>
    </row>
    <row r="97" spans="1:10" ht="18" customHeight="1" x14ac:dyDescent="0.3">
      <c r="A97" s="238" t="s">
        <v>454</v>
      </c>
      <c r="B97" s="238"/>
      <c r="C97" s="238"/>
      <c r="D97" s="238"/>
      <c r="E97" s="238"/>
      <c r="F97" s="238"/>
      <c r="G97" s="238"/>
      <c r="H97" s="238"/>
      <c r="I97" s="238"/>
    </row>
    <row r="98" spans="1:10" ht="18" customHeight="1" x14ac:dyDescent="0.3">
      <c r="A98" s="238" t="s">
        <v>455</v>
      </c>
      <c r="B98" s="238"/>
      <c r="C98" s="238"/>
      <c r="D98" s="238"/>
      <c r="E98" s="238"/>
      <c r="F98" s="238"/>
      <c r="G98" s="238"/>
      <c r="H98" s="238"/>
      <c r="I98" s="238"/>
      <c r="J98" s="179"/>
    </row>
    <row r="99" spans="1:10" ht="18" customHeight="1" x14ac:dyDescent="0.3">
      <c r="A99" s="237" t="s">
        <v>393</v>
      </c>
      <c r="B99" s="237"/>
      <c r="C99" s="237"/>
      <c r="D99" s="237"/>
      <c r="E99" s="237"/>
      <c r="F99" s="237"/>
      <c r="G99" s="237"/>
      <c r="H99" s="237"/>
      <c r="I99" s="237"/>
    </row>
    <row r="100" spans="1:10" ht="18" customHeight="1" x14ac:dyDescent="0.3">
      <c r="A100" s="237" t="s">
        <v>394</v>
      </c>
      <c r="B100" s="237"/>
      <c r="C100" s="237"/>
      <c r="D100" s="237"/>
      <c r="E100" s="237"/>
      <c r="F100" s="237"/>
      <c r="G100" s="237"/>
      <c r="H100" s="237"/>
      <c r="I100" s="237"/>
    </row>
    <row r="101" spans="1:10" ht="18" customHeight="1" x14ac:dyDescent="0.3">
      <c r="A101" s="237" t="s">
        <v>400</v>
      </c>
      <c r="B101" s="237"/>
      <c r="C101" s="237"/>
      <c r="D101" s="237"/>
      <c r="E101" s="237"/>
      <c r="F101" s="237"/>
      <c r="G101" s="237"/>
      <c r="H101" s="237"/>
      <c r="I101" s="237"/>
    </row>
    <row r="102" spans="1:10" ht="18" customHeight="1" x14ac:dyDescent="0.3">
      <c r="A102" s="237" t="s">
        <v>395</v>
      </c>
      <c r="B102" s="237"/>
      <c r="C102" s="237"/>
      <c r="D102" s="237"/>
      <c r="E102" s="237"/>
      <c r="F102" s="237"/>
      <c r="G102" s="237"/>
      <c r="H102" s="237"/>
      <c r="I102" s="237"/>
    </row>
    <row r="103" spans="1:10" ht="18" customHeight="1" x14ac:dyDescent="0.3">
      <c r="A103" s="237" t="s">
        <v>436</v>
      </c>
      <c r="B103" s="237"/>
      <c r="C103" s="237"/>
      <c r="D103" s="237"/>
      <c r="E103" s="237"/>
      <c r="F103" s="237"/>
      <c r="G103" s="237"/>
      <c r="H103" s="237"/>
      <c r="I103" s="237"/>
    </row>
    <row r="104" spans="1:10" ht="18" customHeight="1" x14ac:dyDescent="0.3">
      <c r="A104" s="237" t="s">
        <v>396</v>
      </c>
      <c r="B104" s="237"/>
      <c r="C104" s="237"/>
      <c r="D104" s="237"/>
      <c r="E104" s="237"/>
      <c r="F104" s="237"/>
      <c r="G104" s="237"/>
      <c r="H104" s="237"/>
      <c r="I104" s="237"/>
    </row>
    <row r="105" spans="1:10" ht="18" customHeight="1" x14ac:dyDescent="0.3">
      <c r="A105" s="209" t="s">
        <v>387</v>
      </c>
      <c r="B105" s="209"/>
      <c r="C105" s="209"/>
      <c r="D105" s="209"/>
      <c r="E105" s="209"/>
      <c r="F105" s="209"/>
      <c r="G105" s="209"/>
      <c r="H105" s="209"/>
      <c r="I105" s="209"/>
    </row>
    <row r="106" spans="1:10" ht="18" customHeight="1" x14ac:dyDescent="0.3"/>
    <row r="107" spans="1:10" ht="18" customHeight="1" x14ac:dyDescent="0.3"/>
    <row r="108" spans="1:10" ht="18" customHeight="1" x14ac:dyDescent="0.3"/>
    <row r="109" spans="1:10" ht="18" customHeight="1" x14ac:dyDescent="0.3"/>
    <row r="110" spans="1:10" ht="18" customHeight="1" x14ac:dyDescent="0.3"/>
    <row r="111" spans="1:10" ht="18" customHeight="1" x14ac:dyDescent="0.3"/>
  </sheetData>
  <mergeCells count="53">
    <mergeCell ref="D15:D18"/>
    <mergeCell ref="E15:E18"/>
    <mergeCell ref="F15:F18"/>
    <mergeCell ref="G15:G18"/>
    <mergeCell ref="H15:H18"/>
    <mergeCell ref="A1:I1"/>
    <mergeCell ref="A105:I105"/>
    <mergeCell ref="A86:I86"/>
    <mergeCell ref="A3:A4"/>
    <mergeCell ref="F61:H61"/>
    <mergeCell ref="F80:H80"/>
    <mergeCell ref="F81:H81"/>
    <mergeCell ref="A87:I87"/>
    <mergeCell ref="B12:B14"/>
    <mergeCell ref="C12:C14"/>
    <mergeCell ref="D12:D14"/>
    <mergeCell ref="E12:E14"/>
    <mergeCell ref="F12:F14"/>
    <mergeCell ref="G12:G14"/>
    <mergeCell ref="H12:H14"/>
    <mergeCell ref="I12:I14"/>
    <mergeCell ref="J3:J4"/>
    <mergeCell ref="L7:M7"/>
    <mergeCell ref="A88:I88"/>
    <mergeCell ref="A89:I89"/>
    <mergeCell ref="A90:I90"/>
    <mergeCell ref="B19:B21"/>
    <mergeCell ref="C19:C21"/>
    <mergeCell ref="D19:D21"/>
    <mergeCell ref="E19:E21"/>
    <mergeCell ref="F19:F21"/>
    <mergeCell ref="G19:G21"/>
    <mergeCell ref="H19:H21"/>
    <mergeCell ref="I19:I21"/>
    <mergeCell ref="J19:J21"/>
    <mergeCell ref="B15:B18"/>
    <mergeCell ref="C15:C18"/>
    <mergeCell ref="J15:J18"/>
    <mergeCell ref="A101:I101"/>
    <mergeCell ref="A102:I102"/>
    <mergeCell ref="A103:I103"/>
    <mergeCell ref="A104:I104"/>
    <mergeCell ref="A96:I96"/>
    <mergeCell ref="A97:I97"/>
    <mergeCell ref="A98:I98"/>
    <mergeCell ref="A99:I99"/>
    <mergeCell ref="A100:I100"/>
    <mergeCell ref="A91:I91"/>
    <mergeCell ref="A92:I92"/>
    <mergeCell ref="A93:I93"/>
    <mergeCell ref="A94:I94"/>
    <mergeCell ref="A95:I95"/>
    <mergeCell ref="I15:I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8"/>
  <sheetViews>
    <sheetView zoomScale="115" zoomScaleNormal="115" workbookViewId="0">
      <selection activeCell="B3" sqref="B3:B4"/>
    </sheetView>
  </sheetViews>
  <sheetFormatPr defaultColWidth="9.1796875" defaultRowHeight="14.5" x14ac:dyDescent="0.35"/>
  <cols>
    <col min="1" max="1" width="0.81640625" customWidth="1"/>
    <col min="2" max="2" width="46.26953125" customWidth="1"/>
    <col min="3" max="3" width="12.81640625" bestFit="1" customWidth="1"/>
    <col min="4" max="4" width="13" customWidth="1"/>
    <col min="5" max="5" width="16" customWidth="1"/>
    <col min="6" max="6" width="12" customWidth="1"/>
    <col min="7" max="7" width="13.81640625" bestFit="1" customWidth="1"/>
    <col min="8" max="9" width="12.453125" bestFit="1" customWidth="1"/>
    <col min="10" max="10" width="10.26953125" bestFit="1" customWidth="1"/>
    <col min="11" max="11" width="6.81640625" customWidth="1"/>
    <col min="12" max="12" width="15.453125" customWidth="1"/>
    <col min="13" max="13" width="7.7265625" customWidth="1"/>
    <col min="14" max="14" width="9.453125" customWidth="1"/>
  </cols>
  <sheetData>
    <row r="1" spans="1:14" ht="30.75" customHeight="1" x14ac:dyDescent="0.35">
      <c r="B1" s="253" t="s">
        <v>72</v>
      </c>
      <c r="C1" s="253"/>
      <c r="D1" s="253"/>
      <c r="E1" s="253"/>
      <c r="F1" s="253"/>
      <c r="G1" s="253"/>
      <c r="H1" s="253"/>
      <c r="I1" s="253"/>
      <c r="J1" s="253"/>
    </row>
    <row r="2" spans="1:14" ht="15.5" x14ac:dyDescent="0.35">
      <c r="B2" s="3"/>
      <c r="N2" s="42"/>
    </row>
    <row r="3" spans="1:14" s="6" customFormat="1" ht="13" x14ac:dyDescent="0.3">
      <c r="B3" s="272" t="s">
        <v>6</v>
      </c>
      <c r="C3" s="24" t="s">
        <v>7</v>
      </c>
      <c r="D3" s="24" t="s">
        <v>8</v>
      </c>
      <c r="E3" s="24" t="s">
        <v>9</v>
      </c>
      <c r="F3" s="24" t="s">
        <v>10</v>
      </c>
      <c r="G3" s="24" t="s">
        <v>11</v>
      </c>
      <c r="H3" s="24" t="s">
        <v>12</v>
      </c>
      <c r="I3" s="24" t="s">
        <v>13</v>
      </c>
      <c r="J3" s="24" t="s">
        <v>14</v>
      </c>
      <c r="K3" s="25"/>
    </row>
    <row r="4" spans="1:14" s="10" customFormat="1" ht="52" x14ac:dyDescent="0.3">
      <c r="B4" s="272"/>
      <c r="C4" s="156" t="s">
        <v>43</v>
      </c>
      <c r="D4" s="156" t="s">
        <v>16</v>
      </c>
      <c r="E4" s="156" t="s">
        <v>44</v>
      </c>
      <c r="F4" s="156" t="s">
        <v>18</v>
      </c>
      <c r="G4" s="156" t="s">
        <v>45</v>
      </c>
      <c r="H4" s="156" t="s">
        <v>46</v>
      </c>
      <c r="I4" s="156" t="s">
        <v>21</v>
      </c>
      <c r="J4" s="156" t="s">
        <v>22</v>
      </c>
      <c r="K4" s="26"/>
    </row>
    <row r="5" spans="1:14" s="2" customFormat="1" ht="13" x14ac:dyDescent="0.3">
      <c r="B5" s="39" t="s">
        <v>399</v>
      </c>
      <c r="C5" s="13"/>
      <c r="D5" s="13"/>
      <c r="E5" s="13"/>
      <c r="F5" s="14"/>
      <c r="G5" s="14"/>
      <c r="H5" s="34"/>
      <c r="I5" s="14"/>
      <c r="J5" s="35"/>
      <c r="L5" s="269" t="s">
        <v>76</v>
      </c>
      <c r="M5" s="270"/>
      <c r="N5" s="45"/>
    </row>
    <row r="6" spans="1:14" s="2" customFormat="1" ht="13" x14ac:dyDescent="0.3">
      <c r="B6" s="55" t="s">
        <v>420</v>
      </c>
      <c r="C6" s="144">
        <v>1</v>
      </c>
      <c r="D6" s="144">
        <f>'Table 1'!C39</f>
        <v>1</v>
      </c>
      <c r="E6" s="158">
        <f t="shared" ref="E6:E7" si="0">C6*D6</f>
        <v>1</v>
      </c>
      <c r="F6" s="140">
        <f>'Table 1'!E39</f>
        <v>2</v>
      </c>
      <c r="G6" s="140">
        <f t="shared" ref="G6:G7" si="1">E6*F6</f>
        <v>2</v>
      </c>
      <c r="H6" s="141">
        <f t="shared" ref="H6:H7" si="2">G6*0.05</f>
        <v>0.1</v>
      </c>
      <c r="I6" s="141">
        <f t="shared" ref="I6:I7" si="3">G6*0.1</f>
        <v>0.2</v>
      </c>
      <c r="J6" s="146">
        <f t="shared" ref="J6:J7" si="4">G6*$M$7+H6*$M$6+I6*$M$8</f>
        <v>114.91</v>
      </c>
      <c r="L6" s="43" t="s">
        <v>78</v>
      </c>
      <c r="M6" s="155">
        <v>69.040000000000006</v>
      </c>
    </row>
    <row r="7" spans="1:14" s="2" customFormat="1" ht="13" x14ac:dyDescent="0.3">
      <c r="B7" s="55" t="s">
        <v>421</v>
      </c>
      <c r="C7" s="144">
        <v>1</v>
      </c>
      <c r="D7" s="144">
        <f>'Table 1'!C40</f>
        <v>1</v>
      </c>
      <c r="E7" s="158">
        <f t="shared" si="0"/>
        <v>1</v>
      </c>
      <c r="F7" s="140">
        <f>'Table 1'!E40</f>
        <v>2</v>
      </c>
      <c r="G7" s="140">
        <f t="shared" si="1"/>
        <v>2</v>
      </c>
      <c r="H7" s="141">
        <f t="shared" si="2"/>
        <v>0.1</v>
      </c>
      <c r="I7" s="141">
        <f t="shared" si="3"/>
        <v>0.2</v>
      </c>
      <c r="J7" s="146">
        <f t="shared" si="4"/>
        <v>114.91</v>
      </c>
      <c r="L7" s="43" t="s">
        <v>77</v>
      </c>
      <c r="M7" s="155">
        <v>51.23</v>
      </c>
    </row>
    <row r="8" spans="1:14" s="2" customFormat="1" ht="16.5" customHeight="1" x14ac:dyDescent="0.3">
      <c r="B8" s="55" t="s">
        <v>422</v>
      </c>
      <c r="C8" s="144">
        <v>1</v>
      </c>
      <c r="D8" s="144">
        <f>'Table 1'!C41</f>
        <v>0.33</v>
      </c>
      <c r="E8" s="159">
        <f>C8*D8</f>
        <v>0.33</v>
      </c>
      <c r="F8" s="140">
        <f>'Table 1'!E41</f>
        <v>2</v>
      </c>
      <c r="G8" s="140">
        <f>E8*F8</f>
        <v>0.66</v>
      </c>
      <c r="H8" s="145">
        <f>G8*0.05</f>
        <v>3.3000000000000002E-2</v>
      </c>
      <c r="I8" s="141">
        <f>G8*0.1</f>
        <v>6.6000000000000003E-2</v>
      </c>
      <c r="J8" s="146">
        <f t="shared" ref="J8:J9" si="5">G8*$M$7+H8*$M$6+I8*$M$8</f>
        <v>37.920299999999997</v>
      </c>
      <c r="L8" s="43" t="s">
        <v>79</v>
      </c>
      <c r="M8" s="155">
        <v>27.73</v>
      </c>
    </row>
    <row r="9" spans="1:14" s="2" customFormat="1" ht="13" x14ac:dyDescent="0.3">
      <c r="B9" s="55" t="s">
        <v>425</v>
      </c>
      <c r="C9" s="144">
        <v>5</v>
      </c>
      <c r="D9" s="140">
        <f>'O&amp;M'!C10</f>
        <v>1</v>
      </c>
      <c r="E9" s="158">
        <f>C9*D9</f>
        <v>5</v>
      </c>
      <c r="F9" s="140">
        <f>'O&amp;M'!B10</f>
        <v>2</v>
      </c>
      <c r="G9" s="140">
        <f>E9*F9</f>
        <v>10</v>
      </c>
      <c r="H9" s="141">
        <f>G9*0.05</f>
        <v>0.5</v>
      </c>
      <c r="I9" s="140">
        <f>G9*0.1</f>
        <v>1</v>
      </c>
      <c r="J9" s="146">
        <f t="shared" si="5"/>
        <v>574.54999999999995</v>
      </c>
    </row>
    <row r="10" spans="1:14" s="2" customFormat="1" ht="26" x14ac:dyDescent="0.3">
      <c r="B10" s="55" t="s">
        <v>423</v>
      </c>
      <c r="C10" s="144">
        <v>2</v>
      </c>
      <c r="D10" s="140">
        <f>'O&amp;M'!C11</f>
        <v>4</v>
      </c>
      <c r="E10" s="158">
        <f t="shared" ref="E10:E12" si="6">C10*D10</f>
        <v>8</v>
      </c>
      <c r="F10" s="140">
        <f>'O&amp;M'!B11</f>
        <v>2</v>
      </c>
      <c r="G10" s="140">
        <f t="shared" ref="G10:G12" si="7">E10*F10</f>
        <v>16</v>
      </c>
      <c r="H10" s="141">
        <f t="shared" ref="H10:H12" si="8">G10*0.05</f>
        <v>0.8</v>
      </c>
      <c r="I10" s="141">
        <f t="shared" ref="I10:I12" si="9">G10*0.1</f>
        <v>1.6</v>
      </c>
      <c r="J10" s="146">
        <f t="shared" ref="J10:J12" si="10">G10*$M$7+H10*$M$6+I10*$M$8</f>
        <v>919.28</v>
      </c>
    </row>
    <row r="11" spans="1:14" s="2" customFormat="1" ht="26" x14ac:dyDescent="0.3">
      <c r="B11" s="55" t="s">
        <v>445</v>
      </c>
      <c r="C11" s="144">
        <v>14</v>
      </c>
      <c r="D11" s="140">
        <f>'O&amp;M'!C12</f>
        <v>1</v>
      </c>
      <c r="E11" s="158">
        <f t="shared" si="6"/>
        <v>14</v>
      </c>
      <c r="F11" s="140">
        <f>'O&amp;M'!B12</f>
        <v>2</v>
      </c>
      <c r="G11" s="140">
        <f t="shared" si="7"/>
        <v>28</v>
      </c>
      <c r="H11" s="141">
        <f t="shared" si="8"/>
        <v>1.4000000000000001</v>
      </c>
      <c r="I11" s="141">
        <f t="shared" si="9"/>
        <v>2.8000000000000003</v>
      </c>
      <c r="J11" s="146">
        <f t="shared" si="10"/>
        <v>1608.7399999999998</v>
      </c>
    </row>
    <row r="12" spans="1:14" s="2" customFormat="1" ht="13" x14ac:dyDescent="0.3">
      <c r="B12" s="55" t="s">
        <v>424</v>
      </c>
      <c r="C12" s="144">
        <v>2</v>
      </c>
      <c r="D12" s="140">
        <f>'O&amp;M'!C13</f>
        <v>1</v>
      </c>
      <c r="E12" s="158">
        <f t="shared" si="6"/>
        <v>2</v>
      </c>
      <c r="F12" s="140">
        <f>'O&amp;M'!B13</f>
        <v>2</v>
      </c>
      <c r="G12" s="140">
        <f t="shared" si="7"/>
        <v>4</v>
      </c>
      <c r="H12" s="141">
        <f t="shared" si="8"/>
        <v>0.2</v>
      </c>
      <c r="I12" s="141">
        <f t="shared" si="9"/>
        <v>0.4</v>
      </c>
      <c r="J12" s="146">
        <f t="shared" si="10"/>
        <v>229.82</v>
      </c>
    </row>
    <row r="13" spans="1:14" s="2" customFormat="1" ht="15" x14ac:dyDescent="0.3">
      <c r="B13" s="21" t="s">
        <v>446</v>
      </c>
      <c r="C13" s="22"/>
      <c r="D13" s="22"/>
      <c r="E13" s="22"/>
      <c r="F13" s="22"/>
      <c r="G13" s="273">
        <f>SUM(G6:I12)</f>
        <v>72.059000000000012</v>
      </c>
      <c r="H13" s="273"/>
      <c r="I13" s="273"/>
      <c r="J13" s="50">
        <f>ROUND((SUM(J6:J12)),-1)</f>
        <v>3600</v>
      </c>
      <c r="K13" s="23"/>
      <c r="M13" s="27"/>
    </row>
    <row r="14" spans="1:14" s="4" customFormat="1" ht="13" x14ac:dyDescent="0.3">
      <c r="A14" s="2"/>
      <c r="B14" s="2"/>
      <c r="C14" s="2"/>
      <c r="D14" s="2"/>
      <c r="E14" s="2"/>
      <c r="F14" s="2"/>
      <c r="G14" s="2"/>
      <c r="H14" s="2"/>
      <c r="I14" s="2"/>
      <c r="J14" s="2"/>
      <c r="K14" s="23"/>
      <c r="L14" s="2"/>
    </row>
    <row r="15" spans="1:14" s="1" customFormat="1" ht="13" x14ac:dyDescent="0.3">
      <c r="B15" s="28" t="s">
        <v>52</v>
      </c>
    </row>
    <row r="16" spans="1:14" s="1" customFormat="1" ht="20.25" customHeight="1" x14ac:dyDescent="0.3">
      <c r="B16" s="209" t="s">
        <v>397</v>
      </c>
      <c r="C16" s="209"/>
      <c r="D16" s="209"/>
      <c r="E16" s="209"/>
      <c r="F16" s="209"/>
      <c r="G16" s="209"/>
      <c r="H16" s="209"/>
      <c r="I16" s="209"/>
      <c r="J16" s="209"/>
    </row>
    <row r="17" spans="2:10" s="1" customFormat="1" ht="41.25" customHeight="1" x14ac:dyDescent="0.3">
      <c r="B17" s="209" t="s">
        <v>398</v>
      </c>
      <c r="C17" s="209"/>
      <c r="D17" s="209"/>
      <c r="E17" s="209"/>
      <c r="F17" s="209"/>
      <c r="G17" s="209"/>
      <c r="H17" s="209"/>
      <c r="I17" s="209"/>
      <c r="J17" s="209"/>
    </row>
    <row r="18" spans="2:10" ht="23.25" customHeight="1" x14ac:dyDescent="0.35">
      <c r="B18" s="271" t="s">
        <v>401</v>
      </c>
      <c r="C18" s="271"/>
      <c r="D18" s="271"/>
      <c r="E18" s="271"/>
      <c r="F18" s="271"/>
      <c r="G18" s="271"/>
      <c r="H18" s="271"/>
      <c r="I18" s="271"/>
      <c r="J18" s="271"/>
    </row>
  </sheetData>
  <mergeCells count="7">
    <mergeCell ref="L5:M5"/>
    <mergeCell ref="B1:J1"/>
    <mergeCell ref="B18:J18"/>
    <mergeCell ref="B17:J17"/>
    <mergeCell ref="B16:J16"/>
    <mergeCell ref="B3:B4"/>
    <mergeCell ref="G13:I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C0A75-09C8-410C-A4B5-51A7BE187599}">
  <dimension ref="A2:M50"/>
  <sheetViews>
    <sheetView topLeftCell="A31" workbookViewId="0">
      <selection activeCell="A57" sqref="A57"/>
    </sheetView>
  </sheetViews>
  <sheetFormatPr defaultColWidth="9.1796875" defaultRowHeight="14" x14ac:dyDescent="0.3"/>
  <cols>
    <col min="1" max="1" width="60.81640625" style="65" customWidth="1"/>
    <col min="2" max="3" width="16.1796875" style="65" customWidth="1"/>
    <col min="4" max="4" width="18.81640625" style="65" customWidth="1"/>
    <col min="5" max="5" width="18" style="65" customWidth="1"/>
    <col min="6" max="6" width="14.54296875" style="65" customWidth="1"/>
    <col min="7" max="7" width="14.453125" style="65" customWidth="1"/>
    <col min="8" max="8" width="9.1796875" style="65"/>
    <col min="9" max="9" width="12.26953125" style="65" customWidth="1"/>
    <col min="10" max="16384" width="9.1796875" style="65"/>
  </cols>
  <sheetData>
    <row r="2" spans="1:10" ht="15" x14ac:dyDescent="0.3">
      <c r="A2" s="277" t="s">
        <v>34</v>
      </c>
      <c r="B2" s="277"/>
      <c r="C2" s="277"/>
      <c r="D2" s="277"/>
      <c r="E2" s="277"/>
    </row>
    <row r="3" spans="1:10" ht="65" x14ac:dyDescent="0.3">
      <c r="A3" s="70" t="s">
        <v>35</v>
      </c>
      <c r="B3" s="36" t="s">
        <v>36</v>
      </c>
      <c r="C3" s="36" t="s">
        <v>37</v>
      </c>
      <c r="D3" s="71" t="s">
        <v>38</v>
      </c>
      <c r="E3" s="70" t="s">
        <v>39</v>
      </c>
    </row>
    <row r="4" spans="1:10" x14ac:dyDescent="0.3">
      <c r="A4" s="164" t="s">
        <v>417</v>
      </c>
      <c r="B4" s="37">
        <v>0</v>
      </c>
      <c r="C4" s="37">
        <f>'Table 1'!C36</f>
        <v>0</v>
      </c>
      <c r="D4" s="38">
        <v>0</v>
      </c>
      <c r="E4" s="38">
        <f>B4*C4+D4</f>
        <v>0</v>
      </c>
      <c r="J4" s="1"/>
    </row>
    <row r="5" spans="1:10" x14ac:dyDescent="0.3">
      <c r="A5" s="164" t="s">
        <v>418</v>
      </c>
      <c r="B5" s="37">
        <v>0</v>
      </c>
      <c r="C5" s="37">
        <f>'Table 1'!C37</f>
        <v>0</v>
      </c>
      <c r="D5" s="38">
        <v>0</v>
      </c>
      <c r="E5" s="38">
        <f t="shared" ref="E5:E9" si="0">B5*C5+D5</f>
        <v>0</v>
      </c>
      <c r="J5" s="1"/>
    </row>
    <row r="6" spans="1:10" x14ac:dyDescent="0.3">
      <c r="A6" s="164" t="s">
        <v>419</v>
      </c>
      <c r="B6" s="37">
        <f>'Table 1'!E38</f>
        <v>0</v>
      </c>
      <c r="C6" s="37">
        <f>'Table 1'!C38</f>
        <v>1</v>
      </c>
      <c r="D6" s="38">
        <v>0</v>
      </c>
      <c r="E6" s="38">
        <f t="shared" si="0"/>
        <v>0</v>
      </c>
      <c r="J6" s="1"/>
    </row>
    <row r="7" spans="1:10" x14ac:dyDescent="0.3">
      <c r="A7" s="164" t="s">
        <v>420</v>
      </c>
      <c r="B7" s="37">
        <f>'Table 1'!E39</f>
        <v>2</v>
      </c>
      <c r="C7" s="37">
        <f>'Table 1'!C39</f>
        <v>1</v>
      </c>
      <c r="D7" s="38">
        <v>0</v>
      </c>
      <c r="E7" s="38">
        <f t="shared" si="0"/>
        <v>2</v>
      </c>
      <c r="J7" s="1"/>
    </row>
    <row r="8" spans="1:10" x14ac:dyDescent="0.3">
      <c r="A8" s="164" t="s">
        <v>421</v>
      </c>
      <c r="B8" s="37">
        <f>'Table 1'!E40</f>
        <v>2</v>
      </c>
      <c r="C8" s="37">
        <f>'Table 1'!C40</f>
        <v>1</v>
      </c>
      <c r="D8" s="38">
        <v>0</v>
      </c>
      <c r="E8" s="38">
        <f t="shared" si="0"/>
        <v>2</v>
      </c>
      <c r="J8" s="1"/>
    </row>
    <row r="9" spans="1:10" x14ac:dyDescent="0.3">
      <c r="A9" s="164" t="s">
        <v>422</v>
      </c>
      <c r="B9" s="37">
        <f>'Table 1'!E41</f>
        <v>2</v>
      </c>
      <c r="C9" s="166">
        <f>'Table 1'!C41</f>
        <v>0.33</v>
      </c>
      <c r="D9" s="38">
        <v>0</v>
      </c>
      <c r="E9" s="38">
        <f t="shared" si="0"/>
        <v>0.66</v>
      </c>
      <c r="J9" s="1"/>
    </row>
    <row r="10" spans="1:10" x14ac:dyDescent="0.3">
      <c r="A10" s="164" t="s">
        <v>425</v>
      </c>
      <c r="B10" s="37">
        <f>'Table 1'!E42</f>
        <v>2</v>
      </c>
      <c r="C10" s="37">
        <f>'Table 1'!C42</f>
        <v>1</v>
      </c>
      <c r="D10" s="38">
        <v>0</v>
      </c>
      <c r="E10" s="38">
        <f t="shared" ref="E10" si="1">B10*C10+D10</f>
        <v>2</v>
      </c>
      <c r="J10" s="1"/>
    </row>
    <row r="11" spans="1:10" x14ac:dyDescent="0.3">
      <c r="A11" s="164" t="s">
        <v>423</v>
      </c>
      <c r="B11" s="37">
        <f>'Table 1'!E58</f>
        <v>2</v>
      </c>
      <c r="C11" s="37">
        <f>'Table 1'!C58</f>
        <v>4</v>
      </c>
      <c r="D11" s="38">
        <v>0</v>
      </c>
      <c r="E11" s="38">
        <f t="shared" ref="E11:E13" si="2">B11*C11+D11</f>
        <v>8</v>
      </c>
      <c r="J11" s="1"/>
    </row>
    <row r="12" spans="1:10" x14ac:dyDescent="0.3">
      <c r="A12" s="164" t="s">
        <v>447</v>
      </c>
      <c r="B12" s="37">
        <f>'Table 1'!E59</f>
        <v>2</v>
      </c>
      <c r="C12" s="37">
        <f>'Table 1'!C59</f>
        <v>1</v>
      </c>
      <c r="D12" s="38">
        <v>0</v>
      </c>
      <c r="E12" s="38">
        <f>B12*C12+D12</f>
        <v>2</v>
      </c>
      <c r="J12" s="1"/>
    </row>
    <row r="13" spans="1:10" x14ac:dyDescent="0.3">
      <c r="A13" s="164" t="s">
        <v>424</v>
      </c>
      <c r="B13" s="37">
        <f>'Table 1'!E60</f>
        <v>2</v>
      </c>
      <c r="C13" s="37">
        <f>'Table 1'!C60</f>
        <v>1</v>
      </c>
      <c r="D13" s="38">
        <v>0</v>
      </c>
      <c r="E13" s="38">
        <f t="shared" si="2"/>
        <v>2</v>
      </c>
    </row>
    <row r="14" spans="1:10" x14ac:dyDescent="0.3">
      <c r="A14" s="72"/>
      <c r="B14" s="72"/>
      <c r="C14" s="72"/>
      <c r="D14" s="73" t="s">
        <v>5</v>
      </c>
      <c r="E14" s="165">
        <f>SUM(E4:E13)</f>
        <v>18.66</v>
      </c>
    </row>
    <row r="17" spans="1:13" ht="15" x14ac:dyDescent="0.3">
      <c r="A17" s="278" t="s">
        <v>25</v>
      </c>
      <c r="B17" s="279"/>
      <c r="C17" s="279"/>
      <c r="D17" s="279"/>
      <c r="E17" s="279"/>
      <c r="F17" s="280"/>
    </row>
    <row r="18" spans="1:13" ht="26" x14ac:dyDescent="0.3">
      <c r="A18" s="68"/>
      <c r="B18" s="281" t="s">
        <v>26</v>
      </c>
      <c r="C18" s="282"/>
      <c r="D18" s="69" t="s">
        <v>27</v>
      </c>
      <c r="E18" s="283"/>
      <c r="F18" s="284"/>
    </row>
    <row r="19" spans="1:13" x14ac:dyDescent="0.3">
      <c r="A19" s="17"/>
      <c r="B19" s="18" t="s">
        <v>0</v>
      </c>
      <c r="C19" s="18" t="s">
        <v>1</v>
      </c>
      <c r="D19" s="18" t="s">
        <v>2</v>
      </c>
      <c r="E19" s="18" t="s">
        <v>3</v>
      </c>
      <c r="F19" s="18" t="s">
        <v>4</v>
      </c>
    </row>
    <row r="20" spans="1:13" ht="52" x14ac:dyDescent="0.3">
      <c r="A20" s="18" t="s">
        <v>28</v>
      </c>
      <c r="B20" s="18" t="s">
        <v>29</v>
      </c>
      <c r="C20" s="18" t="s">
        <v>30</v>
      </c>
      <c r="D20" s="19" t="s">
        <v>31</v>
      </c>
      <c r="E20" s="18" t="s">
        <v>32</v>
      </c>
      <c r="F20" s="18" t="s">
        <v>122</v>
      </c>
    </row>
    <row r="21" spans="1:13" x14ac:dyDescent="0.3">
      <c r="A21" s="36">
        <v>1</v>
      </c>
      <c r="B21" s="37">
        <v>0</v>
      </c>
      <c r="C21" s="37">
        <v>2</v>
      </c>
      <c r="D21" s="38">
        <v>0</v>
      </c>
      <c r="E21" s="37">
        <v>0</v>
      </c>
      <c r="F21" s="37">
        <f>B21+C21+D21-E21</f>
        <v>2</v>
      </c>
    </row>
    <row r="22" spans="1:13" x14ac:dyDescent="0.3">
      <c r="A22" s="36">
        <v>2</v>
      </c>
      <c r="B22" s="38">
        <f>B21</f>
        <v>0</v>
      </c>
      <c r="C22" s="38">
        <f>F21</f>
        <v>2</v>
      </c>
      <c r="D22" s="38">
        <v>0</v>
      </c>
      <c r="E22" s="38">
        <v>0</v>
      </c>
      <c r="F22" s="38">
        <f>B22+C22+D22-E22</f>
        <v>2</v>
      </c>
    </row>
    <row r="23" spans="1:13" x14ac:dyDescent="0.3">
      <c r="A23" s="36">
        <v>3</v>
      </c>
      <c r="B23" s="38">
        <f>B21</f>
        <v>0</v>
      </c>
      <c r="C23" s="38">
        <f>F22</f>
        <v>2</v>
      </c>
      <c r="D23" s="38">
        <v>0</v>
      </c>
      <c r="E23" s="38">
        <v>0</v>
      </c>
      <c r="F23" s="38">
        <f>B23+C23+D23-E23</f>
        <v>2</v>
      </c>
    </row>
    <row r="24" spans="1:13" x14ac:dyDescent="0.3">
      <c r="A24" s="36" t="s">
        <v>33</v>
      </c>
      <c r="B24" s="37">
        <f>AVERAGE(B21:B23)</f>
        <v>0</v>
      </c>
      <c r="C24" s="37">
        <f>AVERAGE(C21:C23)</f>
        <v>2</v>
      </c>
      <c r="D24" s="37">
        <f>AVERAGE(D21:D23)</f>
        <v>0</v>
      </c>
      <c r="E24" s="37">
        <f>AVERAGE(E21:E23)</f>
        <v>0</v>
      </c>
      <c r="F24" s="37">
        <f>AVERAGE(F21:F23)</f>
        <v>2</v>
      </c>
    </row>
    <row r="27" spans="1:13" ht="15" x14ac:dyDescent="0.3">
      <c r="A27" s="285" t="s">
        <v>126</v>
      </c>
      <c r="B27" s="285"/>
      <c r="C27" s="285"/>
      <c r="D27" s="285"/>
      <c r="E27" s="285"/>
      <c r="F27" s="285"/>
      <c r="G27" s="285"/>
    </row>
    <row r="28" spans="1:13" x14ac:dyDescent="0.3">
      <c r="A28" s="63" t="s">
        <v>0</v>
      </c>
      <c r="B28" s="63" t="s">
        <v>1</v>
      </c>
      <c r="C28" s="63" t="s">
        <v>2</v>
      </c>
      <c r="D28" s="63" t="s">
        <v>3</v>
      </c>
      <c r="E28" s="63" t="s">
        <v>4</v>
      </c>
      <c r="F28" s="63" t="s">
        <v>131</v>
      </c>
      <c r="G28" s="63" t="s">
        <v>133</v>
      </c>
    </row>
    <row r="29" spans="1:13" ht="39" x14ac:dyDescent="0.3">
      <c r="A29" s="64" t="s">
        <v>406</v>
      </c>
      <c r="B29" s="63" t="s">
        <v>127</v>
      </c>
      <c r="C29" s="63" t="s">
        <v>128</v>
      </c>
      <c r="D29" s="63" t="s">
        <v>129</v>
      </c>
      <c r="E29" s="63" t="s">
        <v>130</v>
      </c>
      <c r="F29" s="63" t="s">
        <v>132</v>
      </c>
      <c r="G29" s="63" t="s">
        <v>134</v>
      </c>
    </row>
    <row r="30" spans="1:13" x14ac:dyDescent="0.3">
      <c r="A30" s="66" t="s">
        <v>135</v>
      </c>
      <c r="B30" s="169">
        <v>200000</v>
      </c>
      <c r="C30" s="172">
        <v>0</v>
      </c>
      <c r="D30" s="169">
        <f>B30*C30</f>
        <v>0</v>
      </c>
      <c r="E30" s="74"/>
      <c r="F30" s="66"/>
      <c r="G30" s="64"/>
    </row>
    <row r="31" spans="1:13" ht="26" x14ac:dyDescent="0.3">
      <c r="A31" s="66" t="s">
        <v>136</v>
      </c>
      <c r="B31" s="170">
        <v>52000</v>
      </c>
      <c r="C31" s="173">
        <v>0</v>
      </c>
      <c r="D31" s="169">
        <f t="shared" ref="D31:D35" si="3">B31*C31</f>
        <v>0</v>
      </c>
      <c r="E31" s="75"/>
      <c r="F31" s="64"/>
      <c r="G31" s="64"/>
      <c r="H31" s="184"/>
      <c r="I31" s="185"/>
      <c r="J31" s="185"/>
      <c r="K31" s="185"/>
      <c r="L31" s="185"/>
      <c r="M31" s="185"/>
    </row>
    <row r="32" spans="1:13" ht="26" x14ac:dyDescent="0.3">
      <c r="A32" s="66" t="s">
        <v>402</v>
      </c>
      <c r="B32" s="170">
        <v>5000</v>
      </c>
      <c r="C32" s="173">
        <v>0</v>
      </c>
      <c r="D32" s="169">
        <f t="shared" si="3"/>
        <v>0</v>
      </c>
      <c r="E32" s="75"/>
      <c r="F32" s="64"/>
      <c r="G32" s="64"/>
    </row>
    <row r="33" spans="1:9" ht="15.5" x14ac:dyDescent="0.3">
      <c r="A33" s="44" t="s">
        <v>403</v>
      </c>
      <c r="B33" s="171">
        <v>50000</v>
      </c>
      <c r="C33" s="151">
        <v>0</v>
      </c>
      <c r="D33" s="169">
        <f t="shared" si="3"/>
        <v>0</v>
      </c>
      <c r="E33" s="171">
        <v>18000</v>
      </c>
      <c r="F33" s="174">
        <f>'Table 1'!E29</f>
        <v>1</v>
      </c>
      <c r="G33" s="171">
        <f>E33*F33</f>
        <v>18000</v>
      </c>
      <c r="H33" s="162"/>
    </row>
    <row r="34" spans="1:9" ht="15.5" x14ac:dyDescent="0.3">
      <c r="A34" s="44" t="s">
        <v>404</v>
      </c>
      <c r="B34" s="171">
        <v>269148</v>
      </c>
      <c r="C34" s="151">
        <v>0</v>
      </c>
      <c r="D34" s="169">
        <f t="shared" si="3"/>
        <v>0</v>
      </c>
      <c r="E34" s="194">
        <f>219078/2</f>
        <v>109539</v>
      </c>
      <c r="F34" s="195">
        <v>2</v>
      </c>
      <c r="G34" s="194">
        <f t="shared" ref="G34:G40" si="4">E34*F34</f>
        <v>219078</v>
      </c>
    </row>
    <row r="35" spans="1:9" ht="15.5" x14ac:dyDescent="0.3">
      <c r="A35" s="44" t="s">
        <v>407</v>
      </c>
      <c r="B35" s="171">
        <v>41400</v>
      </c>
      <c r="C35" s="151">
        <v>0</v>
      </c>
      <c r="D35" s="169">
        <f t="shared" si="3"/>
        <v>0</v>
      </c>
      <c r="E35" s="194">
        <f>4140/2</f>
        <v>2070</v>
      </c>
      <c r="F35" s="195">
        <v>2</v>
      </c>
      <c r="G35" s="194">
        <f t="shared" si="4"/>
        <v>4140</v>
      </c>
    </row>
    <row r="36" spans="1:9" ht="15.5" x14ac:dyDescent="0.3">
      <c r="A36" s="160" t="s">
        <v>409</v>
      </c>
      <c r="B36" s="44"/>
      <c r="C36" s="44"/>
      <c r="D36" s="44"/>
      <c r="E36" s="194">
        <v>5000</v>
      </c>
      <c r="F36" s="196">
        <v>5</v>
      </c>
      <c r="G36" s="194">
        <f t="shared" si="4"/>
        <v>25000</v>
      </c>
      <c r="H36" s="162"/>
    </row>
    <row r="37" spans="1:9" ht="15.5" x14ac:dyDescent="0.3">
      <c r="A37" s="160" t="s">
        <v>410</v>
      </c>
      <c r="B37" s="44"/>
      <c r="C37" s="44"/>
      <c r="D37" s="44"/>
      <c r="E37" s="194">
        <v>126000</v>
      </c>
      <c r="F37" s="195">
        <f>6/5</f>
        <v>1.2</v>
      </c>
      <c r="G37" s="194">
        <f t="shared" si="4"/>
        <v>151200</v>
      </c>
      <c r="H37" s="162"/>
    </row>
    <row r="38" spans="1:9" ht="15.5" x14ac:dyDescent="0.3">
      <c r="A38" s="160" t="s">
        <v>411</v>
      </c>
      <c r="B38" s="44"/>
      <c r="C38" s="44"/>
      <c r="D38" s="44"/>
      <c r="E38" s="171">
        <v>5000</v>
      </c>
      <c r="F38" s="174">
        <f>3/5</f>
        <v>0.6</v>
      </c>
      <c r="G38" s="171">
        <f t="shared" si="4"/>
        <v>3000</v>
      </c>
    </row>
    <row r="39" spans="1:9" ht="15.5" x14ac:dyDescent="0.3">
      <c r="A39" s="160" t="s">
        <v>412</v>
      </c>
      <c r="B39" s="44"/>
      <c r="C39" s="44"/>
      <c r="D39" s="44"/>
      <c r="E39" s="171">
        <v>5000</v>
      </c>
      <c r="F39" s="174">
        <f>3/5</f>
        <v>0.6</v>
      </c>
      <c r="G39" s="171">
        <f>E39*F39</f>
        <v>3000</v>
      </c>
    </row>
    <row r="40" spans="1:9" ht="15.5" x14ac:dyDescent="0.3">
      <c r="A40" s="160" t="s">
        <v>416</v>
      </c>
      <c r="B40" s="44"/>
      <c r="C40" s="44"/>
      <c r="D40" s="44"/>
      <c r="E40" s="171">
        <v>5000</v>
      </c>
      <c r="F40" s="174">
        <f>1/5</f>
        <v>0.2</v>
      </c>
      <c r="G40" s="171">
        <f t="shared" si="4"/>
        <v>1000</v>
      </c>
      <c r="I40" s="168"/>
    </row>
    <row r="41" spans="1:9" ht="18" customHeight="1" x14ac:dyDescent="0.3">
      <c r="A41" s="161" t="s">
        <v>413</v>
      </c>
      <c r="B41" s="67"/>
      <c r="C41" s="67"/>
      <c r="D41" s="163">
        <f>SUM(D30:D40)</f>
        <v>0</v>
      </c>
      <c r="E41" s="175"/>
      <c r="F41" s="175"/>
      <c r="G41" s="176">
        <f>ROUND(SUM(G30:G40),-3)</f>
        <v>424000</v>
      </c>
    </row>
    <row r="42" spans="1:9" ht="18" customHeight="1" x14ac:dyDescent="0.3">
      <c r="A42" s="275" t="s">
        <v>405</v>
      </c>
      <c r="B42" s="275"/>
      <c r="C42" s="275"/>
      <c r="D42" s="275"/>
      <c r="E42" s="275"/>
      <c r="F42" s="275"/>
      <c r="G42" s="275"/>
    </row>
    <row r="43" spans="1:9" ht="18" customHeight="1" x14ac:dyDescent="0.3">
      <c r="A43" s="276" t="s">
        <v>415</v>
      </c>
      <c r="B43" s="276"/>
      <c r="C43" s="276"/>
      <c r="D43" s="276"/>
      <c r="E43" s="276"/>
      <c r="F43" s="276"/>
      <c r="G43" s="276"/>
    </row>
    <row r="44" spans="1:9" ht="21" customHeight="1" x14ac:dyDescent="0.3">
      <c r="A44" s="276" t="s">
        <v>408</v>
      </c>
      <c r="B44" s="276"/>
      <c r="C44" s="276"/>
      <c r="D44" s="276"/>
      <c r="E44" s="276"/>
      <c r="F44" s="276"/>
      <c r="G44" s="276"/>
    </row>
    <row r="45" spans="1:9" x14ac:dyDescent="0.3">
      <c r="A45" s="276" t="s">
        <v>414</v>
      </c>
      <c r="B45" s="276"/>
      <c r="C45" s="276"/>
      <c r="D45" s="276"/>
      <c r="E45" s="276"/>
      <c r="F45" s="276"/>
      <c r="G45" s="276"/>
    </row>
    <row r="46" spans="1:9" ht="33" customHeight="1" x14ac:dyDescent="0.3">
      <c r="A46" s="274" t="s">
        <v>456</v>
      </c>
      <c r="B46" s="274"/>
      <c r="C46" s="274"/>
      <c r="D46" s="274"/>
      <c r="E46" s="274"/>
      <c r="F46" s="274"/>
      <c r="G46" s="274"/>
    </row>
    <row r="47" spans="1:9" ht="30" customHeight="1" x14ac:dyDescent="0.3">
      <c r="A47" s="274" t="s">
        <v>457</v>
      </c>
      <c r="B47" s="274"/>
      <c r="C47" s="274"/>
      <c r="D47" s="274"/>
      <c r="E47" s="274"/>
      <c r="F47" s="274"/>
      <c r="G47" s="274"/>
    </row>
    <row r="48" spans="1:9" ht="34.5" customHeight="1" x14ac:dyDescent="0.3">
      <c r="A48" s="274" t="s">
        <v>458</v>
      </c>
      <c r="B48" s="274"/>
      <c r="C48" s="274"/>
      <c r="D48" s="274"/>
      <c r="E48" s="274"/>
      <c r="F48" s="274"/>
      <c r="G48" s="274"/>
    </row>
    <row r="49" spans="1:7" ht="31.5" customHeight="1" x14ac:dyDescent="0.3">
      <c r="A49" s="274" t="s">
        <v>459</v>
      </c>
      <c r="B49" s="274"/>
      <c r="C49" s="274"/>
      <c r="D49" s="274"/>
      <c r="E49" s="274"/>
      <c r="F49" s="274"/>
      <c r="G49" s="274"/>
    </row>
    <row r="50" spans="1:7" x14ac:dyDescent="0.3">
      <c r="A50" s="274" t="s">
        <v>460</v>
      </c>
      <c r="B50" s="274"/>
      <c r="C50" s="274"/>
      <c r="D50" s="274"/>
      <c r="E50" s="274"/>
      <c r="F50" s="274"/>
      <c r="G50" s="274"/>
    </row>
  </sheetData>
  <mergeCells count="14">
    <mergeCell ref="A2:E2"/>
    <mergeCell ref="A17:F17"/>
    <mergeCell ref="B18:C18"/>
    <mergeCell ref="E18:F18"/>
    <mergeCell ref="A27:G27"/>
    <mergeCell ref="A47:G47"/>
    <mergeCell ref="A48:G48"/>
    <mergeCell ref="A49:G49"/>
    <mergeCell ref="A50:G50"/>
    <mergeCell ref="A42:G42"/>
    <mergeCell ref="A43:G43"/>
    <mergeCell ref="A44:G44"/>
    <mergeCell ref="A45:G45"/>
    <mergeCell ref="A46:G4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A3D927DCE554429E02560091F230D9" ma:contentTypeVersion="12" ma:contentTypeDescription="Create a new document." ma:contentTypeScope="" ma:versionID="577dbd062d517b930de35ad6e9a7a379">
  <xsd:schema xmlns:xsd="http://www.w3.org/2001/XMLSchema" xmlns:xs="http://www.w3.org/2001/XMLSchema" xmlns:p="http://schemas.microsoft.com/office/2006/metadata/properties" xmlns:ns3="3e10e68d-ad1a-4df0-b668-8c562b5985cd" xmlns:ns4="a89a0fa3-801b-4b2f-9619-e2fa5b119eda" targetNamespace="http://schemas.microsoft.com/office/2006/metadata/properties" ma:root="true" ma:fieldsID="7ef86c4698f4049294aba30da4cc7e67" ns3:_="" ns4:_="">
    <xsd:import namespace="3e10e68d-ad1a-4df0-b668-8c562b5985cd"/>
    <xsd:import namespace="a89a0fa3-801b-4b2f-9619-e2fa5b119e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0e68d-ad1a-4df0-b668-8c562b5985c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a0fa3-801b-4b2f-9619-e2fa5b119ed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E4AD22B-B628-4CC2-96A5-A1249B318A80}">
  <ds:schemaRefs>
    <ds:schemaRef ds:uri="http://schemas.microsoft.com/sharepoint/v3/contenttype/forms"/>
  </ds:schemaRefs>
</ds:datastoreItem>
</file>

<file path=customXml/itemProps2.xml><?xml version="1.0" encoding="utf-8"?>
<ds:datastoreItem xmlns:ds="http://schemas.openxmlformats.org/officeDocument/2006/customXml" ds:itemID="{1DA1377E-3AD2-49E2-B980-0768EED25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10e68d-ad1a-4df0-b668-8c562b5985cd"/>
    <ds:schemaRef ds:uri="a89a0fa3-801b-4b2f-9619-e2fa5b119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463A2-0DF7-4C03-B421-8FB15373D18E}">
  <ds:schemaRefs>
    <ds:schemaRef ds:uri="http://purl.org/dc/dcmitype/"/>
    <ds:schemaRef ds:uri="http://www.w3.org/XML/1998/namespace"/>
    <ds:schemaRef ds:uri="http://purl.org/dc/terms/"/>
    <ds:schemaRef ds:uri="a89a0fa3-801b-4b2f-9619-e2fa5b119eda"/>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e10e68d-ad1a-4df0-b668-8c562b5985c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Subpart XXX Requirements</vt:lpstr>
      <vt:lpstr>Compare XXX 1831 2448</vt: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Wrigley, William</cp:lastModifiedBy>
  <dcterms:created xsi:type="dcterms:W3CDTF">2014-10-21T14:07:44Z</dcterms:created>
  <dcterms:modified xsi:type="dcterms:W3CDTF">2022-01-07T16:21:11Z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0x010100FFA3D927DCE554429E02560091F230D9</vt:lpwstr>
  </property>
</Properties>
</file>