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E70AAF7-5DF8-43C4-8294-CF30BC7A4B2D}" xr6:coauthVersionLast="46" xr6:coauthVersionMax="46" xr10:uidLastSave="{00000000-0000-0000-0000-000000000000}"/>
  <bookViews>
    <workbookView xWindow="-110" yWindow="-110" windowWidth="19420" windowHeight="10420" xr2:uid="{393FAB52-7640-4F4A-8CDA-608D2E50CD29}"/>
  </bookViews>
  <sheets>
    <sheet name="Industry Burden" sheetId="1" r:id="rId1"/>
    <sheet name="Agency Burden" sheetId="2"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8" i="1" l="1"/>
  <c r="E10" i="1" l="1"/>
  <c r="D10" i="2"/>
  <c r="D9" i="2"/>
  <c r="F9" i="2" s="1"/>
  <c r="D8" i="2"/>
  <c r="F8" i="2" s="1"/>
  <c r="D7" i="2"/>
  <c r="F7" i="2" s="1"/>
  <c r="D5" i="2"/>
  <c r="F5" i="2" s="1"/>
  <c r="H5" i="2" s="1"/>
  <c r="D4" i="2"/>
  <c r="F4" i="2" s="1"/>
  <c r="E10" i="2"/>
  <c r="F10" i="2" l="1"/>
  <c r="G10" i="2" s="1"/>
  <c r="G9" i="2"/>
  <c r="H9" i="2"/>
  <c r="H7" i="2"/>
  <c r="G7" i="2"/>
  <c r="H8" i="2"/>
  <c r="G8" i="2"/>
  <c r="G5" i="2"/>
  <c r="H10" i="2" l="1"/>
  <c r="M7" i="2"/>
  <c r="H2" i="2" s="1"/>
  <c r="M6" i="2"/>
  <c r="G2" i="2" s="1"/>
  <c r="M5" i="2"/>
  <c r="F2" i="2" s="1"/>
  <c r="M7" i="1"/>
  <c r="H2" i="1" s="1"/>
  <c r="M6" i="1"/>
  <c r="F2" i="1" s="1"/>
  <c r="M5" i="1"/>
  <c r="G2" i="1" s="1"/>
  <c r="I9" i="2" l="1"/>
  <c r="I8" i="2"/>
  <c r="I7" i="2"/>
  <c r="I10" i="2"/>
  <c r="I5" i="2"/>
  <c r="D25" i="1"/>
  <c r="F25" i="1" s="1"/>
  <c r="D16" i="1"/>
  <c r="F16" i="1" s="1"/>
  <c r="D15" i="1"/>
  <c r="F15" i="1" s="1"/>
  <c r="D14" i="1"/>
  <c r="F14" i="1" s="1"/>
  <c r="K27" i="1"/>
  <c r="D10" i="1"/>
  <c r="D9" i="1"/>
  <c r="F9" i="1" s="1"/>
  <c r="H9" i="1" l="1"/>
  <c r="G9" i="1"/>
  <c r="I9" i="1" s="1"/>
  <c r="H25" i="1"/>
  <c r="G25" i="1"/>
  <c r="I25" i="1"/>
  <c r="G16" i="1"/>
  <c r="I16" i="1" s="1"/>
  <c r="H16" i="1"/>
  <c r="G14" i="1"/>
  <c r="I14" i="1" s="1"/>
  <c r="H14" i="1"/>
  <c r="F10" i="1"/>
  <c r="G15" i="1"/>
  <c r="H15" i="1"/>
  <c r="I15" i="1" s="1"/>
  <c r="G4" i="2"/>
  <c r="H4" i="2"/>
  <c r="F27" i="1"/>
  <c r="I4" i="2" l="1"/>
  <c r="H10" i="1"/>
  <c r="G10" i="1"/>
  <c r="I10" i="1" s="1"/>
  <c r="I18" i="1" s="1"/>
  <c r="F11" i="2"/>
  <c r="I27" i="1"/>
  <c r="F18" i="1" l="1"/>
  <c r="F28" i="1" s="1"/>
  <c r="K26" i="1" s="1"/>
  <c r="I11" i="2"/>
  <c r="I28" i="1"/>
  <c r="I30" i="1" s="1"/>
</calcChain>
</file>

<file path=xl/sharedStrings.xml><?xml version="1.0" encoding="utf-8"?>
<sst xmlns="http://schemas.openxmlformats.org/spreadsheetml/2006/main" count="101" uniqueCount="92">
  <si>
    <t>Table 1:  Annual Respondent Burden and Cost – NSPS for Petroleum Dry Cleaners (40 CFR Part 60, Subpart JJJ) (Renewal)</t>
  </si>
  <si>
    <t>Burden item</t>
  </si>
  <si>
    <t xml:space="preserve"> (A) Person-hours per occurrence</t>
  </si>
  <si>
    <t>(B) No. of occurrences per respondent per year</t>
  </si>
  <si>
    <t>(C) Person-hours per respondent per year (AxB)</t>
  </si>
  <si>
    <r>
      <t xml:space="preserve">(D) Respondents per year </t>
    </r>
    <r>
      <rPr>
        <b/>
        <vertAlign val="superscript"/>
        <sz val="10"/>
        <rFont val="Times New Roman"/>
        <family val="1"/>
      </rPr>
      <t>a</t>
    </r>
  </si>
  <si>
    <t>(E) Technical person-hours per year (CxD)</t>
  </si>
  <si>
    <t>(F) Management person-hours per year (Ex0.05)</t>
  </si>
  <si>
    <t>(G) Clerical person-hours per year (Ex0.01)</t>
  </si>
  <si>
    <r>
      <t>(H) Cost, $</t>
    </r>
    <r>
      <rPr>
        <b/>
        <vertAlign val="superscript"/>
        <sz val="12"/>
        <rFont val="Times New Roman"/>
        <family val="1"/>
      </rPr>
      <t xml:space="preserve"> </t>
    </r>
    <r>
      <rPr>
        <b/>
        <vertAlign val="superscript"/>
        <sz val="15"/>
        <rFont val="Times New Roman"/>
        <family val="1"/>
      </rPr>
      <t xml:space="preserve"> </t>
    </r>
    <r>
      <rPr>
        <b/>
        <vertAlign val="superscript"/>
        <sz val="12"/>
        <rFont val="Times New Roman"/>
        <family val="1"/>
      </rPr>
      <t>b</t>
    </r>
  </si>
  <si>
    <t>1.  Applications</t>
  </si>
  <si>
    <t>N/A</t>
  </si>
  <si>
    <t>2.  Survey and Studies</t>
  </si>
  <si>
    <t>3.  Reporting Requirements</t>
  </si>
  <si>
    <t>See 4E</t>
  </si>
  <si>
    <t xml:space="preserve">   B.  Required activities</t>
  </si>
  <si>
    <r>
      <t xml:space="preserve">       Initial performance test </t>
    </r>
    <r>
      <rPr>
        <vertAlign val="superscript"/>
        <sz val="12"/>
        <rFont val="Times New Roman"/>
        <family val="1"/>
      </rPr>
      <t>c, d</t>
    </r>
  </si>
  <si>
    <r>
      <t xml:space="preserve">       Repeat of performance test </t>
    </r>
    <r>
      <rPr>
        <vertAlign val="superscript"/>
        <sz val="12"/>
        <rFont val="Times New Roman"/>
        <family val="1"/>
      </rPr>
      <t>c, d, e</t>
    </r>
  </si>
  <si>
    <t xml:space="preserve">   C.  Create information</t>
  </si>
  <si>
    <t>See 3B</t>
  </si>
  <si>
    <t xml:space="preserve">   D.  Gather existing information</t>
  </si>
  <si>
    <t xml:space="preserve">   E.   Write report</t>
  </si>
  <si>
    <r>
      <t xml:space="preserve">       Notification of construction/ modification </t>
    </r>
    <r>
      <rPr>
        <vertAlign val="superscript"/>
        <sz val="12"/>
        <rFont val="Times New Roman"/>
        <family val="1"/>
      </rPr>
      <t>c, f</t>
    </r>
  </si>
  <si>
    <r>
      <t xml:space="preserve">       Notification of actual startup </t>
    </r>
    <r>
      <rPr>
        <vertAlign val="superscript"/>
        <sz val="12"/>
        <rFont val="Times New Roman"/>
        <family val="1"/>
      </rPr>
      <t>c, f</t>
    </r>
  </si>
  <si>
    <r>
      <t xml:space="preserve">       Notification of initial performance  test </t>
    </r>
    <r>
      <rPr>
        <vertAlign val="superscript"/>
        <sz val="10"/>
        <rFont val="Times New Roman"/>
        <family val="1"/>
      </rPr>
      <t>c , f</t>
    </r>
    <r>
      <rPr>
        <sz val="10"/>
        <rFont val="Times New Roman"/>
        <family val="1"/>
      </rPr>
      <t xml:space="preserve">       </t>
    </r>
  </si>
  <si>
    <t xml:space="preserve">       Report of performance test</t>
  </si>
  <si>
    <t>Subtotal for Reporting Requirements</t>
  </si>
  <si>
    <t>4.  Recordkeeping requirements</t>
  </si>
  <si>
    <t>See 3A</t>
  </si>
  <si>
    <t xml:space="preserve">   B.  Plan activities</t>
  </si>
  <si>
    <t>See 4C</t>
  </si>
  <si>
    <t xml:space="preserve">   C.  Implement activities </t>
  </si>
  <si>
    <t xml:space="preserve">   D.  Develop record system</t>
  </si>
  <si>
    <t xml:space="preserve"> </t>
  </si>
  <si>
    <t xml:space="preserve">   E.  Time to enter information</t>
  </si>
  <si>
    <t xml:space="preserve">   F. Time for audits </t>
  </si>
  <si>
    <t>Subtotal for Recordkeeping Requirements</t>
  </si>
  <si>
    <t>Assumptions:</t>
  </si>
  <si>
    <r>
      <t xml:space="preserve">    d</t>
    </r>
    <r>
      <rPr>
        <sz val="10"/>
        <rFont val="Times New Roman"/>
        <family val="1"/>
      </rPr>
      <t xml:space="preserve">  We have assumed that it will take 61 hours for each respondent to complete the required activity.</t>
    </r>
  </si>
  <si>
    <r>
      <t xml:space="preserve">    e</t>
    </r>
    <r>
      <rPr>
        <sz val="10"/>
        <rFont val="Times New Roman"/>
        <family val="1"/>
      </rPr>
      <t xml:space="preserve">  We have assumed that 20 percent of respondents will have to repeat initial performance tests due to failure.</t>
    </r>
  </si>
  <si>
    <r>
      <t xml:space="preserve">    f</t>
    </r>
    <r>
      <rPr>
        <sz val="10"/>
        <rFont val="Times New Roman"/>
        <family val="1"/>
      </rPr>
      <t xml:space="preserve">  We have assumed that it will take 2 hours for respondents to write report.</t>
    </r>
  </si>
  <si>
    <t>Table 2:  Average Annual EPA Burden and Cost - NSPS for Petroleum Dry Cleaners (40 CFR Part 60, Subpart JJJ)  (Renewal)</t>
  </si>
  <si>
    <t>Activity</t>
  </si>
  <si>
    <t>(G) Clerical person-hours per year (Ex0.1)</t>
  </si>
  <si>
    <r>
      <t xml:space="preserve">2    Repeat performance test </t>
    </r>
    <r>
      <rPr>
        <vertAlign val="superscript"/>
        <sz val="12"/>
        <color theme="1"/>
        <rFont val="Times New Roman"/>
        <family val="1"/>
      </rPr>
      <t>c, d</t>
    </r>
  </si>
  <si>
    <t>3.   Report review</t>
  </si>
  <si>
    <r>
      <t xml:space="preserve">        Notification of  construction/</t>
    </r>
    <r>
      <rPr>
        <sz val="10"/>
        <color theme="1"/>
        <rFont val="Times New Roman"/>
        <family val="1"/>
      </rPr>
      <t xml:space="preserve">reconstruction </t>
    </r>
    <r>
      <rPr>
        <vertAlign val="superscript"/>
        <sz val="12"/>
        <color theme="1"/>
        <rFont val="Times New Roman"/>
        <family val="1"/>
      </rPr>
      <t>c</t>
    </r>
  </si>
  <si>
    <r>
      <t xml:space="preserve">        Notification of actual startup </t>
    </r>
    <r>
      <rPr>
        <vertAlign val="superscript"/>
        <sz val="12"/>
        <color theme="1"/>
        <rFont val="Times New Roman"/>
        <family val="1"/>
      </rPr>
      <t>c</t>
    </r>
  </si>
  <si>
    <r>
      <t xml:space="preserve">        Initial performance test </t>
    </r>
    <r>
      <rPr>
        <vertAlign val="superscript"/>
        <sz val="12"/>
        <color theme="1"/>
        <rFont val="Times New Roman"/>
        <family val="1"/>
      </rPr>
      <t>c, e</t>
    </r>
  </si>
  <si>
    <r>
      <t xml:space="preserve">        Repeat performance test </t>
    </r>
    <r>
      <rPr>
        <vertAlign val="superscript"/>
        <sz val="12"/>
        <color theme="1"/>
        <rFont val="Times New Roman"/>
        <family val="1"/>
      </rPr>
      <t>c, f</t>
    </r>
  </si>
  <si>
    <t>hr/resp</t>
  </si>
  <si>
    <r>
      <t xml:space="preserve"> h  </t>
    </r>
    <r>
      <rPr>
        <sz val="10"/>
        <rFont val="Times New Roman"/>
        <family val="1"/>
      </rPr>
      <t>Totals have been rounded to 3 significant values.  Figures may not add exactly due to rounding.</t>
    </r>
  </si>
  <si>
    <t>Labor Type</t>
  </si>
  <si>
    <t>Mgmt.</t>
  </si>
  <si>
    <t>Tech.</t>
  </si>
  <si>
    <t>Cler.</t>
  </si>
  <si>
    <t>Hourly Mean Wage</t>
  </si>
  <si>
    <t>With  Fringe &amp; Overhead</t>
  </si>
  <si>
    <t>(GS- 12, step 1) - Tech.</t>
  </si>
  <si>
    <t>(GS- 13, step 5) - Mgmt.</t>
  </si>
  <si>
    <t>(GS-6, step 3) - Cler.</t>
  </si>
  <si>
    <t># hours</t>
  </si>
  <si>
    <t># responses</t>
  </si>
  <si>
    <t>Hours per Response</t>
  </si>
  <si>
    <t>(A)
EPA person-hours per occurrence</t>
  </si>
  <si>
    <t>(B)
No. of occurrences per plant per year</t>
  </si>
  <si>
    <t>(C)
EPA person-hours per plant per year (AxB)</t>
  </si>
  <si>
    <r>
      <t xml:space="preserve">(H)
Cost, $ </t>
    </r>
    <r>
      <rPr>
        <b/>
        <vertAlign val="superscript"/>
        <sz val="12"/>
        <color theme="1"/>
        <rFont val="Times New Roman"/>
        <family val="1"/>
      </rPr>
      <t>b</t>
    </r>
  </si>
  <si>
    <r>
      <t xml:space="preserve">(D)
Plants per year </t>
    </r>
    <r>
      <rPr>
        <b/>
        <vertAlign val="superscript"/>
        <sz val="12"/>
        <color theme="1"/>
        <rFont val="Times New Roman"/>
        <family val="1"/>
      </rPr>
      <t>a</t>
    </r>
  </si>
  <si>
    <t>(E) Technical person-hours per year 
(CxD)</t>
  </si>
  <si>
    <r>
      <t>c</t>
    </r>
    <r>
      <rPr>
        <sz val="10"/>
        <rFont val="Times New Roman"/>
        <family val="1"/>
      </rPr>
      <t xml:space="preserve">  This is a one-time only activity.    </t>
    </r>
    <r>
      <rPr>
        <vertAlign val="superscript"/>
        <sz val="12"/>
        <rFont val="Times New Roman"/>
        <family val="1"/>
      </rPr>
      <t xml:space="preserve"> </t>
    </r>
  </si>
  <si>
    <r>
      <t>d</t>
    </r>
    <r>
      <rPr>
        <sz val="10"/>
        <rFont val="Times New Roman"/>
        <family val="1"/>
      </rPr>
      <t xml:space="preserve">  We have assumed that 20 percent of respondents will have to repeat performance test</t>
    </r>
  </si>
  <si>
    <r>
      <t xml:space="preserve">e  </t>
    </r>
    <r>
      <rPr>
        <sz val="10"/>
        <rFont val="Times New Roman"/>
        <family val="1"/>
      </rPr>
      <t>We have assumed that EPA will take 7.5 hours to review the initial performance test report.</t>
    </r>
  </si>
  <si>
    <r>
      <t>f</t>
    </r>
    <r>
      <rPr>
        <sz val="10"/>
        <rFont val="Times New Roman"/>
        <family val="1"/>
      </rPr>
      <t xml:space="preserve">  We have assumed that EPA will have to review the repeat performance test report for 20 percent of respondents who submit an initial performance test report.</t>
    </r>
  </si>
  <si>
    <r>
      <t xml:space="preserve">g </t>
    </r>
    <r>
      <rPr>
        <sz val="10"/>
        <rFont val="Times New Roman"/>
        <family val="1"/>
      </rPr>
      <t>Totals have been rounded to 3 significant values.  Figures may not add exactly due to rounding.</t>
    </r>
  </si>
  <si>
    <r>
      <t>Total Compensation ($/hr)</t>
    </r>
    <r>
      <rPr>
        <sz val="8"/>
        <rFont val="Times New Roman"/>
        <family val="1"/>
      </rPr>
      <t xml:space="preserve"> </t>
    </r>
  </si>
  <si>
    <r>
      <t>Loaded Rate</t>
    </r>
    <r>
      <rPr>
        <sz val="8"/>
        <rFont val="Times New Roman"/>
        <family val="1"/>
      </rPr>
      <t xml:space="preserve"> (Rate + 110%rate)</t>
    </r>
  </si>
  <si>
    <r>
      <t xml:space="preserve">GRAND TOTAL (rounded) </t>
    </r>
    <r>
      <rPr>
        <b/>
        <vertAlign val="superscript"/>
        <sz val="10"/>
        <rFont val="Times New Roman"/>
        <family val="1"/>
      </rPr>
      <t>h</t>
    </r>
  </si>
  <si>
    <r>
      <t xml:space="preserve">1.   Initial performance test </t>
    </r>
    <r>
      <rPr>
        <vertAlign val="superscript"/>
        <sz val="10"/>
        <rFont val="Times New Roman"/>
        <family val="1"/>
      </rPr>
      <t>c</t>
    </r>
  </si>
  <si>
    <r>
      <t xml:space="preserve">       Record of all information required by the standard </t>
    </r>
    <r>
      <rPr>
        <vertAlign val="superscript"/>
        <sz val="12"/>
        <rFont val="Times New Roman"/>
        <family val="1"/>
      </rPr>
      <t>g</t>
    </r>
  </si>
  <si>
    <r>
      <t xml:space="preserve">    c</t>
    </r>
    <r>
      <rPr>
        <sz val="10"/>
        <rFont val="Times New Roman"/>
        <family val="1"/>
      </rPr>
      <t xml:space="preserve">  This is a one-time only activity for recording the initial performance test.</t>
    </r>
  </si>
  <si>
    <r>
      <t xml:space="preserve">    g </t>
    </r>
    <r>
      <rPr>
        <sz val="10"/>
        <rFont val="Times New Roman"/>
        <family val="1"/>
      </rPr>
      <t xml:space="preserve"> We have assumed that it will take each respondent one hour to enter all required information, including any instances of startup, shutdown, and malfunction.</t>
    </r>
  </si>
  <si>
    <r>
      <t xml:space="preserve">TOTAL LABOR BURDEN AND COSTS (rounded) </t>
    </r>
    <r>
      <rPr>
        <b/>
        <vertAlign val="superscript"/>
        <sz val="10"/>
        <rFont val="Times New Roman"/>
        <family val="1"/>
      </rPr>
      <t>h</t>
    </r>
  </si>
  <si>
    <r>
      <t xml:space="preserve">TOTAL (rounded) </t>
    </r>
    <r>
      <rPr>
        <b/>
        <vertAlign val="superscript"/>
        <sz val="10"/>
        <color theme="1"/>
        <rFont val="Times New Roman"/>
        <family val="1"/>
      </rPr>
      <t>g</t>
    </r>
  </si>
  <si>
    <r>
      <t xml:space="preserve">TOTAL CAPITAL and O&amp;M COST (rounded) </t>
    </r>
    <r>
      <rPr>
        <b/>
        <vertAlign val="superscript"/>
        <sz val="10"/>
        <rFont val="Times New Roman"/>
        <family val="1"/>
      </rPr>
      <t>h</t>
    </r>
  </si>
  <si>
    <t xml:space="preserve">   A.  Familiarization with regulatory requirements</t>
  </si>
  <si>
    <r>
      <t xml:space="preserve">b </t>
    </r>
    <r>
      <rPr>
        <sz val="10"/>
        <rFont val="Times New Roman"/>
        <family val="1"/>
      </rPr>
      <t xml:space="preserve"> 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t>
    </r>
  </si>
  <si>
    <r>
      <t xml:space="preserve">a </t>
    </r>
    <r>
      <rPr>
        <sz val="10"/>
        <rFont val="Times New Roman"/>
        <family val="1"/>
      </rPr>
      <t xml:space="preserve"> We have assumed that there are approximately 152 existing sources that are currently subject to the rule with an estimated 1 new additional source per year over the next three years. The rule stipulates that only new sources with one-time-only requirements are subject to this subpart. We therefore concluded that the number of respondents for this renewal ICR is 1 source per year. </t>
    </r>
  </si>
  <si>
    <r>
      <t xml:space="preserve">    a </t>
    </r>
    <r>
      <rPr>
        <sz val="10"/>
        <rFont val="Times New Roman"/>
        <family val="1"/>
      </rPr>
      <t xml:space="preserve"> We have assumed that there are approximately 152 existing sources that are currently subject to the rule with an estimated 1 new additional source per year over the next three years. The rule stipulates that only new sources with one-time-only requirements are subject to this subpart.  We therefore, concluded that the number of respondents for this renewal ICR is 1 source per year. </t>
    </r>
  </si>
  <si>
    <r>
      <t xml:space="preserve">    b</t>
    </r>
    <r>
      <rPr>
        <sz val="10"/>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to account for the benefit packages available to those employed by private industry.</t>
    </r>
  </si>
  <si>
    <r>
      <t xml:space="preserve">Agency Rates
</t>
    </r>
    <r>
      <rPr>
        <sz val="10"/>
        <rFont val="Times New Roman"/>
        <family val="1"/>
      </rPr>
      <t>Source: Office of Personnel Management (OPM), 2021 General Schedule</t>
    </r>
  </si>
  <si>
    <r>
      <t xml:space="preserve">Respondant Rates
</t>
    </r>
    <r>
      <rPr>
        <sz val="8"/>
        <rFont val="Times New Roman"/>
        <family val="1"/>
      </rPr>
      <t>(Source: United States Department of Labor, Bureau of Labor Statistics, September 2020, “Table 2. Civilian Workers, by occupational and industry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</si>
</sst>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General_)"/>
    <numFmt numFmtId="166" formatCode="&quot;$&quot;#,##0"/>
  </numFmts>
  <fonts count="27" x14ac:knownFonts="1">
    <font>
      <sz val="11"/>
      <color theme="1"/>
      <name val="Calibri"/>
      <family val="2"/>
      <scheme val="minor"/>
    </font>
    <font>
      <b/>
      <sz val="12"/>
      <name val="Times New Roman"/>
      <family val="1"/>
    </font>
    <font>
      <sz val="11"/>
      <name val="Calibri"/>
      <family val="2"/>
      <scheme val="minor"/>
    </font>
    <font>
      <b/>
      <sz val="10"/>
      <name val="Times New Roman"/>
      <family val="1"/>
    </font>
    <font>
      <b/>
      <vertAlign val="superscript"/>
      <sz val="10"/>
      <name val="Times New Roman"/>
      <family val="1"/>
    </font>
    <font>
      <b/>
      <vertAlign val="superscript"/>
      <sz val="12"/>
      <name val="Times New Roman"/>
      <family val="1"/>
    </font>
    <font>
      <b/>
      <vertAlign val="superscript"/>
      <sz val="15"/>
      <name val="Times New Roman"/>
      <family val="1"/>
    </font>
    <font>
      <sz val="10"/>
      <name val="Times New Roman"/>
      <family val="1"/>
    </font>
    <font>
      <vertAlign val="superscript"/>
      <sz val="12"/>
      <name val="Times New Roman"/>
      <family val="1"/>
    </font>
    <font>
      <vertAlign val="superscript"/>
      <sz val="10"/>
      <name val="Times New Roman"/>
      <family val="1"/>
    </font>
    <font>
      <b/>
      <i/>
      <sz val="10"/>
      <name val="Times New Roman"/>
      <family val="1"/>
    </font>
    <font>
      <b/>
      <sz val="1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sz val="10"/>
      <color theme="1"/>
      <name val="Times New Roman"/>
      <family val="1"/>
    </font>
    <font>
      <vertAlign val="superscript"/>
      <sz val="12"/>
      <color theme="1"/>
      <name val="Times New Roman"/>
      <family val="1"/>
    </font>
    <font>
      <b/>
      <vertAlign val="superscript"/>
      <sz val="10"/>
      <color theme="1"/>
      <name val="Times New Roman"/>
      <family val="1"/>
    </font>
    <font>
      <sz val="8"/>
      <name val="Helv"/>
    </font>
    <font>
      <sz val="10"/>
      <name val="Arial"/>
      <family val="2"/>
    </font>
    <font>
      <sz val="8"/>
      <color rgb="FFFF0000"/>
      <name val="Times New Roman"/>
      <family val="1"/>
    </font>
    <font>
      <sz val="8"/>
      <name val="Courier"/>
      <family val="3"/>
    </font>
    <font>
      <sz val="8"/>
      <name val="Times New Roman"/>
      <family val="1"/>
    </font>
    <font>
      <b/>
      <u/>
      <sz val="10"/>
      <name val="Times New Roman"/>
      <family val="1"/>
    </font>
    <font>
      <b/>
      <u/>
      <sz val="8"/>
      <name val="Times New Roman"/>
      <family val="1"/>
    </font>
    <font>
      <sz val="10"/>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165" fontId="18" fillId="0" borderId="0"/>
    <xf numFmtId="0" fontId="19" fillId="0" borderId="0"/>
    <xf numFmtId="0" fontId="21" fillId="0" borderId="0"/>
  </cellStyleXfs>
  <cellXfs count="84">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7" fillId="2" borderId="1" xfId="0" applyFont="1" applyFill="1" applyBorder="1" applyAlignment="1">
      <alignment horizontal="right" vertical="center"/>
    </xf>
    <xf numFmtId="3" fontId="7" fillId="0" borderId="1" xfId="0" applyNumberFormat="1" applyFont="1" applyBorder="1" applyAlignment="1">
      <alignment horizontal="center" vertical="center"/>
    </xf>
    <xf numFmtId="8" fontId="7" fillId="0" borderId="1" xfId="0" applyNumberFormat="1" applyFont="1" applyBorder="1" applyAlignment="1">
      <alignment horizontal="righ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3" fillId="0" borderId="1" xfId="0" applyFont="1" applyBorder="1" applyAlignment="1">
      <alignment vertical="center"/>
    </xf>
    <xf numFmtId="0" fontId="7" fillId="0" borderId="1" xfId="0" applyFont="1" applyBorder="1" applyAlignment="1">
      <alignment vertical="center"/>
    </xf>
    <xf numFmtId="6" fontId="3" fillId="0" borderId="1" xfId="0" applyNumberFormat="1" applyFont="1" applyBorder="1" applyAlignment="1">
      <alignment vertical="center"/>
    </xf>
    <xf numFmtId="0" fontId="11" fillId="0" borderId="1" xfId="0" applyFont="1" applyBorder="1"/>
    <xf numFmtId="6" fontId="3" fillId="0" borderId="1" xfId="0" applyNumberFormat="1" applyFont="1" applyBorder="1"/>
    <xf numFmtId="0" fontId="3" fillId="0" borderId="0" xfId="0" applyFont="1" applyBorder="1" applyAlignment="1">
      <alignment vertical="center"/>
    </xf>
    <xf numFmtId="0" fontId="11" fillId="0" borderId="0" xfId="0" applyFont="1" applyBorder="1"/>
    <xf numFmtId="6" fontId="3" fillId="0" borderId="0" xfId="0" applyNumberFormat="1" applyFont="1" applyBorder="1"/>
    <xf numFmtId="0" fontId="3" fillId="0" borderId="0" xfId="0" applyFont="1" applyAlignment="1">
      <alignment vertical="center"/>
    </xf>
    <xf numFmtId="0" fontId="8" fillId="0" borderId="0" xfId="0" applyFont="1" applyAlignment="1">
      <alignment vertical="center"/>
    </xf>
    <xf numFmtId="0" fontId="8" fillId="0" borderId="0" xfId="0" applyFont="1" applyAlignment="1">
      <alignment horizontal="left" indent="1"/>
    </xf>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applyAlignment="1">
      <alignment horizontal="center" vertical="center" wrapText="1"/>
    </xf>
    <xf numFmtId="8" fontId="15" fillId="0" borderId="1" xfId="0" applyNumberFormat="1" applyFont="1" applyBorder="1" applyAlignment="1">
      <alignment horizontal="right" vertical="center" wrapText="1" indent="1"/>
    </xf>
    <xf numFmtId="0" fontId="15" fillId="2" borderId="1" xfId="0" applyFont="1" applyFill="1" applyBorder="1" applyAlignment="1">
      <alignment horizontal="center" vertical="center" wrapText="1"/>
    </xf>
    <xf numFmtId="0" fontId="15" fillId="2" borderId="1" xfId="0" applyFont="1" applyFill="1" applyBorder="1" applyAlignment="1">
      <alignment horizontal="right" vertical="center" wrapText="1" indent="1"/>
    </xf>
    <xf numFmtId="0" fontId="13" fillId="0" borderId="1" xfId="0" applyFont="1" applyBorder="1" applyAlignment="1">
      <alignment vertical="center" wrapText="1"/>
    </xf>
    <xf numFmtId="6" fontId="13" fillId="0" borderId="1" xfId="0" applyNumberFormat="1" applyFont="1" applyBorder="1" applyAlignment="1">
      <alignment vertical="center" wrapText="1"/>
    </xf>
    <xf numFmtId="0" fontId="0" fillId="0" borderId="0" xfId="0" applyAlignment="1">
      <alignment wrapText="1"/>
    </xf>
    <xf numFmtId="0" fontId="0" fillId="0" borderId="0" xfId="0" applyAlignment="1"/>
    <xf numFmtId="0" fontId="13" fillId="0" borderId="0" xfId="0" applyFont="1" applyAlignment="1">
      <alignment vertical="center"/>
    </xf>
    <xf numFmtId="165" fontId="20" fillId="0" borderId="0" xfId="1" applyFont="1" applyFill="1" applyBorder="1" applyAlignment="1">
      <alignment horizontal="left" vertical="center"/>
    </xf>
    <xf numFmtId="166" fontId="10" fillId="0" borderId="1" xfId="0" applyNumberFormat="1" applyFont="1" applyBorder="1" applyAlignment="1">
      <alignment horizontal="right"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10" fillId="0" borderId="1" xfId="0" applyFont="1" applyFill="1" applyBorder="1" applyAlignment="1">
      <alignment horizontal="left" vertical="center"/>
    </xf>
    <xf numFmtId="164" fontId="2" fillId="0" borderId="0" xfId="0" applyNumberFormat="1" applyFont="1"/>
    <xf numFmtId="0" fontId="7" fillId="0" borderId="7" xfId="2" applyFont="1" applyFill="1" applyBorder="1" applyAlignment="1">
      <alignment wrapText="1"/>
    </xf>
    <xf numFmtId="0" fontId="3" fillId="0" borderId="8" xfId="2" applyFont="1" applyFill="1" applyBorder="1" applyAlignment="1">
      <alignment vertical="center" wrapText="1"/>
    </xf>
    <xf numFmtId="0" fontId="3" fillId="0" borderId="9" xfId="2" applyFont="1" applyFill="1" applyBorder="1" applyAlignment="1">
      <alignment vertical="center" wrapText="1"/>
    </xf>
    <xf numFmtId="0" fontId="7" fillId="0" borderId="10" xfId="2" applyFont="1" applyFill="1" applyBorder="1"/>
    <xf numFmtId="164" fontId="7" fillId="0" borderId="10" xfId="3" applyNumberFormat="1" applyFont="1" applyBorder="1"/>
    <xf numFmtId="0" fontId="7" fillId="0" borderId="1" xfId="3" applyFont="1" applyFill="1" applyBorder="1"/>
    <xf numFmtId="164" fontId="7" fillId="0" borderId="1" xfId="3" applyNumberFormat="1" applyFont="1" applyBorder="1"/>
    <xf numFmtId="0" fontId="7" fillId="0" borderId="1" xfId="2" applyFont="1" applyFill="1" applyBorder="1"/>
    <xf numFmtId="0" fontId="8" fillId="0" borderId="0" xfId="0" applyFont="1" applyAlignment="1">
      <alignment horizontal="left"/>
    </xf>
    <xf numFmtId="165" fontId="24" fillId="0" borderId="1" xfId="1" applyFont="1" applyFill="1" applyBorder="1" applyAlignment="1">
      <alignment horizontal="center" vertical="center" wrapText="1"/>
    </xf>
    <xf numFmtId="165" fontId="22" fillId="0" borderId="1" xfId="1" applyFont="1" applyFill="1" applyBorder="1" applyAlignment="1">
      <alignment horizontal="center" vertical="center" wrapText="1"/>
    </xf>
    <xf numFmtId="164" fontId="22" fillId="0" borderId="1" xfId="1" applyNumberFormat="1" applyFont="1" applyFill="1" applyBorder="1" applyAlignment="1">
      <alignment horizontal="right" wrapText="1"/>
    </xf>
    <xf numFmtId="3" fontId="2" fillId="0" borderId="1" xfId="0" applyNumberFormat="1" applyFont="1" applyFill="1" applyBorder="1"/>
    <xf numFmtId="0" fontId="2" fillId="0" borderId="1" xfId="0" applyFont="1" applyFill="1" applyBorder="1"/>
    <xf numFmtId="1" fontId="2" fillId="0" borderId="1" xfId="0" applyNumberFormat="1" applyFont="1" applyFill="1" applyBorder="1"/>
    <xf numFmtId="3" fontId="0" fillId="0" borderId="0" xfId="0" applyNumberFormat="1"/>
    <xf numFmtId="0" fontId="8" fillId="0" borderId="0" xfId="0" applyFont="1" applyFill="1" applyAlignment="1">
      <alignment vertical="center"/>
    </xf>
    <xf numFmtId="0" fontId="25" fillId="0" borderId="0" xfId="0" applyFont="1" applyFill="1" applyAlignment="1"/>
    <xf numFmtId="0" fontId="26" fillId="0" borderId="0" xfId="0" applyFont="1"/>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165" fontId="3" fillId="0" borderId="5" xfId="1" applyFont="1" applyFill="1" applyBorder="1" applyAlignment="1">
      <alignment horizontal="left" wrapText="1"/>
    </xf>
    <xf numFmtId="165" fontId="23" fillId="0" borderId="5" xfId="1" applyFont="1" applyFill="1" applyBorder="1" applyAlignment="1">
      <alignment horizontal="left" wrapText="1"/>
    </xf>
    <xf numFmtId="0" fontId="2" fillId="0" borderId="1" xfId="0" applyFont="1" applyFill="1" applyBorder="1" applyAlignment="1"/>
    <xf numFmtId="0" fontId="8" fillId="0" borderId="0" xfId="0" applyFont="1" applyAlignment="1">
      <alignment horizontal="left" vertical="top" wrapText="1"/>
    </xf>
    <xf numFmtId="0" fontId="1" fillId="0" borderId="0" xfId="0" applyFont="1" applyAlignment="1">
      <alignment horizontal="left" vertical="center"/>
    </xf>
    <xf numFmtId="3" fontId="10" fillId="0" borderId="2" xfId="0" applyNumberFormat="1" applyFont="1" applyBorder="1" applyAlignment="1">
      <alignment horizontal="center" vertical="center"/>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1" fontId="10" fillId="0" borderId="2" xfId="0" applyNumberFormat="1" applyFont="1" applyBorder="1" applyAlignment="1">
      <alignment horizontal="center" vertical="center"/>
    </xf>
    <xf numFmtId="1" fontId="10" fillId="0" borderId="3" xfId="0" applyNumberFormat="1" applyFont="1" applyBorder="1" applyAlignment="1">
      <alignment horizontal="center" vertical="center"/>
    </xf>
    <xf numFmtId="1" fontId="10" fillId="0" borderId="4"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4" xfId="0" applyNumberFormat="1" applyFont="1" applyBorder="1" applyAlignment="1">
      <alignment horizontal="center" vertical="center"/>
    </xf>
    <xf numFmtId="3" fontId="13" fillId="0" borderId="2"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0" fontId="3" fillId="0" borderId="6" xfId="2" applyFont="1" applyFill="1" applyBorder="1" applyAlignment="1">
      <alignment horizontal="left" wrapText="1"/>
    </xf>
    <xf numFmtId="0" fontId="8" fillId="0" borderId="0" xfId="0" applyFont="1" applyAlignment="1">
      <alignment horizontal="left" vertical="center" wrapText="1"/>
    </xf>
  </cellXfs>
  <cellStyles count="4">
    <cellStyle name="Normal" xfId="0" builtinId="0"/>
    <cellStyle name="Normal_HMIWI EG SS" xfId="3" xr:uid="{84F11F4C-75BA-48C8-9BAF-7E5F3A36DD73}"/>
    <cellStyle name="Normal_ICR Cost Inputs" xfId="2" xr:uid="{5E2E7003-AFF1-46DE-809E-7DFBA37CBDB4}"/>
    <cellStyle name="Normal_SSI Burden Estimate BML 060710" xfId="1" xr:uid="{5887A823-139F-4990-A46E-EB246DC096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7AA06-AA9E-4B81-858A-10CC26C9223D}">
  <dimension ref="A1:O40"/>
  <sheetViews>
    <sheetView tabSelected="1" zoomScale="90" zoomScaleNormal="90" workbookViewId="0">
      <selection activeCell="N7" sqref="N7"/>
    </sheetView>
  </sheetViews>
  <sheetFormatPr defaultRowHeight="14.5" x14ac:dyDescent="0.35"/>
  <cols>
    <col min="1" max="1" width="56" customWidth="1"/>
    <col min="2" max="2" width="10.26953125" customWidth="1"/>
    <col min="3" max="3" width="10.54296875" customWidth="1"/>
    <col min="4" max="4" width="10.1796875" customWidth="1"/>
    <col min="5" max="5" width="11.54296875" customWidth="1"/>
    <col min="6" max="6" width="9.81640625" customWidth="1"/>
    <col min="9" max="9" width="11.453125" customWidth="1"/>
    <col min="11" max="11" width="10.7265625" customWidth="1"/>
    <col min="12" max="12" width="11.26953125" customWidth="1"/>
    <col min="15" max="15" width="38.26953125" customWidth="1"/>
  </cols>
  <sheetData>
    <row r="1" spans="1:14" ht="15" x14ac:dyDescent="0.35">
      <c r="A1" s="69" t="s">
        <v>0</v>
      </c>
      <c r="B1" s="69"/>
      <c r="C1" s="69"/>
      <c r="D1" s="69"/>
      <c r="E1" s="69"/>
      <c r="F1" s="69"/>
      <c r="G1" s="69"/>
      <c r="H1" s="69"/>
      <c r="I1" s="69"/>
    </row>
    <row r="2" spans="1:14" x14ac:dyDescent="0.35">
      <c r="A2" s="1"/>
      <c r="B2" s="1"/>
      <c r="C2" s="1"/>
      <c r="D2" s="1"/>
      <c r="E2" s="1"/>
      <c r="F2" s="43">
        <f>M6</f>
        <v>122.661</v>
      </c>
      <c r="G2" s="43">
        <f>M5</f>
        <v>149.83499999999998</v>
      </c>
      <c r="H2" s="43">
        <f>M7</f>
        <v>60.878999999999998</v>
      </c>
      <c r="I2" s="1"/>
    </row>
    <row r="3" spans="1:14" ht="92" x14ac:dyDescent="0.35">
      <c r="A3" s="2" t="s">
        <v>1</v>
      </c>
      <c r="B3" s="3" t="s">
        <v>2</v>
      </c>
      <c r="C3" s="40" t="s">
        <v>3</v>
      </c>
      <c r="D3" s="40" t="s">
        <v>4</v>
      </c>
      <c r="E3" s="40" t="s">
        <v>5</v>
      </c>
      <c r="F3" s="3" t="s">
        <v>6</v>
      </c>
      <c r="G3" s="3" t="s">
        <v>7</v>
      </c>
      <c r="H3" s="3" t="s">
        <v>8</v>
      </c>
      <c r="I3" s="3" t="s">
        <v>9</v>
      </c>
      <c r="K3" s="65" t="s">
        <v>91</v>
      </c>
      <c r="L3" s="66"/>
      <c r="M3" s="66"/>
    </row>
    <row r="4" spans="1:14" ht="31.5" x14ac:dyDescent="0.35">
      <c r="A4" s="4" t="s">
        <v>10</v>
      </c>
      <c r="B4" s="5" t="s">
        <v>11</v>
      </c>
      <c r="C4" s="4"/>
      <c r="D4" s="5"/>
      <c r="E4" s="5"/>
      <c r="F4" s="5"/>
      <c r="G4" s="5"/>
      <c r="H4" s="5"/>
      <c r="I4" s="6"/>
      <c r="K4" s="53" t="s">
        <v>52</v>
      </c>
      <c r="L4" s="53" t="s">
        <v>75</v>
      </c>
      <c r="M4" s="53" t="s">
        <v>76</v>
      </c>
      <c r="N4" s="38"/>
    </row>
    <row r="5" spans="1:14" x14ac:dyDescent="0.35">
      <c r="A5" s="4" t="s">
        <v>12</v>
      </c>
      <c r="B5" s="5" t="s">
        <v>11</v>
      </c>
      <c r="C5" s="4"/>
      <c r="D5" s="5"/>
      <c r="E5" s="5"/>
      <c r="F5" s="5"/>
      <c r="G5" s="5"/>
      <c r="H5" s="5"/>
      <c r="I5" s="6"/>
      <c r="K5" s="54" t="s">
        <v>53</v>
      </c>
      <c r="L5" s="55">
        <v>71.349999999999994</v>
      </c>
      <c r="M5" s="55">
        <f>L5+1.1*L5</f>
        <v>149.83499999999998</v>
      </c>
    </row>
    <row r="6" spans="1:14" x14ac:dyDescent="0.35">
      <c r="A6" s="4" t="s">
        <v>13</v>
      </c>
      <c r="B6" s="7"/>
      <c r="C6" s="8"/>
      <c r="D6" s="7"/>
      <c r="E6" s="7"/>
      <c r="F6" s="7"/>
      <c r="G6" s="7"/>
      <c r="H6" s="7"/>
      <c r="I6" s="9"/>
      <c r="K6" s="54" t="s">
        <v>54</v>
      </c>
      <c r="L6" s="55">
        <v>58.41</v>
      </c>
      <c r="M6" s="55">
        <f>L6+1.1*L6</f>
        <v>122.661</v>
      </c>
    </row>
    <row r="7" spans="1:14" x14ac:dyDescent="0.35">
      <c r="A7" s="4" t="s">
        <v>85</v>
      </c>
      <c r="B7" s="5" t="s">
        <v>14</v>
      </c>
      <c r="C7" s="5"/>
      <c r="D7" s="5"/>
      <c r="E7" s="5"/>
      <c r="F7" s="5"/>
      <c r="G7" s="5"/>
      <c r="H7" s="5"/>
      <c r="I7" s="6"/>
      <c r="K7" s="54" t="s">
        <v>55</v>
      </c>
      <c r="L7" s="55">
        <v>28.99</v>
      </c>
      <c r="M7" s="55">
        <f>L7+1.1*L7</f>
        <v>60.878999999999998</v>
      </c>
    </row>
    <row r="8" spans="1:14" x14ac:dyDescent="0.35">
      <c r="A8" s="4" t="s">
        <v>15</v>
      </c>
      <c r="B8" s="7"/>
      <c r="C8" s="7"/>
      <c r="D8" s="7"/>
      <c r="E8" s="7"/>
      <c r="F8" s="7"/>
      <c r="G8" s="7"/>
      <c r="H8" s="7"/>
      <c r="I8" s="9"/>
    </row>
    <row r="9" spans="1:14" ht="18.5" x14ac:dyDescent="0.35">
      <c r="A9" s="4" t="s">
        <v>16</v>
      </c>
      <c r="B9" s="5">
        <v>61</v>
      </c>
      <c r="C9" s="5">
        <v>1</v>
      </c>
      <c r="D9" s="5">
        <f>B9*C9</f>
        <v>61</v>
      </c>
      <c r="E9" s="5">
        <v>1</v>
      </c>
      <c r="F9" s="10">
        <f>D9*E9</f>
        <v>61</v>
      </c>
      <c r="G9" s="5">
        <f>F9*0.05</f>
        <v>3.0500000000000003</v>
      </c>
      <c r="H9" s="5">
        <f>F9*0.1</f>
        <v>6.1000000000000005</v>
      </c>
      <c r="I9" s="11">
        <f>F9*F$2+G9*G$2+H9*H$2</f>
        <v>8310.67965</v>
      </c>
    </row>
    <row r="10" spans="1:14" ht="18.5" x14ac:dyDescent="0.35">
      <c r="A10" s="4" t="s">
        <v>17</v>
      </c>
      <c r="B10" s="5">
        <v>61</v>
      </c>
      <c r="C10" s="5">
        <v>1</v>
      </c>
      <c r="D10" s="5">
        <f>B10*C10</f>
        <v>61</v>
      </c>
      <c r="E10" s="5">
        <f>1*0.2</f>
        <v>0.2</v>
      </c>
      <c r="F10" s="10">
        <f>D10*E10</f>
        <v>12.200000000000001</v>
      </c>
      <c r="G10" s="5">
        <f>F10*0.05</f>
        <v>0.6100000000000001</v>
      </c>
      <c r="H10" s="5">
        <f>F10*0.1</f>
        <v>1.2200000000000002</v>
      </c>
      <c r="I10" s="11">
        <f>F10*F$2+G10*G$2+H10*H$2</f>
        <v>1662.1359300000001</v>
      </c>
    </row>
    <row r="11" spans="1:14" x14ac:dyDescent="0.35">
      <c r="A11" s="4" t="s">
        <v>18</v>
      </c>
      <c r="B11" s="5" t="s">
        <v>19</v>
      </c>
      <c r="C11" s="5"/>
      <c r="D11" s="5"/>
      <c r="E11" s="5"/>
      <c r="F11" s="5"/>
      <c r="G11" s="5"/>
      <c r="H11" s="5"/>
      <c r="I11" s="6"/>
    </row>
    <row r="12" spans="1:14" x14ac:dyDescent="0.35">
      <c r="A12" s="4" t="s">
        <v>20</v>
      </c>
      <c r="B12" s="5" t="s">
        <v>19</v>
      </c>
      <c r="C12" s="5"/>
      <c r="D12" s="5"/>
      <c r="E12" s="5"/>
      <c r="F12" s="5"/>
      <c r="G12" s="5"/>
      <c r="H12" s="5"/>
      <c r="I12" s="6"/>
    </row>
    <row r="13" spans="1:14" x14ac:dyDescent="0.35">
      <c r="A13" s="4" t="s">
        <v>21</v>
      </c>
      <c r="B13" s="7"/>
      <c r="C13" s="7"/>
      <c r="D13" s="7"/>
      <c r="E13" s="7"/>
      <c r="F13" s="7"/>
      <c r="G13" s="7"/>
      <c r="H13" s="7"/>
      <c r="I13" s="9"/>
    </row>
    <row r="14" spans="1:14" ht="18.5" x14ac:dyDescent="0.35">
      <c r="A14" s="41" t="s">
        <v>22</v>
      </c>
      <c r="B14" s="5">
        <v>2</v>
      </c>
      <c r="C14" s="5">
        <v>1</v>
      </c>
      <c r="D14" s="5">
        <f t="shared" ref="D14:D16" si="0">B14*C14</f>
        <v>2</v>
      </c>
      <c r="E14" s="5">
        <v>1</v>
      </c>
      <c r="F14" s="10">
        <f t="shared" ref="F14:F16" si="1">D14*E14</f>
        <v>2</v>
      </c>
      <c r="G14" s="5">
        <f t="shared" ref="G14:G16" si="2">F14*0.05</f>
        <v>0.1</v>
      </c>
      <c r="H14" s="5">
        <f t="shared" ref="H14:H16" si="3">F14*0.1</f>
        <v>0.2</v>
      </c>
      <c r="I14" s="11">
        <f>F14*F$2+G14*G$2+H14*H$2</f>
        <v>272.48129999999998</v>
      </c>
    </row>
    <row r="15" spans="1:14" ht="18.5" x14ac:dyDescent="0.35">
      <c r="A15" s="41" t="s">
        <v>23</v>
      </c>
      <c r="B15" s="5">
        <v>2</v>
      </c>
      <c r="C15" s="5">
        <v>1</v>
      </c>
      <c r="D15" s="5">
        <f t="shared" si="0"/>
        <v>2</v>
      </c>
      <c r="E15" s="5">
        <v>1</v>
      </c>
      <c r="F15" s="10">
        <f t="shared" si="1"/>
        <v>2</v>
      </c>
      <c r="G15" s="5">
        <f t="shared" si="2"/>
        <v>0.1</v>
      </c>
      <c r="H15" s="5">
        <f t="shared" si="3"/>
        <v>0.2</v>
      </c>
      <c r="I15" s="11">
        <f t="shared" ref="I15:I16" si="4">F15*F$2+G15*G$2+H15*H$2</f>
        <v>272.48129999999998</v>
      </c>
    </row>
    <row r="16" spans="1:14" ht="15.5" x14ac:dyDescent="0.35">
      <c r="A16" s="41" t="s">
        <v>24</v>
      </c>
      <c r="B16" s="5">
        <v>2</v>
      </c>
      <c r="C16" s="5">
        <v>1</v>
      </c>
      <c r="D16" s="5">
        <f t="shared" si="0"/>
        <v>2</v>
      </c>
      <c r="E16" s="5">
        <v>1</v>
      </c>
      <c r="F16" s="10">
        <f t="shared" si="1"/>
        <v>2</v>
      </c>
      <c r="G16" s="5">
        <f t="shared" si="2"/>
        <v>0.1</v>
      </c>
      <c r="H16" s="5">
        <f t="shared" si="3"/>
        <v>0.2</v>
      </c>
      <c r="I16" s="11">
        <f t="shared" si="4"/>
        <v>272.48129999999998</v>
      </c>
    </row>
    <row r="17" spans="1:15" x14ac:dyDescent="0.35">
      <c r="A17" s="41" t="s">
        <v>25</v>
      </c>
      <c r="B17" s="5" t="s">
        <v>19</v>
      </c>
      <c r="C17" s="5"/>
      <c r="D17" s="5"/>
      <c r="E17" s="5"/>
      <c r="F17" s="5"/>
      <c r="G17" s="5"/>
      <c r="H17" s="5"/>
      <c r="I17" s="6"/>
    </row>
    <row r="18" spans="1:15" x14ac:dyDescent="0.35">
      <c r="A18" s="42" t="s">
        <v>26</v>
      </c>
      <c r="B18" s="13"/>
      <c r="C18" s="13"/>
      <c r="D18" s="13"/>
      <c r="E18" s="13"/>
      <c r="F18" s="70">
        <f>SUM(F4:H17)</f>
        <v>91.079999999999984</v>
      </c>
      <c r="G18" s="71"/>
      <c r="H18" s="72"/>
      <c r="I18" s="39">
        <f>SUM(I4:I17)</f>
        <v>10790.259479999999</v>
      </c>
    </row>
    <row r="19" spans="1:15" x14ac:dyDescent="0.35">
      <c r="A19" s="41" t="s">
        <v>27</v>
      </c>
      <c r="B19" s="7"/>
      <c r="C19" s="7"/>
      <c r="D19" s="7"/>
      <c r="E19" s="7"/>
      <c r="F19" s="7"/>
      <c r="G19" s="7"/>
      <c r="H19" s="7"/>
      <c r="I19" s="9"/>
    </row>
    <row r="20" spans="1:15" x14ac:dyDescent="0.35">
      <c r="A20" s="41" t="s">
        <v>85</v>
      </c>
      <c r="B20" s="5" t="s">
        <v>28</v>
      </c>
      <c r="C20" s="5"/>
      <c r="D20" s="5"/>
      <c r="E20" s="5"/>
      <c r="F20" s="5"/>
      <c r="G20" s="5"/>
      <c r="H20" s="5"/>
      <c r="I20" s="6"/>
    </row>
    <row r="21" spans="1:15" x14ac:dyDescent="0.35">
      <c r="A21" s="41" t="s">
        <v>29</v>
      </c>
      <c r="B21" s="5" t="s">
        <v>30</v>
      </c>
      <c r="C21" s="5"/>
      <c r="D21" s="5"/>
      <c r="E21" s="5"/>
      <c r="F21" s="5"/>
      <c r="G21" s="5"/>
      <c r="H21" s="5"/>
      <c r="I21" s="6"/>
    </row>
    <row r="22" spans="1:15" x14ac:dyDescent="0.35">
      <c r="A22" s="41" t="s">
        <v>31</v>
      </c>
      <c r="B22" s="5" t="s">
        <v>19</v>
      </c>
      <c r="C22" s="5"/>
      <c r="D22" s="5"/>
      <c r="E22" s="5"/>
      <c r="F22" s="5"/>
      <c r="G22" s="5"/>
      <c r="H22" s="5"/>
      <c r="I22" s="6"/>
    </row>
    <row r="23" spans="1:15" x14ac:dyDescent="0.35">
      <c r="A23" s="41" t="s">
        <v>32</v>
      </c>
      <c r="B23" s="5" t="s">
        <v>11</v>
      </c>
      <c r="C23" s="5"/>
      <c r="D23" s="5"/>
      <c r="E23" s="5"/>
      <c r="F23" s="5"/>
      <c r="G23" s="5"/>
      <c r="H23" s="5"/>
      <c r="I23" s="6" t="s">
        <v>33</v>
      </c>
    </row>
    <row r="24" spans="1:15" x14ac:dyDescent="0.35">
      <c r="A24" s="41" t="s">
        <v>34</v>
      </c>
      <c r="B24" s="7"/>
      <c r="C24" s="7"/>
      <c r="D24" s="7"/>
      <c r="E24" s="7"/>
      <c r="F24" s="7"/>
      <c r="G24" s="7"/>
      <c r="H24" s="7"/>
      <c r="I24" s="9"/>
    </row>
    <row r="25" spans="1:15" ht="14.25" customHeight="1" x14ac:dyDescent="0.35">
      <c r="A25" s="41" t="s">
        <v>79</v>
      </c>
      <c r="B25" s="5">
        <v>1</v>
      </c>
      <c r="C25" s="5">
        <v>1.2</v>
      </c>
      <c r="D25" s="5">
        <f>B25*C25</f>
        <v>1.2</v>
      </c>
      <c r="E25" s="5">
        <v>1</v>
      </c>
      <c r="F25" s="10">
        <f>D25*E25</f>
        <v>1.2</v>
      </c>
      <c r="G25" s="5">
        <f>F25*0.05</f>
        <v>0.06</v>
      </c>
      <c r="H25" s="5">
        <f>F25*0.1</f>
        <v>0.12</v>
      </c>
      <c r="I25" s="11">
        <f>F25*F$2+G25*G$2+H25*H$2</f>
        <v>163.48877999999996</v>
      </c>
      <c r="K25" s="67" t="s">
        <v>63</v>
      </c>
      <c r="L25" s="67"/>
      <c r="M25" s="61"/>
      <c r="N25" s="61"/>
      <c r="O25" s="61"/>
    </row>
    <row r="26" spans="1:15" x14ac:dyDescent="0.35">
      <c r="A26" s="4" t="s">
        <v>35</v>
      </c>
      <c r="B26" s="5" t="s">
        <v>11</v>
      </c>
      <c r="C26" s="5"/>
      <c r="D26" s="5"/>
      <c r="E26" s="5"/>
      <c r="F26" s="5"/>
      <c r="G26" s="5"/>
      <c r="H26" s="5"/>
      <c r="I26" s="6"/>
      <c r="K26" s="56">
        <f>F28</f>
        <v>90</v>
      </c>
      <c r="L26" s="57" t="s">
        <v>61</v>
      </c>
      <c r="M26" s="61"/>
      <c r="N26" s="61"/>
      <c r="O26" s="61"/>
    </row>
    <row r="27" spans="1:15" ht="15" customHeight="1" x14ac:dyDescent="0.35">
      <c r="A27" s="12" t="s">
        <v>36</v>
      </c>
      <c r="B27" s="13"/>
      <c r="C27" s="13"/>
      <c r="D27" s="13"/>
      <c r="E27" s="13"/>
      <c r="F27" s="73">
        <f>SUM(F19:H26)</f>
        <v>1.38</v>
      </c>
      <c r="G27" s="74"/>
      <c r="H27" s="75"/>
      <c r="I27" s="39">
        <f>SUM(I19:I26)</f>
        <v>163.48877999999996</v>
      </c>
      <c r="K27" s="57">
        <f>(C14*E14)+(C15*E15)+(C16*E16)+(C9*E9)+(C10*E10)</f>
        <v>4.2</v>
      </c>
      <c r="L27" s="57" t="s">
        <v>62</v>
      </c>
      <c r="M27" s="61"/>
      <c r="N27" s="61"/>
      <c r="O27" s="61"/>
    </row>
    <row r="28" spans="1:15" ht="15" x14ac:dyDescent="0.35">
      <c r="A28" s="14" t="s">
        <v>82</v>
      </c>
      <c r="B28" s="15"/>
      <c r="C28" s="15"/>
      <c r="D28" s="15"/>
      <c r="E28" s="15"/>
      <c r="F28" s="76">
        <f>ROUND(F27+F18, -1)</f>
        <v>90</v>
      </c>
      <c r="G28" s="77"/>
      <c r="H28" s="78"/>
      <c r="I28" s="16">
        <f>ROUND(I27+I18,-3)</f>
        <v>11000</v>
      </c>
      <c r="K28" s="58">
        <f>K26/K27</f>
        <v>21.428571428571427</v>
      </c>
      <c r="L28" s="57" t="s">
        <v>50</v>
      </c>
      <c r="M28" s="61"/>
      <c r="N28" s="61"/>
      <c r="O28" s="61"/>
    </row>
    <row r="29" spans="1:15" ht="15" x14ac:dyDescent="0.35">
      <c r="A29" s="14" t="s">
        <v>84</v>
      </c>
      <c r="B29" s="17"/>
      <c r="C29" s="17"/>
      <c r="D29" s="17"/>
      <c r="E29" s="17"/>
      <c r="F29" s="17"/>
      <c r="G29" s="17"/>
      <c r="H29" s="17"/>
      <c r="I29" s="18">
        <v>0</v>
      </c>
      <c r="K29" s="59"/>
      <c r="M29" s="61"/>
      <c r="N29" s="61"/>
      <c r="O29" s="61"/>
    </row>
    <row r="30" spans="1:15" ht="15" x14ac:dyDescent="0.35">
      <c r="A30" s="14" t="s">
        <v>77</v>
      </c>
      <c r="B30" s="17"/>
      <c r="C30" s="17"/>
      <c r="D30" s="17"/>
      <c r="E30" s="17"/>
      <c r="F30" s="17"/>
      <c r="G30" s="17"/>
      <c r="H30" s="17"/>
      <c r="I30" s="18">
        <f>I29+I28</f>
        <v>11000</v>
      </c>
      <c r="M30" s="61"/>
      <c r="N30" s="61"/>
      <c r="O30" s="61"/>
    </row>
    <row r="31" spans="1:15" ht="29.25" customHeight="1" x14ac:dyDescent="0.35">
      <c r="A31" s="19"/>
      <c r="B31" s="20"/>
      <c r="C31" s="20"/>
      <c r="D31" s="20"/>
      <c r="E31" s="20"/>
      <c r="F31" s="20"/>
      <c r="G31" s="20"/>
      <c r="H31" s="20"/>
      <c r="I31" s="21"/>
      <c r="M31" s="61"/>
      <c r="N31" s="61"/>
      <c r="O31" s="61"/>
    </row>
    <row r="32" spans="1:15" x14ac:dyDescent="0.35">
      <c r="A32" s="22" t="s">
        <v>37</v>
      </c>
      <c r="B32" s="1"/>
      <c r="C32" s="1"/>
      <c r="D32" s="1"/>
      <c r="E32" s="1"/>
      <c r="F32" s="1"/>
      <c r="G32" s="1"/>
      <c r="H32" s="1"/>
      <c r="I32" s="1"/>
      <c r="M32" s="61"/>
      <c r="N32" s="61"/>
      <c r="O32" s="61"/>
    </row>
    <row r="33" spans="1:10" ht="50.5" customHeight="1" x14ac:dyDescent="0.35">
      <c r="A33" s="68" t="s">
        <v>88</v>
      </c>
      <c r="B33" s="68"/>
      <c r="C33" s="68"/>
      <c r="D33" s="68"/>
      <c r="E33" s="68"/>
      <c r="F33" s="68"/>
      <c r="G33" s="68"/>
      <c r="H33" s="68"/>
      <c r="I33" s="68"/>
    </row>
    <row r="34" spans="1:10" ht="46.5" customHeight="1" x14ac:dyDescent="0.35">
      <c r="A34" s="68" t="s">
        <v>89</v>
      </c>
      <c r="B34" s="68"/>
      <c r="C34" s="68"/>
      <c r="D34" s="68"/>
      <c r="E34" s="68"/>
      <c r="F34" s="68"/>
      <c r="G34" s="68"/>
      <c r="H34" s="68"/>
      <c r="I34" s="68"/>
      <c r="J34" s="62"/>
    </row>
    <row r="35" spans="1:10" ht="18.5" x14ac:dyDescent="0.35">
      <c r="A35" s="60" t="s">
        <v>80</v>
      </c>
      <c r="B35" s="1"/>
      <c r="C35" s="1"/>
      <c r="D35" s="1"/>
      <c r="E35" s="1"/>
      <c r="F35" s="1"/>
      <c r="G35" s="1"/>
      <c r="H35" s="1"/>
      <c r="I35" s="1"/>
    </row>
    <row r="36" spans="1:10" ht="18.5" x14ac:dyDescent="0.35">
      <c r="A36" s="60" t="s">
        <v>38</v>
      </c>
      <c r="B36" s="1"/>
      <c r="C36" s="1"/>
      <c r="D36" s="1"/>
      <c r="E36" s="1"/>
      <c r="F36" s="1"/>
      <c r="G36" s="1"/>
      <c r="H36" s="1"/>
      <c r="I36" s="1"/>
    </row>
    <row r="37" spans="1:10" ht="18.5" x14ac:dyDescent="0.35">
      <c r="A37" s="60" t="s">
        <v>39</v>
      </c>
      <c r="B37" s="1"/>
      <c r="C37" s="1"/>
      <c r="D37" s="1"/>
      <c r="E37" s="1"/>
      <c r="F37" s="1"/>
      <c r="G37" s="1"/>
      <c r="H37" s="1"/>
      <c r="I37" s="1"/>
    </row>
    <row r="38" spans="1:10" ht="18.5" x14ac:dyDescent="0.35">
      <c r="A38" s="60" t="s">
        <v>40</v>
      </c>
      <c r="B38" s="1"/>
      <c r="C38" s="1"/>
      <c r="D38" s="1"/>
      <c r="E38" s="1"/>
      <c r="F38" s="1"/>
      <c r="G38" s="1"/>
      <c r="H38" s="1"/>
      <c r="I38" s="1"/>
    </row>
    <row r="39" spans="1:10" ht="18.5" x14ac:dyDescent="0.35">
      <c r="A39" s="60" t="s">
        <v>81</v>
      </c>
      <c r="B39" s="1"/>
      <c r="C39" s="1"/>
      <c r="D39" s="1"/>
      <c r="E39" s="1"/>
      <c r="F39" s="1"/>
      <c r="G39" s="1"/>
      <c r="H39" s="1"/>
      <c r="I39" s="1"/>
    </row>
    <row r="40" spans="1:10" ht="18.5" x14ac:dyDescent="0.35">
      <c r="A40" s="24" t="s">
        <v>51</v>
      </c>
      <c r="B40" s="1"/>
      <c r="C40" s="1"/>
      <c r="D40" s="1"/>
      <c r="E40" s="1"/>
      <c r="F40" s="1"/>
      <c r="G40" s="1"/>
      <c r="H40" s="1"/>
      <c r="I40" s="1"/>
    </row>
  </sheetData>
  <mergeCells count="8">
    <mergeCell ref="K3:M3"/>
    <mergeCell ref="K25:L25"/>
    <mergeCell ref="A33:I33"/>
    <mergeCell ref="A34:I34"/>
    <mergeCell ref="A1:I1"/>
    <mergeCell ref="F18:H18"/>
    <mergeCell ref="F27:H27"/>
    <mergeCell ref="F28:H28"/>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D5AC-069B-4634-B3C9-A5FD29945FB6}">
  <dimension ref="A1:N21"/>
  <sheetViews>
    <sheetView topLeftCell="G1" workbookViewId="0">
      <selection activeCell="K3" sqref="K3:M3"/>
    </sheetView>
  </sheetViews>
  <sheetFormatPr defaultRowHeight="14.5" x14ac:dyDescent="0.35"/>
  <cols>
    <col min="1" max="1" width="41.81640625" customWidth="1"/>
    <col min="4" max="4" width="8.81640625" customWidth="1"/>
    <col min="5" max="5" width="9" customWidth="1"/>
    <col min="9" max="9" width="16.7265625" customWidth="1"/>
    <col min="11" max="11" width="23.54296875" customWidth="1"/>
  </cols>
  <sheetData>
    <row r="1" spans="1:14" ht="15" x14ac:dyDescent="0.35">
      <c r="A1" s="25" t="s">
        <v>41</v>
      </c>
    </row>
    <row r="2" spans="1:14" x14ac:dyDescent="0.35">
      <c r="F2" s="43">
        <f>M5</f>
        <v>51.232000000000006</v>
      </c>
      <c r="G2" s="43">
        <f>M6</f>
        <v>69.040000000000006</v>
      </c>
      <c r="H2" s="43">
        <f>M7</f>
        <v>27.727999999999998</v>
      </c>
    </row>
    <row r="3" spans="1:14" ht="91.5" thickBot="1" x14ac:dyDescent="0.4">
      <c r="A3" s="26" t="s">
        <v>42</v>
      </c>
      <c r="B3" s="27" t="s">
        <v>64</v>
      </c>
      <c r="C3" s="27" t="s">
        <v>65</v>
      </c>
      <c r="D3" s="27" t="s">
        <v>66</v>
      </c>
      <c r="E3" s="27" t="s">
        <v>68</v>
      </c>
      <c r="F3" s="27" t="s">
        <v>69</v>
      </c>
      <c r="G3" s="27" t="s">
        <v>7</v>
      </c>
      <c r="H3" s="27" t="s">
        <v>43</v>
      </c>
      <c r="I3" s="27" t="s">
        <v>67</v>
      </c>
      <c r="K3" s="82" t="s">
        <v>90</v>
      </c>
      <c r="L3" s="82"/>
      <c r="M3" s="82"/>
    </row>
    <row r="4" spans="1:14" ht="39.5" thickBot="1" x14ac:dyDescent="0.4">
      <c r="A4" s="4" t="s">
        <v>78</v>
      </c>
      <c r="B4" s="29">
        <v>16</v>
      </c>
      <c r="C4" s="29">
        <v>1</v>
      </c>
      <c r="D4" s="29">
        <f>B4*C4</f>
        <v>16</v>
      </c>
      <c r="E4" s="63">
        <v>1</v>
      </c>
      <c r="F4" s="29">
        <f>D4*E4</f>
        <v>16</v>
      </c>
      <c r="G4" s="29">
        <f>F4*0.05</f>
        <v>0.8</v>
      </c>
      <c r="H4" s="29">
        <f>F4*0.1</f>
        <v>1.6</v>
      </c>
      <c r="I4" s="30">
        <f>F4*F$2+G4*G$2+H4*H$2</f>
        <v>919.30880000000002</v>
      </c>
      <c r="K4" s="44"/>
      <c r="L4" s="45" t="s">
        <v>56</v>
      </c>
      <c r="M4" s="46" t="s">
        <v>57</v>
      </c>
      <c r="N4" s="38"/>
    </row>
    <row r="5" spans="1:14" ht="18.5" x14ac:dyDescent="0.35">
      <c r="A5" s="28" t="s">
        <v>44</v>
      </c>
      <c r="B5" s="29">
        <v>16</v>
      </c>
      <c r="C5" s="29">
        <v>1</v>
      </c>
      <c r="D5" s="29">
        <f>B5*C5</f>
        <v>16</v>
      </c>
      <c r="E5" s="63">
        <v>0.2</v>
      </c>
      <c r="F5" s="29">
        <f>D5*E5</f>
        <v>3.2</v>
      </c>
      <c r="G5" s="29">
        <f>F5*0.05</f>
        <v>0.16000000000000003</v>
      </c>
      <c r="H5" s="29">
        <f>F5*0.1</f>
        <v>0.32000000000000006</v>
      </c>
      <c r="I5" s="30">
        <f>F5*F$2+G5*G$2+H5*H$2</f>
        <v>183.86176000000003</v>
      </c>
      <c r="K5" s="47" t="s">
        <v>58</v>
      </c>
      <c r="L5" s="47">
        <v>32.020000000000003</v>
      </c>
      <c r="M5" s="48">
        <f>L5*1.6</f>
        <v>51.232000000000006</v>
      </c>
    </row>
    <row r="6" spans="1:14" x14ac:dyDescent="0.35">
      <c r="A6" s="28" t="s">
        <v>45</v>
      </c>
      <c r="B6" s="31"/>
      <c r="C6" s="31"/>
      <c r="D6" s="31"/>
      <c r="E6" s="64"/>
      <c r="F6" s="31"/>
      <c r="G6" s="31"/>
      <c r="H6" s="31"/>
      <c r="I6" s="32"/>
      <c r="K6" s="49" t="s">
        <v>59</v>
      </c>
      <c r="L6" s="49">
        <v>43.15</v>
      </c>
      <c r="M6" s="50">
        <f>L6*1.6</f>
        <v>69.040000000000006</v>
      </c>
    </row>
    <row r="7" spans="1:14" ht="18.5" x14ac:dyDescent="0.35">
      <c r="A7" s="28" t="s">
        <v>46</v>
      </c>
      <c r="B7" s="29">
        <v>2</v>
      </c>
      <c r="C7" s="29">
        <v>1</v>
      </c>
      <c r="D7" s="29">
        <f t="shared" ref="D7:D10" si="0">B7*C7</f>
        <v>2</v>
      </c>
      <c r="E7" s="63">
        <v>1</v>
      </c>
      <c r="F7" s="29">
        <f t="shared" ref="F7:F10" si="1">D7*E7</f>
        <v>2</v>
      </c>
      <c r="G7" s="29">
        <f t="shared" ref="G7:G10" si="2">F7*0.05</f>
        <v>0.1</v>
      </c>
      <c r="H7" s="29">
        <f t="shared" ref="H7:H10" si="3">F7*0.1</f>
        <v>0.2</v>
      </c>
      <c r="I7" s="30">
        <f>F7*F$2+G7*G$2+H7*H$2</f>
        <v>114.9136</v>
      </c>
      <c r="K7" s="51" t="s">
        <v>60</v>
      </c>
      <c r="L7" s="51">
        <v>17.329999999999998</v>
      </c>
      <c r="M7" s="50">
        <f>L7*1.6</f>
        <v>27.727999999999998</v>
      </c>
    </row>
    <row r="8" spans="1:14" ht="18.5" x14ac:dyDescent="0.35">
      <c r="A8" s="28" t="s">
        <v>47</v>
      </c>
      <c r="B8" s="29">
        <v>1</v>
      </c>
      <c r="C8" s="29">
        <v>1</v>
      </c>
      <c r="D8" s="29">
        <f t="shared" si="0"/>
        <v>1</v>
      </c>
      <c r="E8" s="63">
        <v>1</v>
      </c>
      <c r="F8" s="29">
        <f t="shared" si="1"/>
        <v>1</v>
      </c>
      <c r="G8" s="29">
        <f t="shared" si="2"/>
        <v>0.05</v>
      </c>
      <c r="H8" s="29">
        <f t="shared" si="3"/>
        <v>0.1</v>
      </c>
      <c r="I8" s="30">
        <f>F8*F$2+G8*G$2+H8*H$2</f>
        <v>57.456800000000001</v>
      </c>
    </row>
    <row r="9" spans="1:14" ht="18.5" x14ac:dyDescent="0.35">
      <c r="A9" s="28" t="s">
        <v>48</v>
      </c>
      <c r="B9" s="29">
        <v>7.5</v>
      </c>
      <c r="C9" s="29">
        <v>1</v>
      </c>
      <c r="D9" s="29">
        <f t="shared" si="0"/>
        <v>7.5</v>
      </c>
      <c r="E9" s="63">
        <v>1</v>
      </c>
      <c r="F9" s="29">
        <f t="shared" si="1"/>
        <v>7.5</v>
      </c>
      <c r="G9" s="29">
        <f t="shared" si="2"/>
        <v>0.375</v>
      </c>
      <c r="H9" s="29">
        <f t="shared" si="3"/>
        <v>0.75</v>
      </c>
      <c r="I9" s="30">
        <f>F9*F$2+G9*G$2+H9*H$2</f>
        <v>430.92600000000004</v>
      </c>
    </row>
    <row r="10" spans="1:14" ht="18.5" x14ac:dyDescent="0.35">
      <c r="A10" s="28" t="s">
        <v>49</v>
      </c>
      <c r="B10" s="29">
        <v>7.5</v>
      </c>
      <c r="C10" s="29">
        <v>1</v>
      </c>
      <c r="D10" s="29">
        <f t="shared" si="0"/>
        <v>7.5</v>
      </c>
      <c r="E10" s="63">
        <f>E9*0.2</f>
        <v>0.2</v>
      </c>
      <c r="F10" s="29">
        <f t="shared" si="1"/>
        <v>1.5</v>
      </c>
      <c r="G10" s="29">
        <f t="shared" si="2"/>
        <v>7.5000000000000011E-2</v>
      </c>
      <c r="H10" s="29">
        <f t="shared" si="3"/>
        <v>0.15000000000000002</v>
      </c>
      <c r="I10" s="30">
        <f>F10*F$2+G10*G$2+H10*H$2</f>
        <v>86.185200000000009</v>
      </c>
    </row>
    <row r="11" spans="1:14" ht="15" x14ac:dyDescent="0.35">
      <c r="A11" s="33" t="s">
        <v>83</v>
      </c>
      <c r="B11" s="33"/>
      <c r="C11" s="33"/>
      <c r="D11" s="33"/>
      <c r="E11" s="33"/>
      <c r="F11" s="79">
        <f>SUM(F4:H10)</f>
        <v>35.880000000000003</v>
      </c>
      <c r="G11" s="80"/>
      <c r="H11" s="81"/>
      <c r="I11" s="34">
        <f>ROUND(SUM(I4:I10),-2)</f>
        <v>1800</v>
      </c>
      <c r="J11" s="35"/>
      <c r="K11" s="35"/>
    </row>
    <row r="12" spans="1:14" x14ac:dyDescent="0.35">
      <c r="A12" s="36"/>
    </row>
    <row r="13" spans="1:14" x14ac:dyDescent="0.35">
      <c r="A13" s="36"/>
    </row>
    <row r="14" spans="1:14" x14ac:dyDescent="0.35">
      <c r="A14" s="37" t="s">
        <v>37</v>
      </c>
    </row>
    <row r="15" spans="1:14" ht="49" customHeight="1" x14ac:dyDescent="0.35">
      <c r="A15" s="68" t="s">
        <v>87</v>
      </c>
      <c r="B15" s="68"/>
      <c r="C15" s="68"/>
      <c r="D15" s="68"/>
      <c r="E15" s="68"/>
      <c r="F15" s="68"/>
      <c r="G15" s="68"/>
      <c r="H15" s="68"/>
      <c r="I15" s="68"/>
      <c r="J15" s="68"/>
    </row>
    <row r="16" spans="1:14" ht="42" customHeight="1" x14ac:dyDescent="0.35">
      <c r="A16" s="83" t="s">
        <v>86</v>
      </c>
      <c r="B16" s="83"/>
      <c r="C16" s="83"/>
      <c r="D16" s="83"/>
      <c r="E16" s="83"/>
      <c r="F16" s="83"/>
      <c r="G16" s="83"/>
      <c r="H16" s="83"/>
      <c r="I16" s="83"/>
      <c r="J16" s="83"/>
      <c r="K16" s="62"/>
    </row>
    <row r="17" spans="1:1" ht="18.5" x14ac:dyDescent="0.35">
      <c r="A17" s="23" t="s">
        <v>70</v>
      </c>
    </row>
    <row r="18" spans="1:1" ht="18.5" x14ac:dyDescent="0.35">
      <c r="A18" s="23" t="s">
        <v>71</v>
      </c>
    </row>
    <row r="19" spans="1:1" ht="18.5" x14ac:dyDescent="0.35">
      <c r="A19" s="23" t="s">
        <v>72</v>
      </c>
    </row>
    <row r="20" spans="1:1" ht="18.5" x14ac:dyDescent="0.35">
      <c r="A20" s="23" t="s">
        <v>73</v>
      </c>
    </row>
    <row r="21" spans="1:1" ht="18.5" x14ac:dyDescent="0.35">
      <c r="A21" s="52" t="s">
        <v>74</v>
      </c>
    </row>
  </sheetData>
  <mergeCells count="4">
    <mergeCell ref="F11:H11"/>
    <mergeCell ref="K3:M3"/>
    <mergeCell ref="A15:J15"/>
    <mergeCell ref="A16:J16"/>
  </mergeCells>
  <pageMargins left="0.7" right="0.7" top="0.75" bottom="0.75" header="0.3" footer="0.3"/>
  <ignoredErrors>
    <ignoredError sqref="E1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Records_x0020_Status xmlns="0ad45389-ec1b-434a-9006-c210f37b6a77">Pending</Records_x0020_Status>
    <TaxKeywordTaxHTField xmlns="4ffa91fb-a0ff-4ac5-b2db-65c790d184a4">
      <Terms xmlns="http://schemas.microsoft.com/office/infopath/2007/PartnerControls"/>
    </TaxKeywordTaxHTField>
    <Record xmlns="4ffa91fb-a0ff-4ac5-b2db-65c790d184a4">Shared</Record>
    <Records_x0020_Date xmlns="0ad45389-ec1b-434a-9006-c210f37b6a77" xsi:nil="true"/>
    <Rights xmlns="4ffa91fb-a0ff-4ac5-b2db-65c790d184a4" xsi:nil="true"/>
    <Document_x0020_Creation_x0020_Date xmlns="4ffa91fb-a0ff-4ac5-b2db-65c790d184a4">2021-06-22T20:26:36+00:00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AAA0E30805754BA3B430E99B80323A" ma:contentTypeVersion="14" ma:contentTypeDescription="Create a new document." ma:contentTypeScope="" ma:versionID="22d2e459162def1a24287578d3cbe645">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54749a49-a316-4817-9b5c-a056cd50ec75" xmlns:ns7="0ad45389-ec1b-434a-9006-c210f37b6a77" targetNamespace="http://schemas.microsoft.com/office/2006/metadata/properties" ma:root="true" ma:fieldsID="b44776da46c09a71fb4c42e84f834fcc" ns1:_="" ns3:_="" ns4:_="" ns5:_="" ns6:_="" ns7:_="">
    <xsd:import namespace="http://schemas.microsoft.com/sharepoint/v3"/>
    <xsd:import namespace="4ffa91fb-a0ff-4ac5-b2db-65c790d184a4"/>
    <xsd:import namespace="http://schemas.microsoft.com/sharepoint.v3"/>
    <xsd:import namespace="http://schemas.microsoft.com/sharepoint/v3/fields"/>
    <xsd:import namespace="54749a49-a316-4817-9b5c-a056cd50ec75"/>
    <xsd:import namespace="0ad45389-ec1b-434a-9006-c210f37b6a77"/>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Records_x0020_Status" minOccurs="0"/>
                <xsd:element ref="ns7:Records_x0020_Date" minOccurs="0"/>
                <xsd:element ref="ns7:SharedWithUsers" minOccurs="0"/>
                <xsd:element ref="ns7:SharedWithDetails" minOccurs="0"/>
                <xsd:element ref="ns7:SharingHintHash" minOccurs="0"/>
                <xsd:element ref="ns6:MediaServiceAutoTags" minOccurs="0"/>
                <xsd:element ref="ns6:MediaServiceOCR" minOccurs="0"/>
                <xsd:element ref="ns6:MediaServiceGenerationTime" minOccurs="0"/>
                <xsd:element ref="ns6:MediaServiceEventHashCode"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fe49f9c5-e313-450f-903a-109ed4f68658}" ma:internalName="TaxCatchAllLabel" ma:readOnly="true" ma:showField="CatchAllDataLabel" ma:web="0ad45389-ec1b-434a-9006-c210f37b6a7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fe49f9c5-e313-450f-903a-109ed4f68658}" ma:internalName="TaxCatchAll" ma:showField="CatchAllData" ma:web="0ad45389-ec1b-434a-9006-c210f37b6a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749a49-a316-4817-9b5c-a056cd50ec7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d45389-ec1b-434a-9006-c210f37b6a77" elementFormDefault="qualified">
    <xsd:import namespace="http://schemas.microsoft.com/office/2006/documentManagement/types"/>
    <xsd:import namespace="http://schemas.microsoft.com/office/infopath/2007/PartnerControls"/>
    <xsd:element name="Records_x0020_Status" ma:index="30" nillable="true" ma:displayName="Records Status" ma:default="Pending" ma:internalName="Records_x0020_Status">
      <xsd:simpleType>
        <xsd:restriction base="dms:Text"/>
      </xsd:simpleType>
    </xsd:element>
    <xsd:element name="Records_x0020_Date" ma:index="31" nillable="true" ma:displayName="Records Date" ma:hidden="true" ma:internalName="Records_x0020_Date">
      <xsd:simpleType>
        <xsd:restriction base="dms:DateTime"/>
      </xsd:simple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element name="SharingHintHash" ma:index="3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232DE70-D71A-4BFC-95B6-CE0E825D1A87}">
  <ds:schemaRefs>
    <ds:schemaRef ds:uri="http://schemas.microsoft.com/sharepoint/v3/contenttype/forms"/>
  </ds:schemaRefs>
</ds:datastoreItem>
</file>

<file path=customXml/itemProps2.xml><?xml version="1.0" encoding="utf-8"?>
<ds:datastoreItem xmlns:ds="http://schemas.openxmlformats.org/officeDocument/2006/customXml" ds:itemID="{329A0E5E-1A31-4F2F-828D-FB18CAADDCA1}">
  <ds:schemaRefs>
    <ds:schemaRef ds:uri="http://www.w3.org/XML/1998/namespace"/>
    <ds:schemaRef ds:uri="http://schemas.microsoft.com/office/2006/documentManagement/types"/>
    <ds:schemaRef ds:uri="http://purl.org/dc/elements/1.1/"/>
    <ds:schemaRef ds:uri="http://purl.org/dc/dcmitype/"/>
    <ds:schemaRef ds:uri="4ffa91fb-a0ff-4ac5-b2db-65c790d184a4"/>
    <ds:schemaRef ds:uri="http://purl.org/dc/terms/"/>
    <ds:schemaRef ds:uri="http://schemas.microsoft.com/office/infopath/2007/PartnerControls"/>
    <ds:schemaRef ds:uri="http://schemas.microsoft.com/sharepoint/v3"/>
    <ds:schemaRef ds:uri="http://schemas.microsoft.com/sharepoint/v3/fields"/>
    <ds:schemaRef ds:uri="http://schemas.openxmlformats.org/package/2006/metadata/core-properties"/>
    <ds:schemaRef ds:uri="0ad45389-ec1b-434a-9006-c210f37b6a77"/>
    <ds:schemaRef ds:uri="54749a49-a316-4817-9b5c-a056cd50ec75"/>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58FA6CEA-1231-4565-8D03-296FFF8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4749a49-a316-4817-9b5c-a056cd50ec75"/>
    <ds:schemaRef ds:uri="0ad45389-ec1b-434a-9006-c210f37b6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2E5E433-BBCD-4DC6-91E2-582063E6358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 Burden</vt:lpstr>
      <vt:lpstr>Agency 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dcterms:created xsi:type="dcterms:W3CDTF">2018-04-11T16:50:02Z</dcterms:created>
  <dcterms:modified xsi:type="dcterms:W3CDTF">2022-01-10T13:25:50Z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0x01010070AAA0E30805754BA3B430E99B80323A</vt:lpwstr>
  </property>
</Properties>
</file>