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72A955E-1B60-4A4A-80C8-84455FDEDE33}" xr6:coauthVersionLast="46" xr6:coauthVersionMax="46" xr10:uidLastSave="{00000000-0000-0000-0000-000000000000}"/>
  <bookViews>
    <workbookView xWindow="-110" yWindow="-110" windowWidth="19420" windowHeight="10420" xr2:uid="{00000000-000D-0000-FFFF-FFFF00000000}"/>
  </bookViews>
  <sheets>
    <sheet name="Industry" sheetId="1" r:id="rId1"/>
    <sheet name="Agenc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 r="E13" i="1"/>
  <c r="D27" i="1"/>
  <c r="F27" i="1" s="1"/>
  <c r="D24" i="1"/>
  <c r="F24" i="1" s="1"/>
  <c r="D13" i="1"/>
  <c r="D12" i="1"/>
  <c r="F12" i="1" s="1"/>
  <c r="G12" i="1" s="1"/>
  <c r="D11" i="1"/>
  <c r="F11" i="1" s="1"/>
  <c r="G11" i="1" s="1"/>
  <c r="D10" i="1"/>
  <c r="F10" i="1" s="1"/>
  <c r="H10" i="1" s="1"/>
  <c r="D8" i="1"/>
  <c r="F8" i="1" s="1"/>
  <c r="H8" i="1" s="1"/>
  <c r="D8" i="2"/>
  <c r="F8" i="2" s="1"/>
  <c r="G8" i="2" s="1"/>
  <c r="D7" i="2"/>
  <c r="F7" i="2" s="1"/>
  <c r="D6" i="2"/>
  <c r="F6" i="2" s="1"/>
  <c r="D5" i="2"/>
  <c r="F5" i="2" s="1"/>
  <c r="H27" i="1" l="1"/>
  <c r="G27" i="1"/>
  <c r="H24" i="1"/>
  <c r="G24" i="1"/>
  <c r="F13" i="1"/>
  <c r="H13" i="1" s="1"/>
  <c r="G10" i="1"/>
  <c r="I10" i="1" s="1"/>
  <c r="G8" i="1"/>
  <c r="I8" i="1" s="1"/>
  <c r="H11" i="1"/>
  <c r="H12" i="1"/>
  <c r="I12" i="1" s="1"/>
  <c r="G7" i="2"/>
  <c r="H7" i="2"/>
  <c r="H6" i="2"/>
  <c r="G5" i="2"/>
  <c r="G6" i="2"/>
  <c r="H8" i="2"/>
  <c r="I8" i="2" s="1"/>
  <c r="H5" i="2"/>
  <c r="I27" i="1" l="1"/>
  <c r="F9" i="2"/>
  <c r="I24" i="1"/>
  <c r="F29" i="1"/>
  <c r="I7" i="2"/>
  <c r="I6" i="2"/>
  <c r="G13" i="1"/>
  <c r="I13" i="1" s="1"/>
  <c r="I11" i="1"/>
  <c r="I5" i="2"/>
  <c r="F30" i="1" l="1"/>
  <c r="I17" i="1"/>
  <c r="I29" i="1"/>
  <c r="I30" i="1" s="1"/>
  <c r="I9" i="2"/>
  <c r="F17" i="1"/>
  <c r="G34" i="1" l="1"/>
  <c r="I32" i="1"/>
</calcChain>
</file>

<file path=xl/sharedStrings.xml><?xml version="1.0" encoding="utf-8"?>
<sst xmlns="http://schemas.openxmlformats.org/spreadsheetml/2006/main" count="103" uniqueCount="81">
  <si>
    <t>Burden Item</t>
  </si>
  <si>
    <t>(A)</t>
  </si>
  <si>
    <t>Person-hours per occurrence</t>
  </si>
  <si>
    <t>(B)</t>
  </si>
  <si>
    <t>No. of occurrences per respondent per year</t>
  </si>
  <si>
    <t xml:space="preserve">(C) </t>
  </si>
  <si>
    <t>(D)</t>
  </si>
  <si>
    <t>(E)</t>
  </si>
  <si>
    <t>(F)</t>
  </si>
  <si>
    <t>(G)</t>
  </si>
  <si>
    <t>(H)</t>
  </si>
  <si>
    <t>1.  Applications</t>
  </si>
  <si>
    <t>N/A</t>
  </si>
  <si>
    <t>2.  Surveys and Studies</t>
  </si>
  <si>
    <t>3.  Acquisition, Installation, and Utilization of Technology and Systems</t>
  </si>
  <si>
    <t>4.  Reporting Requirements</t>
  </si>
  <si>
    <t>B.  Required activities</t>
  </si>
  <si>
    <r>
      <t xml:space="preserve">     Annual compliance certification </t>
    </r>
    <r>
      <rPr>
        <vertAlign val="superscript"/>
        <sz val="10"/>
        <color rgb="FF000000"/>
        <rFont val="Times New Roman"/>
        <family val="1"/>
      </rPr>
      <t>f</t>
    </r>
  </si>
  <si>
    <t>C.  Create information</t>
  </si>
  <si>
    <t>See 4B</t>
  </si>
  <si>
    <t>D.  Gather existing information</t>
  </si>
  <si>
    <t>E.  Write report</t>
  </si>
  <si>
    <t>Subtotal for Reporting Requirements</t>
  </si>
  <si>
    <t xml:space="preserve">5.  Recordkeeping Requirements </t>
  </si>
  <si>
    <t>See 4A</t>
  </si>
  <si>
    <t>B.  Plan activities</t>
  </si>
  <si>
    <t>See 5E</t>
  </si>
  <si>
    <t>C.  Implement activities</t>
  </si>
  <si>
    <t>D.  Develop record system</t>
  </si>
  <si>
    <t>E.  Time to enter information</t>
  </si>
  <si>
    <t>F.  Time to train personnel</t>
  </si>
  <si>
    <t>G.  Time to adjust existing ways to comply with previously applicable requirements</t>
  </si>
  <si>
    <t>I.  Time for audits</t>
  </si>
  <si>
    <t>Subtotal for Recordkeeping Requirement</t>
  </si>
  <si>
    <t>Activity</t>
  </si>
  <si>
    <r>
      <t xml:space="preserve">Respondents per year </t>
    </r>
    <r>
      <rPr>
        <vertAlign val="superscript"/>
        <sz val="10"/>
        <color rgb="FF000000"/>
        <rFont val="Times New Roman"/>
        <family val="1"/>
      </rPr>
      <t>a</t>
    </r>
  </si>
  <si>
    <r>
      <t>Cost, $</t>
    </r>
    <r>
      <rPr>
        <vertAlign val="superscript"/>
        <sz val="10"/>
        <color rgb="FF000000"/>
        <rFont val="Times New Roman"/>
        <family val="1"/>
      </rPr>
      <t>b</t>
    </r>
  </si>
  <si>
    <t>Report Review:</t>
  </si>
  <si>
    <r>
      <t xml:space="preserve">     Initial Notification </t>
    </r>
    <r>
      <rPr>
        <vertAlign val="superscript"/>
        <sz val="10"/>
        <color rgb="FF000000"/>
        <rFont val="Times New Roman"/>
        <family val="1"/>
      </rPr>
      <t>c</t>
    </r>
  </si>
  <si>
    <r>
      <t>a</t>
    </r>
    <r>
      <rPr>
        <sz val="9"/>
        <color theme="1"/>
        <rFont val="Times New Roman"/>
        <family val="1"/>
      </rPr>
      <t xml:space="preserve">  There are an estimated 5,800 existing metal fabrication and finishing facilities subject to the rule with no new facilities expected.</t>
    </r>
  </si>
  <si>
    <r>
      <t>c</t>
    </r>
    <r>
      <rPr>
        <sz val="9"/>
        <color theme="1"/>
        <rFont val="Times New Roman"/>
        <family val="1"/>
      </rPr>
      <t xml:space="preserve">  One-time notification.</t>
    </r>
  </si>
  <si>
    <r>
      <t xml:space="preserve">     Annual Certification/ Compliance Report </t>
    </r>
    <r>
      <rPr>
        <vertAlign val="superscript"/>
        <sz val="10"/>
        <color rgb="FF000000"/>
        <rFont val="Times New Roman"/>
        <family val="1"/>
      </rPr>
      <t>d</t>
    </r>
  </si>
  <si>
    <r>
      <t xml:space="preserve">     Notification of compliance status </t>
    </r>
    <r>
      <rPr>
        <vertAlign val="superscript"/>
        <sz val="10"/>
        <color rgb="FF000000"/>
        <rFont val="Times New Roman"/>
        <family val="1"/>
      </rPr>
      <t>c</t>
    </r>
  </si>
  <si>
    <r>
      <t>d</t>
    </r>
    <r>
      <rPr>
        <sz val="9"/>
        <color theme="1"/>
        <rFont val="Times New Roman"/>
        <family val="1"/>
      </rPr>
      <t xml:space="preserve">  We have assumed two hours once per year to review reports.</t>
    </r>
  </si>
  <si>
    <t>Assumptions:</t>
  </si>
  <si>
    <r>
      <t xml:space="preserve">     Initial notification </t>
    </r>
    <r>
      <rPr>
        <vertAlign val="superscript"/>
        <sz val="10"/>
        <color rgb="FF000000"/>
        <rFont val="Times New Roman"/>
        <family val="1"/>
      </rPr>
      <t>c</t>
    </r>
  </si>
  <si>
    <r>
      <t>e</t>
    </r>
    <r>
      <rPr>
        <sz val="9"/>
        <color theme="1"/>
        <rFont val="Times New Roman"/>
        <family val="1"/>
      </rPr>
      <t xml:space="preserve">  We have assumed that each respondent will take four hours to complete the notification of compliance status task.</t>
    </r>
  </si>
  <si>
    <r>
      <t xml:space="preserve">     Notification of compliance status </t>
    </r>
    <r>
      <rPr>
        <vertAlign val="superscript"/>
        <sz val="10"/>
        <color rgb="FF000000"/>
        <rFont val="Times New Roman"/>
        <family val="1"/>
      </rPr>
      <t>c, e</t>
    </r>
  </si>
  <si>
    <r>
      <t>f</t>
    </r>
    <r>
      <rPr>
        <sz val="9"/>
        <color theme="1"/>
        <rFont val="Times New Roman"/>
        <family val="1"/>
      </rPr>
      <t xml:space="preserve">  We have assumed that each respondent will take two hours once per year to complete the task.</t>
    </r>
  </si>
  <si>
    <r>
      <t xml:space="preserve">      Records of all information required by standards </t>
    </r>
    <r>
      <rPr>
        <vertAlign val="superscript"/>
        <sz val="10"/>
        <color rgb="FF000000"/>
        <rFont val="Times New Roman"/>
        <family val="1"/>
      </rPr>
      <t>h</t>
    </r>
  </si>
  <si>
    <r>
      <t xml:space="preserve">H.  Time to transmit or disclose information </t>
    </r>
    <r>
      <rPr>
        <vertAlign val="superscript"/>
        <sz val="10"/>
        <color rgb="FF000000"/>
        <rFont val="Times New Roman"/>
        <family val="1"/>
      </rPr>
      <t xml:space="preserve"> i</t>
    </r>
  </si>
  <si>
    <t>hr per resp</t>
  </si>
  <si>
    <r>
      <t xml:space="preserve">j </t>
    </r>
    <r>
      <rPr>
        <sz val="9"/>
        <color theme="1"/>
        <rFont val="Times New Roman"/>
        <family val="1"/>
      </rPr>
      <t xml:space="preserve"> Totals have been rounded to 3 significant figures. Figures may not add exactly due to rounding.</t>
    </r>
  </si>
  <si>
    <r>
      <t xml:space="preserve">f </t>
    </r>
    <r>
      <rPr>
        <sz val="9"/>
        <color theme="1"/>
        <rFont val="Times New Roman"/>
        <family val="1"/>
      </rPr>
      <t xml:space="preserve"> Totals have been rounded to 3 significant figures. Figures may not add exactly due to rounding.</t>
    </r>
  </si>
  <si>
    <t>Person-hours per respondent (C=AxB)</t>
  </si>
  <si>
    <t>Technical person-hours (E=CxD)</t>
  </si>
  <si>
    <t>Managerial person-hours (Ex0.05)</t>
  </si>
  <si>
    <t>Clerical person-hours (Ex0.1)</t>
  </si>
  <si>
    <r>
      <t xml:space="preserve">Total Cost, $ </t>
    </r>
    <r>
      <rPr>
        <vertAlign val="superscript"/>
        <sz val="10"/>
        <color rgb="FF000000"/>
        <rFont val="Times New Roman"/>
        <family val="1"/>
      </rPr>
      <t>b</t>
    </r>
  </si>
  <si>
    <t>Person-hours per respondent per year (C=AxB)</t>
  </si>
  <si>
    <t>Technical person-hours per year (E=CxD)</t>
  </si>
  <si>
    <t>Managerial person-hours per year (E x 0.05)</t>
  </si>
  <si>
    <t>Clerical person-hours per year (E x 0.10)</t>
  </si>
  <si>
    <r>
      <t>g</t>
    </r>
    <r>
      <rPr>
        <sz val="9"/>
        <color theme="1"/>
        <rFont val="Times New Roman"/>
        <family val="1"/>
      </rPr>
      <t xml:space="preserve">  Percentage of respondents with exceedances is assumed to be 5%.</t>
    </r>
  </si>
  <si>
    <r>
      <t xml:space="preserve">a  </t>
    </r>
    <r>
      <rPr>
        <sz val="9"/>
        <color theme="1"/>
        <rFont val="Times New Roman"/>
        <family val="1"/>
      </rPr>
      <t>There are an estimated 5,800 existing metal fabrication and finishing facilities subject to the rule with no new facilities expected.</t>
    </r>
  </si>
  <si>
    <r>
      <t>e</t>
    </r>
    <r>
      <rPr>
        <sz val="9"/>
        <color theme="1"/>
        <rFont val="Times New Roman"/>
        <family val="1"/>
      </rPr>
      <t xml:space="preserve">  Percentage of respondents with exceedances is assumed to be 5%.</t>
    </r>
  </si>
  <si>
    <r>
      <t>h</t>
    </r>
    <r>
      <rPr>
        <sz val="9"/>
        <color theme="1"/>
        <rFont val="Times New Roman"/>
        <family val="1"/>
      </rPr>
      <t xml:space="preserve"> We have assumed that each respondent will take 0.25 hours once per month to record information that are required by the standards.</t>
    </r>
  </si>
  <si>
    <t>A.  Familiarize with regulatory requirements</t>
  </si>
  <si>
    <r>
      <t>d</t>
    </r>
    <r>
      <rPr>
        <sz val="9"/>
        <color theme="1"/>
        <rFont val="Times New Roman"/>
        <family val="1"/>
      </rPr>
      <t xml:space="preserve">  We have assumed that each respondent will each take 0.5 hours to familiarize with regulatory requirements.</t>
    </r>
  </si>
  <si>
    <r>
      <t xml:space="preserve">i </t>
    </r>
    <r>
      <rPr>
        <sz val="9"/>
        <color theme="1"/>
        <rFont val="Times New Roman"/>
        <family val="1"/>
      </rPr>
      <t xml:space="preserve"> We have assumed that each respondent will take 0.25 hours once per year to transmit or disclose information.</t>
    </r>
  </si>
  <si>
    <r>
      <t>A.  Familiarize with regulatory requirements</t>
    </r>
    <r>
      <rPr>
        <vertAlign val="superscript"/>
        <sz val="10"/>
        <color rgb="FF000000"/>
        <rFont val="Times New Roman"/>
        <family val="1"/>
      </rPr>
      <t xml:space="preserve"> d</t>
    </r>
  </si>
  <si>
    <r>
      <t xml:space="preserve">Table 1: Annual Respondent Burden and Cost - NESHAP for </t>
    </r>
    <r>
      <rPr>
        <b/>
        <sz val="12"/>
        <color theme="1"/>
        <rFont val="Times New Roman"/>
        <family val="1"/>
      </rPr>
      <t xml:space="preserve">Nine Metal Fabrication and Finishing Area Sources (40 CFR Part 63, Subpart XXXXXX) </t>
    </r>
    <r>
      <rPr>
        <b/>
        <sz val="12"/>
        <color rgb="FF000000"/>
        <rFont val="Times New Roman"/>
        <family val="1"/>
      </rPr>
      <t>(Renewal)</t>
    </r>
  </si>
  <si>
    <r>
      <t xml:space="preserve">Table 2: Average Annual EPA Burden and Cost - NESHAP for </t>
    </r>
    <r>
      <rPr>
        <b/>
        <sz val="12"/>
        <color theme="1"/>
        <rFont val="Times New Roman"/>
        <family val="1"/>
      </rPr>
      <t xml:space="preserve">Nine Metal Fabrication and Finishing Area Sources (40 CFR Part 63, Subpart XXXXXX) </t>
    </r>
    <r>
      <rPr>
        <b/>
        <sz val="12"/>
        <color rgb="FF000000"/>
        <rFont val="Times New Roman"/>
        <family val="1"/>
      </rPr>
      <t>(Renewal)</t>
    </r>
  </si>
  <si>
    <r>
      <t>TOTAL LABOR BURDEN AND COST (rounded)</t>
    </r>
    <r>
      <rPr>
        <b/>
        <vertAlign val="superscript"/>
        <sz val="10"/>
        <color rgb="FF000000"/>
        <rFont val="Times New Roman"/>
        <family val="1"/>
      </rPr>
      <t>j</t>
    </r>
  </si>
  <si>
    <r>
      <t>TOTAL CAPITAL &amp; O&amp;M COST (rounded)</t>
    </r>
    <r>
      <rPr>
        <b/>
        <vertAlign val="superscript"/>
        <sz val="10"/>
        <color theme="1"/>
        <rFont val="Times New Roman"/>
        <family val="1"/>
      </rPr>
      <t xml:space="preserve"> j </t>
    </r>
    <r>
      <rPr>
        <b/>
        <sz val="10"/>
        <color theme="1"/>
        <rFont val="Times New Roman"/>
        <family val="1"/>
      </rPr>
      <t xml:space="preserve"> </t>
    </r>
  </si>
  <si>
    <r>
      <t xml:space="preserve">GRAND TOTAL (rounded) </t>
    </r>
    <r>
      <rPr>
        <b/>
        <vertAlign val="superscript"/>
        <sz val="10"/>
        <color theme="1"/>
        <rFont val="Times New Roman"/>
        <family val="1"/>
      </rPr>
      <t>j</t>
    </r>
  </si>
  <si>
    <r>
      <t>TOTAL (rounded)</t>
    </r>
    <r>
      <rPr>
        <b/>
        <vertAlign val="superscript"/>
        <sz val="10"/>
        <color rgb="FF000000"/>
        <rFont val="Times New Roman"/>
        <family val="1"/>
      </rPr>
      <t>f</t>
    </r>
  </si>
  <si>
    <r>
      <t>b</t>
    </r>
    <r>
      <rPr>
        <sz val="9"/>
        <color theme="1"/>
        <rFont val="Times New Roman"/>
        <family val="1"/>
      </rPr>
      <t xml:space="preserve"> This ICR uses the following average hourly labor rates: For managerial $69.04 (GS-13, Step 5, $43.15 + 60%), $51.23 (GS-12, Step 1, $32.02 x 1.6) for technical, and $27.73 (GS-6, Step 3, $17.33 x 1.6) for clerical.  These rates are from the Office of Personnel Management (OPM), 2021 General Schedule, which excludes locality rates of pay.  The rates have been increased by 60 percent to account for the benefit packages available to government employees.</t>
    </r>
  </si>
  <si>
    <r>
      <t>b</t>
    </r>
    <r>
      <rPr>
        <sz val="9"/>
        <color theme="1"/>
        <rFont val="Times New Roman"/>
        <family val="1"/>
      </rPr>
      <t xml:space="preserve">  This ICR uses the following labor rates:  $153.55 for managerial labor, $122.20 for technical labor, and $61.51 for clerical labor. These rates are from the United States Department of Labor, Bureau of Labor Statistics, March 2021, “Table 2. Civilian Workers, by occupational and industry group.” The rates have been increased by 110 percent to account for the benefit packages available to those employed by private industry.  </t>
    </r>
  </si>
  <si>
    <r>
      <t xml:space="preserve">     Report of exceedances </t>
    </r>
    <r>
      <rPr>
        <vertAlign val="superscript"/>
        <sz val="10"/>
        <color rgb="FF000000"/>
        <rFont val="Times New Roman"/>
        <family val="1"/>
      </rPr>
      <t>g</t>
    </r>
  </si>
  <si>
    <r>
      <t xml:space="preserve">     Report of exceedances </t>
    </r>
    <r>
      <rPr>
        <vertAlign val="superscript"/>
        <sz val="10"/>
        <color rgb="FF000000"/>
        <rFont val="Times New Roman"/>
        <family val="1"/>
      </rPr>
      <t>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</si>
</sst>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8" formatCode="&quot;$&quot;#,##0.00_);[Red]\(&quot;$&quot;#,##0.00\)"/>
    <numFmt numFmtId="44" formatCode="_(&quot;$&quot;* #,##0.00_);_(&quot;$&quot;* \(#,##0.00\);_(&quot;$&quot;* &quot;-&quot;??_);_(@_)"/>
    <numFmt numFmtId="164" formatCode="&quot;$&quot;#,##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Times New Roman"/>
      <family val="1"/>
    </font>
    <font>
      <b/>
      <sz val="12"/>
      <color rgb="FF000000"/>
      <name val="Times New Roman"/>
      <family val="1"/>
    </font>
    <font>
      <b/>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sz val="10"/>
      <color rgb="FFFFFFFF"/>
      <name val="Times New Roman"/>
      <family val="1"/>
    </font>
    <font>
      <vertAlign val="superscript"/>
      <sz val="9"/>
      <color theme="1"/>
      <name val="Times New Roman"/>
      <family val="1"/>
    </font>
    <font>
      <sz val="9"/>
      <color theme="1"/>
      <name val="Times New Roman"/>
      <family val="1"/>
    </font>
    <font>
      <b/>
      <sz val="11"/>
      <color theme="1"/>
      <name val="Times New Roman"/>
      <family val="1"/>
    </font>
    <font>
      <b/>
      <i/>
      <sz val="10"/>
      <color rgb="FF000000"/>
      <name val="Times New Roman"/>
      <family val="1"/>
    </font>
    <font>
      <i/>
      <sz val="10"/>
      <color rgb="FF000000"/>
      <name val="Times New Roman"/>
      <family val="1"/>
    </font>
    <font>
      <i/>
      <sz val="10"/>
      <color theme="1"/>
      <name val="Times New Roman"/>
      <family val="1"/>
    </font>
    <font>
      <b/>
      <i/>
      <sz val="10"/>
      <color theme="1"/>
      <name val="Times New Roman"/>
      <family val="1"/>
    </font>
    <font>
      <b/>
      <vertAlign val="superscript"/>
      <sz val="10"/>
      <color rgb="FF000000"/>
      <name val="Times New Roman"/>
      <family val="1"/>
    </font>
    <font>
      <b/>
      <vertAlign val="superscript"/>
      <sz val="10"/>
      <color theme="1"/>
      <name val="Times New Roman"/>
      <family val="1"/>
    </font>
    <font>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0" fillId="0" borderId="0" xfId="0" applyAlignment="1"/>
    <xf numFmtId="0" fontId="6" fillId="0" borderId="1" xfId="0" applyFont="1" applyBorder="1" applyAlignment="1">
      <alignment vertical="top"/>
    </xf>
    <xf numFmtId="0" fontId="6" fillId="0" borderId="1" xfId="0" applyFont="1" applyBorder="1" applyAlignment="1">
      <alignment horizontal="center" vertical="top"/>
    </xf>
    <xf numFmtId="3" fontId="6" fillId="0" borderId="1" xfId="0" applyNumberFormat="1" applyFont="1" applyBorder="1" applyAlignment="1">
      <alignment horizontal="center" vertical="top"/>
    </xf>
    <xf numFmtId="8" fontId="6" fillId="0" borderId="1" xfId="0" applyNumberFormat="1" applyFont="1" applyBorder="1" applyAlignment="1">
      <alignment horizontal="right" vertical="top"/>
    </xf>
    <xf numFmtId="6" fontId="6" fillId="0" borderId="1" xfId="0" applyNumberFormat="1" applyFont="1" applyBorder="1" applyAlignment="1">
      <alignment horizontal="right" vertical="top"/>
    </xf>
    <xf numFmtId="0" fontId="0" fillId="0" borderId="1" xfId="0" applyBorder="1" applyAlignment="1">
      <alignment vertical="top"/>
    </xf>
    <xf numFmtId="0" fontId="8" fillId="0" borderId="1" xfId="0" applyFont="1" applyBorder="1" applyAlignment="1">
      <alignment vertical="top"/>
    </xf>
    <xf numFmtId="0" fontId="10" fillId="0" borderId="0" xfId="0" applyFont="1"/>
    <xf numFmtId="0" fontId="6" fillId="0" borderId="1" xfId="0" applyFont="1" applyBorder="1" applyAlignment="1">
      <alignment vertical="top" wrapText="1"/>
    </xf>
    <xf numFmtId="0" fontId="2" fillId="0" borderId="0" xfId="0" applyFont="1" applyAlignment="1"/>
    <xf numFmtId="0" fontId="12" fillId="0" borderId="0" xfId="0" applyFont="1"/>
    <xf numFmtId="0" fontId="3" fillId="0" borderId="1" xfId="0" applyFont="1" applyBorder="1"/>
    <xf numFmtId="6" fontId="3" fillId="0" borderId="1" xfId="0" applyNumberFormat="1" applyFont="1" applyBorder="1"/>
    <xf numFmtId="5" fontId="3" fillId="0" borderId="1" xfId="1" applyNumberFormat="1" applyFont="1" applyBorder="1"/>
    <xf numFmtId="0" fontId="6" fillId="0" borderId="1" xfId="0" applyFont="1" applyFill="1" applyBorder="1" applyAlignment="1">
      <alignment vertical="top"/>
    </xf>
    <xf numFmtId="0" fontId="6" fillId="0" borderId="1" xfId="0" applyFont="1" applyFill="1" applyBorder="1" applyAlignment="1">
      <alignment horizontal="center" vertical="top" wrapText="1"/>
    </xf>
    <xf numFmtId="3" fontId="6" fillId="0" borderId="1" xfId="0" applyNumberFormat="1" applyFont="1" applyFill="1" applyBorder="1" applyAlignment="1">
      <alignment vertical="top" wrapText="1"/>
    </xf>
    <xf numFmtId="0" fontId="6" fillId="0" borderId="1" xfId="0" applyFont="1" applyFill="1" applyBorder="1" applyAlignment="1">
      <alignment vertical="top" wrapText="1"/>
    </xf>
    <xf numFmtId="8" fontId="6" fillId="0" borderId="1" xfId="0" applyNumberFormat="1" applyFont="1" applyFill="1" applyBorder="1" applyAlignment="1">
      <alignment horizontal="right" vertical="top" wrapText="1"/>
    </xf>
    <xf numFmtId="0" fontId="0" fillId="0" borderId="0" xfId="0" applyFill="1" applyAlignment="1"/>
    <xf numFmtId="0" fontId="10" fillId="0" borderId="0" xfId="0" applyFont="1" applyFill="1"/>
    <xf numFmtId="0" fontId="0" fillId="0" borderId="0" xfId="0" applyFill="1"/>
    <xf numFmtId="0" fontId="6" fillId="0" borderId="1" xfId="0" applyFont="1" applyFill="1" applyBorder="1" applyAlignment="1">
      <alignment horizontal="center" vertical="top"/>
    </xf>
    <xf numFmtId="3" fontId="6" fillId="0" borderId="1" xfId="0" applyNumberFormat="1" applyFont="1" applyFill="1" applyBorder="1" applyAlignment="1">
      <alignment horizontal="center" vertical="top"/>
    </xf>
    <xf numFmtId="8" fontId="6" fillId="0" borderId="1" xfId="0" applyNumberFormat="1" applyFont="1" applyFill="1" applyBorder="1" applyAlignment="1">
      <alignment horizontal="right" vertical="top"/>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top" wrapText="1"/>
    </xf>
    <xf numFmtId="0" fontId="13" fillId="0" borderId="1" xfId="0" applyFont="1" applyFill="1" applyBorder="1" applyAlignment="1">
      <alignment vertical="top"/>
    </xf>
    <xf numFmtId="0" fontId="14" fillId="0" borderId="1" xfId="0" applyFont="1" applyFill="1" applyBorder="1" applyAlignment="1">
      <alignment horizontal="center" vertical="top" wrapText="1"/>
    </xf>
    <xf numFmtId="0" fontId="15" fillId="0" borderId="1" xfId="0" applyFont="1" applyFill="1" applyBorder="1" applyAlignment="1">
      <alignment vertical="top" wrapText="1"/>
    </xf>
    <xf numFmtId="164" fontId="16" fillId="0" borderId="1" xfId="0" applyNumberFormat="1" applyFont="1" applyFill="1" applyBorder="1" applyAlignment="1">
      <alignment vertical="top" wrapText="1"/>
    </xf>
    <xf numFmtId="0" fontId="0" fillId="0" borderId="1" xfId="0" applyFill="1" applyBorder="1" applyAlignment="1">
      <alignment vertical="top" wrapText="1"/>
    </xf>
    <xf numFmtId="0" fontId="16" fillId="0" borderId="1" xfId="0" applyFont="1" applyFill="1" applyBorder="1" applyAlignment="1">
      <alignment vertical="top" wrapText="1"/>
    </xf>
    <xf numFmtId="0" fontId="3" fillId="0" borderId="1" xfId="0" applyFont="1" applyFill="1" applyBorder="1"/>
    <xf numFmtId="6" fontId="3" fillId="0" borderId="1" xfId="0" applyNumberFormat="1" applyFont="1" applyFill="1" applyBorder="1"/>
    <xf numFmtId="0" fontId="6" fillId="0" borderId="1" xfId="0" applyFont="1" applyFill="1" applyBorder="1" applyAlignment="1">
      <alignment horizontal="center"/>
    </xf>
    <xf numFmtId="0" fontId="6" fillId="0" borderId="1" xfId="0" applyFont="1" applyFill="1" applyBorder="1" applyAlignment="1">
      <alignment horizontal="center" wrapText="1"/>
    </xf>
    <xf numFmtId="0" fontId="6" fillId="0" borderId="1" xfId="0" applyFont="1" applyFill="1" applyBorder="1" applyAlignment="1">
      <alignment wrapText="1"/>
    </xf>
    <xf numFmtId="0" fontId="6" fillId="0" borderId="1" xfId="0" applyFont="1" applyFill="1" applyBorder="1" applyAlignment="1">
      <alignment vertical="center" wrapText="1"/>
    </xf>
    <xf numFmtId="1" fontId="0" fillId="0" borderId="0" xfId="0" applyNumberFormat="1" applyFill="1"/>
    <xf numFmtId="6" fontId="6" fillId="0" borderId="1" xfId="0" applyNumberFormat="1" applyFont="1" applyFill="1" applyBorder="1" applyAlignment="1">
      <alignment horizontal="right" vertical="top" wrapText="1"/>
    </xf>
    <xf numFmtId="0" fontId="3" fillId="0" borderId="4" xfId="0" applyFont="1" applyFill="1" applyBorder="1"/>
    <xf numFmtId="0" fontId="3" fillId="0" borderId="4" xfId="0" applyFont="1" applyBorder="1"/>
    <xf numFmtId="0" fontId="8" fillId="0" borderId="1" xfId="0" applyFont="1" applyBorder="1" applyAlignment="1">
      <alignment vertical="center"/>
    </xf>
    <xf numFmtId="0" fontId="3" fillId="0" borderId="1" xfId="0" applyFont="1" applyBorder="1" applyAlignment="1">
      <alignment vertical="center"/>
    </xf>
    <xf numFmtId="44" fontId="19" fillId="0" borderId="0" xfId="1" applyFont="1" applyBorder="1" applyAlignment="1"/>
    <xf numFmtId="44" fontId="19" fillId="0" borderId="0" xfId="1" applyFont="1"/>
    <xf numFmtId="0" fontId="4" fillId="0" borderId="0" xfId="0" applyFont="1" applyBorder="1" applyAlignment="1">
      <alignment wrapText="1"/>
    </xf>
    <xf numFmtId="0" fontId="10" fillId="0" borderId="0" xfId="0" applyFont="1" applyAlignment="1">
      <alignment horizontal="left" wrapText="1"/>
    </xf>
    <xf numFmtId="3" fontId="13" fillId="0" borderId="2" xfId="0" applyNumberFormat="1" applyFont="1" applyFill="1" applyBorder="1" applyAlignment="1">
      <alignment horizontal="center" vertical="top" wrapText="1"/>
    </xf>
    <xf numFmtId="3" fontId="13" fillId="0" borderId="3" xfId="0" applyNumberFormat="1" applyFont="1" applyFill="1" applyBorder="1" applyAlignment="1">
      <alignment horizontal="center" vertical="top" wrapText="1"/>
    </xf>
    <xf numFmtId="3" fontId="13" fillId="0" borderId="4" xfId="0" applyNumberFormat="1" applyFont="1" applyFill="1" applyBorder="1" applyAlignment="1">
      <alignment horizontal="center" vertical="top" wrapText="1"/>
    </xf>
    <xf numFmtId="3" fontId="3" fillId="0" borderId="1" xfId="0" applyNumberFormat="1" applyFont="1" applyFill="1" applyBorder="1" applyAlignment="1">
      <alignment horizontal="center"/>
    </xf>
    <xf numFmtId="0" fontId="3" fillId="0" borderId="1" xfId="0" applyFont="1" applyFill="1" applyBorder="1" applyAlignment="1">
      <alignment horizontal="center"/>
    </xf>
    <xf numFmtId="0" fontId="9" fillId="0" borderId="1" xfId="0" applyFont="1" applyFill="1" applyBorder="1" applyAlignment="1">
      <alignment horizontal="center" vertical="top"/>
    </xf>
    <xf numFmtId="3" fontId="6" fillId="0" borderId="2" xfId="0" applyNumberFormat="1" applyFont="1" applyBorder="1" applyAlignment="1">
      <alignment horizontal="center" vertical="top"/>
    </xf>
    <xf numFmtId="3" fontId="6" fillId="0" borderId="3" xfId="0" applyNumberFormat="1" applyFont="1" applyBorder="1" applyAlignment="1">
      <alignment horizontal="center" vertical="top"/>
    </xf>
    <xf numFmtId="3" fontId="6" fillId="0" borderId="4" xfId="0" applyNumberFormat="1" applyFont="1" applyBorder="1" applyAlignment="1">
      <alignment horizontal="center" vertical="top"/>
    </xf>
    <xf numFmtId="0" fontId="4" fillId="0" borderId="0" xfId="0" applyFont="1" applyAlignment="1">
      <alignment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workbookViewId="0">
      <selection activeCell="E16" sqref="E16"/>
    </sheetView>
  </sheetViews>
  <sheetFormatPr defaultRowHeight="14.5" x14ac:dyDescent="0.35"/>
  <cols>
    <col min="1" max="1" width="65.54296875" bestFit="1" customWidth="1"/>
    <col min="2" max="2" width="10.453125" customWidth="1"/>
    <col min="3" max="3" width="11.26953125" customWidth="1"/>
    <col min="4" max="4" width="10.7265625" customWidth="1"/>
    <col min="5" max="5" width="11.26953125" customWidth="1"/>
    <col min="6" max="6" width="9.7265625" customWidth="1"/>
    <col min="7" max="7" width="11.1796875" customWidth="1"/>
    <col min="8" max="8" width="10.54296875" customWidth="1"/>
    <col min="9" max="9" width="13.26953125" bestFit="1" customWidth="1"/>
    <col min="11" max="11" width="12.54296875" bestFit="1" customWidth="1"/>
  </cols>
  <sheetData>
    <row r="1" spans="1:11" ht="31.5" customHeight="1" x14ac:dyDescent="0.35">
      <c r="A1" s="49" t="s">
        <v>71</v>
      </c>
      <c r="B1" s="49"/>
      <c r="C1" s="49"/>
      <c r="D1" s="49"/>
      <c r="E1" s="49"/>
      <c r="F1" s="49"/>
      <c r="G1" s="49"/>
      <c r="H1" s="49"/>
      <c r="I1" s="49"/>
    </row>
    <row r="2" spans="1:11" x14ac:dyDescent="0.35">
      <c r="B2" s="27" t="s">
        <v>1</v>
      </c>
      <c r="C2" s="27" t="s">
        <v>3</v>
      </c>
      <c r="D2" s="27" t="s">
        <v>5</v>
      </c>
      <c r="E2" s="27" t="s">
        <v>6</v>
      </c>
      <c r="F2" s="27" t="s">
        <v>7</v>
      </c>
      <c r="G2" s="27" t="s">
        <v>8</v>
      </c>
      <c r="H2" s="27" t="s">
        <v>9</v>
      </c>
      <c r="I2" s="27" t="s">
        <v>10</v>
      </c>
    </row>
    <row r="3" spans="1:11" ht="65" x14ac:dyDescent="0.35">
      <c r="A3" s="40" t="s">
        <v>0</v>
      </c>
      <c r="B3" s="27" t="s">
        <v>2</v>
      </c>
      <c r="C3" s="27" t="s">
        <v>4</v>
      </c>
      <c r="D3" s="27" t="s">
        <v>59</v>
      </c>
      <c r="E3" s="27" t="s">
        <v>35</v>
      </c>
      <c r="F3" s="27" t="s">
        <v>60</v>
      </c>
      <c r="G3" s="27" t="s">
        <v>61</v>
      </c>
      <c r="H3" s="27" t="s">
        <v>62</v>
      </c>
      <c r="I3" s="27" t="s">
        <v>58</v>
      </c>
    </row>
    <row r="4" spans="1:11" s="1" customFormat="1" x14ac:dyDescent="0.35">
      <c r="A4" s="16" t="s">
        <v>11</v>
      </c>
      <c r="B4" s="19" t="s">
        <v>12</v>
      </c>
      <c r="C4" s="19"/>
      <c r="D4" s="19"/>
      <c r="E4" s="19"/>
      <c r="F4" s="19"/>
      <c r="G4" s="19"/>
      <c r="H4" s="19"/>
      <c r="I4" s="19"/>
      <c r="K4" s="47">
        <v>122.2</v>
      </c>
    </row>
    <row r="5" spans="1:11" s="1" customFormat="1" x14ac:dyDescent="0.35">
      <c r="A5" s="16" t="s">
        <v>13</v>
      </c>
      <c r="B5" s="19" t="s">
        <v>12</v>
      </c>
      <c r="C5" s="19"/>
      <c r="D5" s="19"/>
      <c r="E5" s="19"/>
      <c r="F5" s="19"/>
      <c r="G5" s="19"/>
      <c r="H5" s="19"/>
      <c r="I5" s="19"/>
      <c r="K5" s="47">
        <v>153.33000000000001</v>
      </c>
    </row>
    <row r="6" spans="1:11" s="1" customFormat="1" x14ac:dyDescent="0.35">
      <c r="A6" s="16" t="s">
        <v>14</v>
      </c>
      <c r="B6" s="19" t="s">
        <v>12</v>
      </c>
      <c r="C6" s="19"/>
      <c r="D6" s="19"/>
      <c r="E6" s="19"/>
      <c r="F6" s="19"/>
      <c r="G6" s="19"/>
      <c r="H6" s="19"/>
      <c r="I6" s="19"/>
      <c r="K6" s="47">
        <v>61.51</v>
      </c>
    </row>
    <row r="7" spans="1:11" s="1" customFormat="1" x14ac:dyDescent="0.35">
      <c r="A7" s="16" t="s">
        <v>15</v>
      </c>
      <c r="B7" s="19"/>
      <c r="C7" s="19"/>
      <c r="D7" s="19"/>
      <c r="E7" s="19"/>
      <c r="F7" s="19"/>
      <c r="G7" s="19"/>
      <c r="H7" s="19"/>
      <c r="I7" s="19"/>
    </row>
    <row r="8" spans="1:11" s="1" customFormat="1" ht="15.5" x14ac:dyDescent="0.35">
      <c r="A8" s="16" t="s">
        <v>70</v>
      </c>
      <c r="B8" s="17">
        <v>0.5</v>
      </c>
      <c r="C8" s="17">
        <v>1</v>
      </c>
      <c r="D8" s="17">
        <f>B8*C8</f>
        <v>0.5</v>
      </c>
      <c r="E8" s="28">
        <v>5800</v>
      </c>
      <c r="F8" s="18">
        <f>D8*E8</f>
        <v>2900</v>
      </c>
      <c r="G8" s="19">
        <f>F8*0.05</f>
        <v>145</v>
      </c>
      <c r="H8" s="17">
        <f>F8*0.1</f>
        <v>290</v>
      </c>
      <c r="I8" s="20">
        <f>F8*K$4+G8*K$5+H8*K$6</f>
        <v>394450.75</v>
      </c>
    </row>
    <row r="9" spans="1:11" s="1" customFormat="1" x14ac:dyDescent="0.35">
      <c r="A9" s="16" t="s">
        <v>16</v>
      </c>
      <c r="B9" s="19"/>
      <c r="C9" s="19"/>
      <c r="D9" s="19"/>
      <c r="E9" s="19"/>
      <c r="F9" s="19"/>
      <c r="G9" s="19"/>
      <c r="H9" s="19"/>
      <c r="I9" s="19"/>
    </row>
    <row r="10" spans="1:11" s="1" customFormat="1" ht="15.5" x14ac:dyDescent="0.35">
      <c r="A10" s="16" t="s">
        <v>45</v>
      </c>
      <c r="B10" s="17">
        <v>2</v>
      </c>
      <c r="C10" s="17">
        <v>1</v>
      </c>
      <c r="D10" s="17">
        <f t="shared" ref="D10:D13" si="0">B10*C10</f>
        <v>2</v>
      </c>
      <c r="E10" s="28">
        <v>0</v>
      </c>
      <c r="F10" s="18">
        <f t="shared" ref="F10:F13" si="1">D10*E10</f>
        <v>0</v>
      </c>
      <c r="G10" s="19">
        <f t="shared" ref="G10:G13" si="2">F10*0.05</f>
        <v>0</v>
      </c>
      <c r="H10" s="17">
        <f t="shared" ref="H10:H13" si="3">F10*0.1</f>
        <v>0</v>
      </c>
      <c r="I10" s="42">
        <f>F10*K$4+G10*K$5+H10*K$6</f>
        <v>0</v>
      </c>
    </row>
    <row r="11" spans="1:11" s="1" customFormat="1" ht="15.5" x14ac:dyDescent="0.35">
      <c r="A11" s="16" t="s">
        <v>47</v>
      </c>
      <c r="B11" s="17">
        <v>4</v>
      </c>
      <c r="C11" s="17">
        <v>1</v>
      </c>
      <c r="D11" s="17">
        <f t="shared" si="0"/>
        <v>4</v>
      </c>
      <c r="E11" s="17">
        <v>0</v>
      </c>
      <c r="F11" s="18">
        <f t="shared" si="1"/>
        <v>0</v>
      </c>
      <c r="G11" s="19">
        <f t="shared" si="2"/>
        <v>0</v>
      </c>
      <c r="H11" s="17">
        <f t="shared" si="3"/>
        <v>0</v>
      </c>
      <c r="I11" s="42">
        <f>F11*K$4+G11*K$5+H11*K$6</f>
        <v>0</v>
      </c>
    </row>
    <row r="12" spans="1:11" s="1" customFormat="1" ht="15.5" x14ac:dyDescent="0.35">
      <c r="A12" s="16" t="s">
        <v>17</v>
      </c>
      <c r="B12" s="17">
        <v>2</v>
      </c>
      <c r="C12" s="17">
        <v>1</v>
      </c>
      <c r="D12" s="17">
        <f t="shared" si="0"/>
        <v>2</v>
      </c>
      <c r="E12" s="28">
        <v>5800</v>
      </c>
      <c r="F12" s="18">
        <f t="shared" si="1"/>
        <v>11600</v>
      </c>
      <c r="G12" s="19">
        <f t="shared" si="2"/>
        <v>580</v>
      </c>
      <c r="H12" s="28">
        <f t="shared" si="3"/>
        <v>1160</v>
      </c>
      <c r="I12" s="20">
        <f>F12*K$4+G12*K$5+H12*K$6</f>
        <v>1577803</v>
      </c>
    </row>
    <row r="13" spans="1:11" s="21" customFormat="1" ht="15.5" x14ac:dyDescent="0.35">
      <c r="A13" s="16" t="s">
        <v>79</v>
      </c>
      <c r="B13" s="17">
        <v>2</v>
      </c>
      <c r="C13" s="17">
        <v>1</v>
      </c>
      <c r="D13" s="17">
        <f t="shared" si="0"/>
        <v>2</v>
      </c>
      <c r="E13" s="17">
        <f>E12*0.05</f>
        <v>290</v>
      </c>
      <c r="F13" s="18">
        <f t="shared" si="1"/>
        <v>580</v>
      </c>
      <c r="G13" s="19">
        <f t="shared" si="2"/>
        <v>29</v>
      </c>
      <c r="H13" s="17">
        <f t="shared" si="3"/>
        <v>58</v>
      </c>
      <c r="I13" s="20">
        <f>F13*K$4+G13*K$5+H13*K$6</f>
        <v>78890.150000000009</v>
      </c>
    </row>
    <row r="14" spans="1:11" s="1" customFormat="1" x14ac:dyDescent="0.35">
      <c r="A14" s="16" t="s">
        <v>18</v>
      </c>
      <c r="B14" s="17" t="s">
        <v>19</v>
      </c>
      <c r="C14" s="17"/>
      <c r="D14" s="17"/>
      <c r="E14" s="17"/>
      <c r="F14" s="19"/>
      <c r="G14" s="19"/>
      <c r="H14" s="17"/>
      <c r="I14" s="17"/>
    </row>
    <row r="15" spans="1:11" s="1" customFormat="1" x14ac:dyDescent="0.35">
      <c r="A15" s="16" t="s">
        <v>20</v>
      </c>
      <c r="B15" s="17" t="s">
        <v>19</v>
      </c>
      <c r="C15" s="17"/>
      <c r="D15" s="17"/>
      <c r="E15" s="17"/>
      <c r="F15" s="19"/>
      <c r="G15" s="19"/>
      <c r="H15" s="17"/>
      <c r="I15" s="17"/>
    </row>
    <row r="16" spans="1:11" s="1" customFormat="1" x14ac:dyDescent="0.35">
      <c r="A16" s="16" t="s">
        <v>21</v>
      </c>
      <c r="B16" s="17" t="s">
        <v>19</v>
      </c>
      <c r="C16" s="17"/>
      <c r="D16" s="17"/>
      <c r="E16" s="17"/>
      <c r="F16" s="19"/>
      <c r="G16" s="19"/>
      <c r="H16" s="17"/>
      <c r="I16" s="17"/>
    </row>
    <row r="17" spans="1:10" s="1" customFormat="1" x14ac:dyDescent="0.35">
      <c r="A17" s="29" t="s">
        <v>22</v>
      </c>
      <c r="B17" s="30"/>
      <c r="C17" s="31"/>
      <c r="D17" s="31"/>
      <c r="E17" s="31"/>
      <c r="F17" s="51">
        <f>SUM(F4:H16)</f>
        <v>17342</v>
      </c>
      <c r="G17" s="52"/>
      <c r="H17" s="53"/>
      <c r="I17" s="32">
        <f>SUM(I4:I16)</f>
        <v>2051143.9</v>
      </c>
    </row>
    <row r="18" spans="1:10" s="1" customFormat="1" x14ac:dyDescent="0.35">
      <c r="A18" s="16" t="s">
        <v>23</v>
      </c>
      <c r="B18" s="19"/>
      <c r="C18" s="19"/>
      <c r="D18" s="19"/>
      <c r="E18" s="19"/>
      <c r="F18" s="19"/>
      <c r="G18" s="19"/>
      <c r="H18" s="19"/>
      <c r="I18" s="19"/>
    </row>
    <row r="19" spans="1:10" s="1" customFormat="1" x14ac:dyDescent="0.35">
      <c r="A19" s="16" t="s">
        <v>67</v>
      </c>
      <c r="B19" s="17" t="s">
        <v>24</v>
      </c>
      <c r="C19" s="17"/>
      <c r="D19" s="17"/>
      <c r="E19" s="17"/>
      <c r="F19" s="19"/>
      <c r="G19" s="19"/>
      <c r="H19" s="17"/>
      <c r="I19" s="17"/>
    </row>
    <row r="20" spans="1:10" s="1" customFormat="1" x14ac:dyDescent="0.35">
      <c r="A20" s="16" t="s">
        <v>25</v>
      </c>
      <c r="B20" s="17" t="s">
        <v>26</v>
      </c>
      <c r="C20" s="17"/>
      <c r="D20" s="17"/>
      <c r="E20" s="17"/>
      <c r="F20" s="19"/>
      <c r="G20" s="19"/>
      <c r="H20" s="17"/>
      <c r="I20" s="17"/>
    </row>
    <row r="21" spans="1:10" s="1" customFormat="1" x14ac:dyDescent="0.35">
      <c r="A21" s="16" t="s">
        <v>27</v>
      </c>
      <c r="B21" s="17" t="s">
        <v>26</v>
      </c>
      <c r="C21" s="17"/>
      <c r="D21" s="17"/>
      <c r="E21" s="17"/>
      <c r="F21" s="19"/>
      <c r="G21" s="19"/>
      <c r="H21" s="17"/>
      <c r="I21" s="17"/>
    </row>
    <row r="22" spans="1:10" s="1" customFormat="1" x14ac:dyDescent="0.35">
      <c r="A22" s="16" t="s">
        <v>28</v>
      </c>
      <c r="B22" s="17" t="s">
        <v>26</v>
      </c>
      <c r="C22" s="17"/>
      <c r="D22" s="17"/>
      <c r="E22" s="17"/>
      <c r="F22" s="19"/>
      <c r="G22" s="19"/>
      <c r="H22" s="17"/>
      <c r="I22" s="17"/>
    </row>
    <row r="23" spans="1:10" s="1" customFormat="1" x14ac:dyDescent="0.35">
      <c r="A23" s="16" t="s">
        <v>29</v>
      </c>
      <c r="B23" s="33"/>
      <c r="C23" s="33"/>
      <c r="D23" s="33"/>
      <c r="E23" s="33"/>
      <c r="F23" s="33"/>
      <c r="G23" s="33"/>
      <c r="H23" s="33"/>
      <c r="I23" s="33"/>
    </row>
    <row r="24" spans="1:10" s="1" customFormat="1" ht="15.5" x14ac:dyDescent="0.35">
      <c r="A24" s="16" t="s">
        <v>49</v>
      </c>
      <c r="B24" s="17">
        <v>0.25</v>
      </c>
      <c r="C24" s="17">
        <v>12</v>
      </c>
      <c r="D24" s="17">
        <f>B24*C24</f>
        <v>3</v>
      </c>
      <c r="E24" s="28">
        <v>5800</v>
      </c>
      <c r="F24" s="18">
        <f>D24*E24</f>
        <v>17400</v>
      </c>
      <c r="G24" s="19">
        <f>F24*0.05</f>
        <v>870</v>
      </c>
      <c r="H24" s="17">
        <f>F24*0.1</f>
        <v>1740</v>
      </c>
      <c r="I24" s="20">
        <f>F24*K$4+G24*K$5+H24*K$6</f>
        <v>2366704.5</v>
      </c>
    </row>
    <row r="25" spans="1:10" s="1" customFormat="1" x14ac:dyDescent="0.35">
      <c r="A25" s="16" t="s">
        <v>30</v>
      </c>
      <c r="B25" s="19" t="s">
        <v>12</v>
      </c>
      <c r="C25" s="19"/>
      <c r="D25" s="19"/>
      <c r="E25" s="19"/>
      <c r="F25" s="19"/>
      <c r="G25" s="19"/>
      <c r="H25" s="19"/>
      <c r="I25" s="19"/>
    </row>
    <row r="26" spans="1:10" s="1" customFormat="1" x14ac:dyDescent="0.35">
      <c r="A26" s="16" t="s">
        <v>31</v>
      </c>
      <c r="B26" s="19" t="s">
        <v>12</v>
      </c>
      <c r="C26" s="19"/>
      <c r="D26" s="19"/>
      <c r="E26" s="19"/>
      <c r="F26" s="19"/>
      <c r="G26" s="19"/>
      <c r="H26" s="19"/>
      <c r="I26" s="19"/>
    </row>
    <row r="27" spans="1:10" s="1" customFormat="1" ht="15.5" x14ac:dyDescent="0.35">
      <c r="A27" s="16" t="s">
        <v>50</v>
      </c>
      <c r="B27" s="17">
        <v>0.25</v>
      </c>
      <c r="C27" s="17">
        <v>1</v>
      </c>
      <c r="D27" s="17">
        <f>B27*C27</f>
        <v>0.25</v>
      </c>
      <c r="E27" s="28">
        <v>5800</v>
      </c>
      <c r="F27" s="18">
        <f>D27*E27</f>
        <v>1450</v>
      </c>
      <c r="G27" s="19">
        <f>F27*0.05</f>
        <v>72.5</v>
      </c>
      <c r="H27" s="17">
        <f>F27*0.1</f>
        <v>145</v>
      </c>
      <c r="I27" s="20">
        <f>F27*K$4+G27*K$5+H27*K$6</f>
        <v>197225.375</v>
      </c>
    </row>
    <row r="28" spans="1:10" s="1" customFormat="1" x14ac:dyDescent="0.35">
      <c r="A28" s="16" t="s">
        <v>32</v>
      </c>
      <c r="B28" s="19" t="s">
        <v>12</v>
      </c>
      <c r="C28" s="33"/>
      <c r="D28" s="33"/>
      <c r="E28" s="33"/>
      <c r="F28" s="33"/>
      <c r="G28" s="33"/>
      <c r="H28" s="33"/>
      <c r="I28" s="33"/>
    </row>
    <row r="29" spans="1:10" s="1" customFormat="1" x14ac:dyDescent="0.35">
      <c r="A29" s="29" t="s">
        <v>33</v>
      </c>
      <c r="B29" s="34"/>
      <c r="C29" s="34"/>
      <c r="D29" s="34"/>
      <c r="E29" s="34"/>
      <c r="F29" s="51">
        <f>SUM(F19:H28)</f>
        <v>21677.5</v>
      </c>
      <c r="G29" s="52"/>
      <c r="H29" s="53"/>
      <c r="I29" s="32">
        <f>SUM(I19:I28)</f>
        <v>2563929.875</v>
      </c>
    </row>
    <row r="30" spans="1:10" ht="15" x14ac:dyDescent="0.35">
      <c r="A30" s="45" t="s">
        <v>73</v>
      </c>
      <c r="B30" s="43"/>
      <c r="C30" s="35"/>
      <c r="D30" s="35"/>
      <c r="E30" s="35"/>
      <c r="F30" s="54">
        <f>ROUND(F29+F17,-2)</f>
        <v>39000</v>
      </c>
      <c r="G30" s="55"/>
      <c r="H30" s="55"/>
      <c r="I30" s="36">
        <f>ROUND(I29+I17,-4)</f>
        <v>4620000</v>
      </c>
    </row>
    <row r="31" spans="1:10" ht="15" x14ac:dyDescent="0.35">
      <c r="A31" s="46" t="s">
        <v>74</v>
      </c>
      <c r="B31" s="44"/>
      <c r="C31" s="13"/>
      <c r="D31" s="13"/>
      <c r="E31" s="13"/>
      <c r="F31" s="13"/>
      <c r="G31" s="13"/>
      <c r="H31" s="13"/>
      <c r="I31" s="15">
        <v>0</v>
      </c>
    </row>
    <row r="32" spans="1:10" ht="15" x14ac:dyDescent="0.35">
      <c r="A32" s="46" t="s">
        <v>75</v>
      </c>
      <c r="B32" s="44"/>
      <c r="C32" s="13"/>
      <c r="D32" s="13"/>
      <c r="E32" s="13"/>
      <c r="F32" s="13"/>
      <c r="G32" s="13"/>
      <c r="H32" s="13"/>
      <c r="I32" s="14">
        <f>I31+I30</f>
        <v>4620000</v>
      </c>
      <c r="J32" s="11"/>
    </row>
    <row r="34" spans="1:9" x14ac:dyDescent="0.35">
      <c r="A34" s="12" t="s">
        <v>44</v>
      </c>
      <c r="G34" s="41">
        <f>F30/6090</f>
        <v>6.4039408866995071</v>
      </c>
      <c r="H34" t="s">
        <v>51</v>
      </c>
    </row>
    <row r="35" spans="1:9" ht="15" x14ac:dyDescent="0.35">
      <c r="A35" s="9" t="s">
        <v>64</v>
      </c>
    </row>
    <row r="36" spans="1:9" ht="31.9" customHeight="1" x14ac:dyDescent="0.35">
      <c r="A36" s="50" t="s">
        <v>78</v>
      </c>
      <c r="B36" s="50"/>
      <c r="C36" s="50"/>
      <c r="D36" s="50"/>
      <c r="E36" s="50"/>
      <c r="F36" s="50"/>
      <c r="G36" s="50"/>
      <c r="H36" s="50"/>
      <c r="I36" s="50"/>
    </row>
    <row r="37" spans="1:9" ht="15" x14ac:dyDescent="0.35">
      <c r="A37" s="9" t="s">
        <v>40</v>
      </c>
    </row>
    <row r="38" spans="1:9" ht="15" x14ac:dyDescent="0.35">
      <c r="A38" s="9" t="s">
        <v>68</v>
      </c>
    </row>
    <row r="39" spans="1:9" ht="15" x14ac:dyDescent="0.35">
      <c r="A39" s="9" t="s">
        <v>46</v>
      </c>
    </row>
    <row r="40" spans="1:9" ht="15" x14ac:dyDescent="0.35">
      <c r="A40" s="9" t="s">
        <v>48</v>
      </c>
    </row>
    <row r="41" spans="1:9" s="23" customFormat="1" ht="15" x14ac:dyDescent="0.35">
      <c r="A41" s="22" t="s">
        <v>63</v>
      </c>
    </row>
    <row r="42" spans="1:9" ht="15" x14ac:dyDescent="0.35">
      <c r="A42" s="9" t="s">
        <v>66</v>
      </c>
    </row>
    <row r="43" spans="1:9" ht="15" x14ac:dyDescent="0.35">
      <c r="A43" s="22" t="s">
        <v>69</v>
      </c>
      <c r="B43" s="23"/>
      <c r="C43" s="23"/>
    </row>
    <row r="44" spans="1:9" ht="15" x14ac:dyDescent="0.35">
      <c r="A44" s="9" t="s">
        <v>52</v>
      </c>
    </row>
  </sheetData>
  <mergeCells count="5">
    <mergeCell ref="A1:I1"/>
    <mergeCell ref="A36:I36"/>
    <mergeCell ref="F17:H17"/>
    <mergeCell ref="F29:H29"/>
    <mergeCell ref="F30:H30"/>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
  <sheetViews>
    <sheetView workbookViewId="0">
      <selection activeCell="A10" sqref="A10"/>
    </sheetView>
  </sheetViews>
  <sheetFormatPr defaultRowHeight="14.5" x14ac:dyDescent="0.35"/>
  <cols>
    <col min="1" max="1" width="41.26953125" bestFit="1" customWidth="1"/>
    <col min="2" max="2" width="10.26953125" customWidth="1"/>
    <col min="3" max="3" width="11.7265625" customWidth="1"/>
    <col min="4" max="4" width="10.26953125" customWidth="1"/>
    <col min="5" max="5" width="13.54296875" customWidth="1"/>
    <col min="7" max="7" width="10.26953125" customWidth="1"/>
    <col min="9" max="9" width="12.54296875" customWidth="1"/>
  </cols>
  <sheetData>
    <row r="1" spans="1:11" ht="47.25" customHeight="1" x14ac:dyDescent="0.35">
      <c r="A1" s="60" t="s">
        <v>72</v>
      </c>
      <c r="B1" s="60"/>
      <c r="C1" s="60"/>
      <c r="D1" s="60"/>
      <c r="E1" s="60"/>
      <c r="F1" s="60"/>
      <c r="G1" s="60"/>
      <c r="H1" s="60"/>
      <c r="I1" s="60"/>
    </row>
    <row r="2" spans="1:11" x14ac:dyDescent="0.35">
      <c r="A2" s="61" t="s">
        <v>34</v>
      </c>
      <c r="B2" s="37" t="s">
        <v>1</v>
      </c>
      <c r="C2" s="37" t="s">
        <v>3</v>
      </c>
      <c r="D2" s="37" t="s">
        <v>5</v>
      </c>
      <c r="E2" s="37" t="s">
        <v>6</v>
      </c>
      <c r="F2" s="37" t="s">
        <v>7</v>
      </c>
      <c r="G2" s="37" t="s">
        <v>8</v>
      </c>
      <c r="H2" s="37" t="s">
        <v>9</v>
      </c>
      <c r="I2" s="37" t="s">
        <v>10</v>
      </c>
    </row>
    <row r="3" spans="1:11" ht="51.75" customHeight="1" x14ac:dyDescent="0.35">
      <c r="A3" s="62"/>
      <c r="B3" s="39" t="s">
        <v>2</v>
      </c>
      <c r="C3" s="39" t="s">
        <v>4</v>
      </c>
      <c r="D3" s="38" t="s">
        <v>54</v>
      </c>
      <c r="E3" s="39" t="s">
        <v>35</v>
      </c>
      <c r="F3" s="38" t="s">
        <v>55</v>
      </c>
      <c r="G3" s="38" t="s">
        <v>56</v>
      </c>
      <c r="H3" s="38" t="s">
        <v>57</v>
      </c>
      <c r="I3" s="39" t="s">
        <v>36</v>
      </c>
    </row>
    <row r="4" spans="1:11" s="1" customFormat="1" x14ac:dyDescent="0.35">
      <c r="A4" s="16" t="s">
        <v>37</v>
      </c>
      <c r="B4" s="56"/>
      <c r="C4" s="56"/>
      <c r="D4" s="56"/>
      <c r="E4" s="56"/>
      <c r="F4" s="56"/>
      <c r="G4" s="56"/>
      <c r="H4" s="56"/>
      <c r="I4" s="56"/>
    </row>
    <row r="5" spans="1:11" s="1" customFormat="1" ht="15.5" x14ac:dyDescent="0.35">
      <c r="A5" s="2" t="s">
        <v>38</v>
      </c>
      <c r="B5" s="3">
        <v>1</v>
      </c>
      <c r="C5" s="3">
        <v>1</v>
      </c>
      <c r="D5" s="3">
        <f>B5*C5</f>
        <v>1</v>
      </c>
      <c r="E5" s="4">
        <v>0</v>
      </c>
      <c r="F5" s="4">
        <f>D5*E5</f>
        <v>0</v>
      </c>
      <c r="G5" s="3">
        <f>F5*0.05</f>
        <v>0</v>
      </c>
      <c r="H5" s="3">
        <f>F5*0.1</f>
        <v>0</v>
      </c>
      <c r="I5" s="6">
        <f>F5*K$5+G5*K$6+H5*K$7</f>
        <v>0</v>
      </c>
      <c r="K5" s="48">
        <v>51.23</v>
      </c>
    </row>
    <row r="6" spans="1:11" s="1" customFormat="1" ht="15.5" x14ac:dyDescent="0.35">
      <c r="A6" s="2" t="s">
        <v>42</v>
      </c>
      <c r="B6" s="3">
        <v>2</v>
      </c>
      <c r="C6" s="3">
        <v>1</v>
      </c>
      <c r="D6" s="3">
        <f>B6*C6</f>
        <v>2</v>
      </c>
      <c r="E6" s="3">
        <v>0</v>
      </c>
      <c r="F6" s="4">
        <f>D6*E6</f>
        <v>0</v>
      </c>
      <c r="G6" s="3">
        <f>F6*0.05</f>
        <v>0</v>
      </c>
      <c r="H6" s="3">
        <f>F6*0.1</f>
        <v>0</v>
      </c>
      <c r="I6" s="6">
        <f>F6*K$5+G6*K$6+H6*K$7</f>
        <v>0</v>
      </c>
      <c r="K6" s="48">
        <v>69.040000000000006</v>
      </c>
    </row>
    <row r="7" spans="1:11" s="1" customFormat="1" ht="15.5" x14ac:dyDescent="0.35">
      <c r="A7" s="10" t="s">
        <v>41</v>
      </c>
      <c r="B7" s="3">
        <v>2</v>
      </c>
      <c r="C7" s="3">
        <v>1</v>
      </c>
      <c r="D7" s="3">
        <f>B7*C7</f>
        <v>2</v>
      </c>
      <c r="E7" s="4">
        <v>5800</v>
      </c>
      <c r="F7" s="4">
        <f>D7*E7</f>
        <v>11600</v>
      </c>
      <c r="G7" s="3">
        <f>F7*0.05</f>
        <v>580</v>
      </c>
      <c r="H7" s="4">
        <f>F7*0.1</f>
        <v>1160</v>
      </c>
      <c r="I7" s="5">
        <f>F7*K$5+G7*K$6+H7*K$7</f>
        <v>666478</v>
      </c>
      <c r="K7" s="48">
        <v>27.73</v>
      </c>
    </row>
    <row r="8" spans="1:11" s="21" customFormat="1" ht="15.5" x14ac:dyDescent="0.35">
      <c r="A8" s="16" t="s">
        <v>80</v>
      </c>
      <c r="B8" s="24">
        <v>2</v>
      </c>
      <c r="C8" s="24">
        <v>1</v>
      </c>
      <c r="D8" s="24">
        <f>B8*C8</f>
        <v>2</v>
      </c>
      <c r="E8" s="24">
        <f>E7*0.05</f>
        <v>290</v>
      </c>
      <c r="F8" s="25">
        <f>D8*E8</f>
        <v>580</v>
      </c>
      <c r="G8" s="24">
        <f>F8*0.05</f>
        <v>29</v>
      </c>
      <c r="H8" s="24">
        <f>F8*0.1</f>
        <v>58</v>
      </c>
      <c r="I8" s="26">
        <f>F8*K$5+G8*K$6+H8*K$7</f>
        <v>33323.899999999994</v>
      </c>
    </row>
    <row r="9" spans="1:11" s="1" customFormat="1" ht="15" x14ac:dyDescent="0.35">
      <c r="A9" s="8" t="s">
        <v>76</v>
      </c>
      <c r="B9" s="7"/>
      <c r="C9" s="7"/>
      <c r="D9" s="7"/>
      <c r="E9" s="7"/>
      <c r="F9" s="57">
        <f>ROUND(SUM(F5:H8),-2)</f>
        <v>14000</v>
      </c>
      <c r="G9" s="58"/>
      <c r="H9" s="59"/>
      <c r="I9" s="6">
        <f>ROUND(SUM(I5:I8),-3)</f>
        <v>700000</v>
      </c>
      <c r="J9" s="11"/>
    </row>
    <row r="11" spans="1:11" x14ac:dyDescent="0.35">
      <c r="A11" s="12" t="s">
        <v>44</v>
      </c>
    </row>
    <row r="12" spans="1:11" ht="15" x14ac:dyDescent="0.35">
      <c r="A12" s="9" t="s">
        <v>39</v>
      </c>
    </row>
    <row r="13" spans="1:11" ht="40.9" customHeight="1" x14ac:dyDescent="0.35">
      <c r="A13" s="50" t="s">
        <v>77</v>
      </c>
      <c r="B13" s="50"/>
      <c r="C13" s="50"/>
      <c r="D13" s="50"/>
      <c r="E13" s="50"/>
      <c r="F13" s="50"/>
      <c r="G13" s="50"/>
      <c r="H13" s="50"/>
      <c r="I13" s="50"/>
    </row>
    <row r="14" spans="1:11" ht="15" x14ac:dyDescent="0.35">
      <c r="A14" s="9" t="s">
        <v>40</v>
      </c>
    </row>
    <row r="15" spans="1:11" ht="15" x14ac:dyDescent="0.35">
      <c r="A15" s="9" t="s">
        <v>43</v>
      </c>
    </row>
    <row r="16" spans="1:11" s="23" customFormat="1" ht="15" x14ac:dyDescent="0.35">
      <c r="A16" s="22" t="s">
        <v>65</v>
      </c>
    </row>
    <row r="17" spans="1:1" ht="15" x14ac:dyDescent="0.35">
      <c r="A17" s="9" t="s">
        <v>53</v>
      </c>
    </row>
  </sheetData>
  <mergeCells count="5">
    <mergeCell ref="B4:I4"/>
    <mergeCell ref="F9:H9"/>
    <mergeCell ref="A1:I1"/>
    <mergeCell ref="A13:I13"/>
    <mergeCell ref="A2:A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2015-01-05T15:46:31Z</dcterms:created>
  <dcterms:modified xsi:type="dcterms:W3CDTF">2021-11-23T13:41:53Z</dcterms:modified>
</cp:coreProperties>
</file>