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51BF743E-1B1F-4596-AE60-98DCCE3F6C32}" xr6:coauthVersionLast="47" xr6:coauthVersionMax="47" xr10:uidLastSave="{00000000-0000-0000-0000-000000000000}"/>
  <bookViews>
    <workbookView xWindow="-110" yWindow="-110" windowWidth="19420" windowHeight="10420" activeTab="1" xr2:uid="{00000000-000D-0000-FFFF-FFFF00000000}"/>
  </bookViews>
  <sheets>
    <sheet name="Respondent Burden" sheetId="1" r:id="rId1"/>
    <sheet name="Agency Burden" sheetId="2" r:id="rId2"/>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2" l="1"/>
  <c r="I18" i="2"/>
  <c r="I42" i="1"/>
  <c r="I40" i="1"/>
  <c r="F40" i="1"/>
  <c r="I39" i="1"/>
  <c r="F39" i="1"/>
  <c r="I24" i="1"/>
  <c r="F24" i="1"/>
  <c r="K16" i="1"/>
  <c r="E37" i="1"/>
  <c r="D37" i="1"/>
  <c r="D35" i="1"/>
  <c r="F35" i="1" s="1"/>
  <c r="D34" i="1"/>
  <c r="F34" i="1" s="1"/>
  <c r="D33" i="1"/>
  <c r="F33" i="1"/>
  <c r="H33" i="1" s="1"/>
  <c r="D32" i="1"/>
  <c r="F32" i="1" s="1"/>
  <c r="D31" i="1"/>
  <c r="F31" i="1"/>
  <c r="H31" i="1" s="1"/>
  <c r="D30" i="1"/>
  <c r="F30" i="1" s="1"/>
  <c r="D23" i="1"/>
  <c r="F23" i="1" s="1"/>
  <c r="D22" i="1"/>
  <c r="F22" i="1" s="1"/>
  <c r="D21" i="1"/>
  <c r="F21" i="1"/>
  <c r="H21" i="1" s="1"/>
  <c r="D19" i="1"/>
  <c r="F19" i="1" s="1"/>
  <c r="D17" i="1"/>
  <c r="F17" i="1"/>
  <c r="H17" i="1" s="1"/>
  <c r="D16" i="1"/>
  <c r="F16" i="1" s="1"/>
  <c r="D15" i="1"/>
  <c r="F15" i="1" s="1"/>
  <c r="D10" i="1"/>
  <c r="F10" i="1" s="1"/>
  <c r="D9" i="1"/>
  <c r="F9" i="1" s="1"/>
  <c r="G17" i="1"/>
  <c r="G21" i="1"/>
  <c r="M11" i="1"/>
  <c r="L5" i="1" s="1"/>
  <c r="M10" i="1"/>
  <c r="L3" i="1" s="1"/>
  <c r="M9" i="1"/>
  <c r="L4" i="1" s="1"/>
  <c r="M11" i="2"/>
  <c r="L6" i="2" s="1"/>
  <c r="M10" i="2"/>
  <c r="L5" i="2" s="1"/>
  <c r="M9" i="2"/>
  <c r="L4" i="2" s="1"/>
  <c r="D17" i="2"/>
  <c r="F17" i="2" s="1"/>
  <c r="D16" i="2"/>
  <c r="F16" i="2" s="1"/>
  <c r="D15" i="2"/>
  <c r="F15" i="2" s="1"/>
  <c r="D13" i="2"/>
  <c r="D12" i="2"/>
  <c r="D11" i="2"/>
  <c r="D10" i="2"/>
  <c r="D9" i="2"/>
  <c r="D6" i="2"/>
  <c r="D5" i="2"/>
  <c r="D7" i="1"/>
  <c r="F7" i="1" s="1"/>
  <c r="F37" i="1" l="1"/>
  <c r="G37" i="1" s="1"/>
  <c r="G35" i="1"/>
  <c r="H35" i="1"/>
  <c r="H23" i="1"/>
  <c r="I23" i="1" s="1"/>
  <c r="G23" i="1"/>
  <c r="G33" i="1"/>
  <c r="G17" i="2"/>
  <c r="H17" i="2"/>
  <c r="G32" i="1"/>
  <c r="H32" i="1"/>
  <c r="G22" i="1"/>
  <c r="I22" i="1" s="1"/>
  <c r="H22" i="1"/>
  <c r="I17" i="1"/>
  <c r="I21" i="1"/>
  <c r="I33" i="1"/>
  <c r="G15" i="1"/>
  <c r="H15" i="1"/>
  <c r="I15" i="1" s="1"/>
  <c r="H7" i="1"/>
  <c r="G7" i="1"/>
  <c r="I7" i="1" s="1"/>
  <c r="H15" i="2"/>
  <c r="G15" i="2"/>
  <c r="I16" i="1"/>
  <c r="H16" i="1"/>
  <c r="G16" i="1"/>
  <c r="G30" i="1"/>
  <c r="H30" i="1"/>
  <c r="H10" i="1"/>
  <c r="G10" i="1"/>
  <c r="I10" i="1" s="1"/>
  <c r="H34" i="1"/>
  <c r="G34" i="1"/>
  <c r="I34" i="1" s="1"/>
  <c r="H19" i="1"/>
  <c r="G19" i="1"/>
  <c r="I19" i="1"/>
  <c r="G16" i="2"/>
  <c r="H16" i="2"/>
  <c r="G9" i="1"/>
  <c r="I9" i="1" s="1"/>
  <c r="H9" i="1"/>
  <c r="G31" i="1"/>
  <c r="I31" i="1" s="1"/>
  <c r="I35" i="1"/>
  <c r="I32" i="1" l="1"/>
  <c r="H37" i="1"/>
  <c r="I37" i="1"/>
  <c r="I15" i="2"/>
  <c r="I17" i="2"/>
  <c r="I16" i="2"/>
  <c r="I30" i="1"/>
  <c r="K15" i="1" l="1"/>
  <c r="K17" i="1" s="1"/>
</calcChain>
</file>

<file path=xl/sharedStrings.xml><?xml version="1.0" encoding="utf-8"?>
<sst xmlns="http://schemas.openxmlformats.org/spreadsheetml/2006/main" count="132" uniqueCount="121">
  <si>
    <t>Burden item</t>
  </si>
  <si>
    <t>(A) 
Person hours per occurrence</t>
  </si>
  <si>
    <t>(B) 
No. of occurrences per respondent per year</t>
  </si>
  <si>
    <t>(C) 
Person hours per respondent per year (C=AxB)</t>
  </si>
  <si>
    <t>(E) 
Technical person hr/yr (E=CxD)</t>
  </si>
  <si>
    <t>(G) 
Clerical person hr/yr 
(Ex0.1)</t>
  </si>
  <si>
    <t>1.  Applications</t>
  </si>
  <si>
    <t>N/A</t>
  </si>
  <si>
    <t>2.  Survey and Studies</t>
  </si>
  <si>
    <t>Tech</t>
  </si>
  <si>
    <t>3.  Reporting requirements</t>
  </si>
  <si>
    <t>Mgmt</t>
  </si>
  <si>
    <t>Cler</t>
  </si>
  <si>
    <t xml:space="preserve">     C. Create information</t>
  </si>
  <si>
    <t>See 3B</t>
  </si>
  <si>
    <t xml:space="preserve">     D. Gather existing information</t>
  </si>
  <si>
    <t xml:space="preserve">     E. Write reports</t>
  </si>
  <si>
    <t xml:space="preserve">     New Sources</t>
  </si>
  <si>
    <t xml:space="preserve">          Report of initial performance test</t>
  </si>
  <si>
    <t xml:space="preserve">          Notification of initial performance test</t>
  </si>
  <si>
    <t xml:space="preserve">     Existing Sources</t>
  </si>
  <si>
    <t>4.  Recordkeeping requirements</t>
  </si>
  <si>
    <t>See 3A</t>
  </si>
  <si>
    <t xml:space="preserve">     B. Plan activities</t>
  </si>
  <si>
    <t xml:space="preserve">     C. Implement activities</t>
  </si>
  <si>
    <t xml:space="preserve">     D. Develop record system</t>
  </si>
  <si>
    <t xml:space="preserve">     E. Time to enter information</t>
  </si>
  <si>
    <t xml:space="preserve">     F. Audits</t>
  </si>
  <si>
    <t>Activity</t>
  </si>
  <si>
    <t>(A) 
EPA person- hours per occurrence</t>
  </si>
  <si>
    <t>(B) 
No. of occurrences per plant per year</t>
  </si>
  <si>
    <t>(C) 
EPA person- hours per plant per year (C=AxB)</t>
  </si>
  <si>
    <r>
      <t xml:space="preserve">(D) 
Plants per year </t>
    </r>
    <r>
      <rPr>
        <b/>
        <vertAlign val="superscript"/>
        <sz val="12"/>
        <color indexed="8"/>
        <rFont val="Times New Roman"/>
        <family val="1"/>
      </rPr>
      <t>a</t>
    </r>
  </si>
  <si>
    <t>(F) 
Management person hr/yr (Ex0.05)</t>
  </si>
  <si>
    <t>(G) 
Clerical person hr/yr (Ex0.1)</t>
  </si>
  <si>
    <r>
      <t xml:space="preserve">(H) 
Cost, $ </t>
    </r>
    <r>
      <rPr>
        <b/>
        <vertAlign val="superscript"/>
        <sz val="12"/>
        <color indexed="8"/>
        <rFont val="Times New Roman"/>
        <family val="1"/>
      </rPr>
      <t>b</t>
    </r>
  </si>
  <si>
    <t>Required activities</t>
  </si>
  <si>
    <t xml:space="preserve">   New Plants</t>
  </si>
  <si>
    <r>
      <t xml:space="preserve">        Initial performance test </t>
    </r>
    <r>
      <rPr>
        <vertAlign val="superscript"/>
        <sz val="10"/>
        <color indexed="8"/>
        <rFont val="Times New Roman"/>
        <family val="1"/>
      </rPr>
      <t>c</t>
    </r>
  </si>
  <si>
    <t>Report Review</t>
  </si>
  <si>
    <r>
      <t xml:space="preserve">        Notification of construction </t>
    </r>
    <r>
      <rPr>
        <vertAlign val="superscript"/>
        <sz val="10"/>
        <color indexed="8"/>
        <rFont val="Times New Roman"/>
        <family val="1"/>
      </rPr>
      <t xml:space="preserve">e   </t>
    </r>
    <r>
      <rPr>
        <sz val="10"/>
        <color indexed="8"/>
        <rFont val="Times New Roman"/>
        <family val="1"/>
      </rPr>
      <t xml:space="preserve">    </t>
    </r>
  </si>
  <si>
    <r>
      <t xml:space="preserve">        Notification of initial startup </t>
    </r>
    <r>
      <rPr>
        <vertAlign val="superscript"/>
        <sz val="10"/>
        <color indexed="8"/>
        <rFont val="Times New Roman"/>
        <family val="1"/>
      </rPr>
      <t>e</t>
    </r>
  </si>
  <si>
    <r>
      <t xml:space="preserve">        Notification of actual startup </t>
    </r>
    <r>
      <rPr>
        <vertAlign val="superscript"/>
        <sz val="10"/>
        <color indexed="8"/>
        <rFont val="Times New Roman"/>
        <family val="1"/>
      </rPr>
      <t>e</t>
    </r>
  </si>
  <si>
    <r>
      <t xml:space="preserve">        Notification of initial test </t>
    </r>
    <r>
      <rPr>
        <vertAlign val="superscript"/>
        <sz val="10"/>
        <color indexed="8"/>
        <rFont val="Times New Roman"/>
        <family val="1"/>
      </rPr>
      <t>e</t>
    </r>
  </si>
  <si>
    <r>
      <t xml:space="preserve">        Review test results</t>
    </r>
    <r>
      <rPr>
        <vertAlign val="superscript"/>
        <sz val="10"/>
        <color indexed="8"/>
        <rFont val="Times New Roman"/>
        <family val="1"/>
      </rPr>
      <t xml:space="preserve"> f</t>
    </r>
  </si>
  <si>
    <t xml:space="preserve">   Existing Plants</t>
  </si>
  <si>
    <t xml:space="preserve">        Annual emission test</t>
  </si>
  <si>
    <t>Assumptions:</t>
  </si>
  <si>
    <r>
      <t>k</t>
    </r>
    <r>
      <rPr>
        <sz val="10"/>
        <color indexed="8"/>
        <rFont val="Times New Roman"/>
        <family val="1"/>
      </rPr>
      <t xml:space="preserve">  We have assumed that all respondents will record operating parameters 365 days per year.</t>
    </r>
  </si>
  <si>
    <r>
      <t>o</t>
    </r>
    <r>
      <rPr>
        <sz val="10"/>
        <color indexed="8"/>
        <rFont val="Times New Roman"/>
        <family val="1"/>
      </rPr>
      <t xml:space="preserve">  We have assumed that 50 percent of the respondents will each take 1.5 hours to record information of startup, shutdown, and malfunctions.</t>
    </r>
  </si>
  <si>
    <t>Hourly Mean Wage</t>
  </si>
  <si>
    <t>With  Fringe &amp; Overhead</t>
  </si>
  <si>
    <t>(GS- 12, step 1) - Tech.</t>
  </si>
  <si>
    <t>(GS- 13, step 5) - Mgmt.</t>
  </si>
  <si>
    <t>(GS-6, step 3) - Cler.</t>
  </si>
  <si>
    <t>Labor Type</t>
  </si>
  <si>
    <t>Mgmt.</t>
  </si>
  <si>
    <t>Tech.</t>
  </si>
  <si>
    <t>Cler.</t>
  </si>
  <si>
    <t>Hours per Response</t>
  </si>
  <si>
    <t># hours</t>
  </si>
  <si>
    <t># responses</t>
  </si>
  <si>
    <t>hr/resp</t>
  </si>
  <si>
    <t xml:space="preserve">     B. Required activities for New Sources</t>
  </si>
  <si>
    <t>Table 1:  Annual Respondent Burden and Cost – NESHAP for Mercury (40 CFR Part 61, Subpart E)  (Renewal)</t>
  </si>
  <si>
    <t>Table 2:  Average Annual EPA Burden and Cost - NESHAP for Mercury (40 CFR Part 61, Subpart E)   (Renewal)</t>
  </si>
  <si>
    <r>
      <t xml:space="preserve">h  </t>
    </r>
    <r>
      <rPr>
        <sz val="10"/>
        <color indexed="8"/>
        <rFont val="Times New Roman"/>
        <family val="1"/>
      </rPr>
      <t>We have assumed that 100 of the existing respondents will take 12 hours to write reports on the annual emission tests.</t>
    </r>
  </si>
  <si>
    <r>
      <t xml:space="preserve">        Review semiannual reports </t>
    </r>
    <r>
      <rPr>
        <vertAlign val="superscript"/>
        <sz val="10"/>
        <color indexed="8"/>
        <rFont val="Times New Roman"/>
        <family val="1"/>
      </rPr>
      <t>g</t>
    </r>
  </si>
  <si>
    <r>
      <t xml:space="preserve">        Review notification on monitored parameters </t>
    </r>
    <r>
      <rPr>
        <vertAlign val="superscript"/>
        <sz val="10"/>
        <color indexed="8"/>
        <rFont val="Times New Roman"/>
        <family val="1"/>
      </rPr>
      <t>h</t>
    </r>
  </si>
  <si>
    <r>
      <t xml:space="preserve">TOTAL ANNUAL BURDEN AND COST </t>
    </r>
    <r>
      <rPr>
        <b/>
        <vertAlign val="superscript"/>
        <sz val="10"/>
        <color indexed="8"/>
        <rFont val="Times New Roman"/>
        <family val="1"/>
      </rPr>
      <t>i</t>
    </r>
  </si>
  <si>
    <t>Subtotal for Reporting Requirements</t>
  </si>
  <si>
    <t xml:space="preserve">Subtotal for Recordkeeping Requirements  </t>
  </si>
  <si>
    <t>(F)
Management person hr/yr (Ex0.05)</t>
  </si>
  <si>
    <r>
      <t>p</t>
    </r>
    <r>
      <rPr>
        <sz val="10"/>
        <color indexed="8"/>
        <rFont val="Times New Roman"/>
        <family val="1"/>
      </rPr>
      <t xml:space="preserve">  Totals have been rounded to 3 significant figures. Figures may not add exactly due to rounding.</t>
    </r>
  </si>
  <si>
    <r>
      <t xml:space="preserve">        Repeat initial performance test </t>
    </r>
    <r>
      <rPr>
        <vertAlign val="superscript"/>
        <sz val="10"/>
        <rFont val="Times New Roman"/>
        <family val="1"/>
      </rPr>
      <t>c, d</t>
    </r>
  </si>
  <si>
    <r>
      <t>i</t>
    </r>
    <r>
      <rPr>
        <sz val="12"/>
        <rFont val="Times New Roman"/>
        <family val="1"/>
      </rPr>
      <t xml:space="preserve"> </t>
    </r>
    <r>
      <rPr>
        <sz val="10"/>
        <rFont val="Times New Roman"/>
        <family val="1"/>
      </rPr>
      <t>Totals have been rounded to 3 significant figures. Figures may not add exactly due to rounding.</t>
    </r>
  </si>
  <si>
    <r>
      <t xml:space="preserve">(D) 
Respondents per year </t>
    </r>
    <r>
      <rPr>
        <b/>
        <vertAlign val="superscript"/>
        <sz val="10"/>
        <rFont val="Times New Roman"/>
        <family val="1"/>
      </rPr>
      <t>a</t>
    </r>
  </si>
  <si>
    <r>
      <t>(H) 
Total Cost Per year</t>
    </r>
    <r>
      <rPr>
        <b/>
        <vertAlign val="superscript"/>
        <sz val="10"/>
        <rFont val="Times New Roman"/>
        <family val="1"/>
      </rPr>
      <t xml:space="preserve"> b</t>
    </r>
  </si>
  <si>
    <r>
      <t>Total Compensation ($/hr)</t>
    </r>
    <r>
      <rPr>
        <sz val="10"/>
        <rFont val="Times New Roman"/>
        <family val="1"/>
      </rPr>
      <t xml:space="preserve"> </t>
    </r>
  </si>
  <si>
    <r>
      <t>Loaded Rate</t>
    </r>
    <r>
      <rPr>
        <sz val="10"/>
        <rFont val="Times New Roman"/>
        <family val="1"/>
      </rPr>
      <t xml:space="preserve"> (Rate + 110%rate)</t>
    </r>
  </si>
  <si>
    <r>
      <t xml:space="preserve">          Initial performance test </t>
    </r>
    <r>
      <rPr>
        <vertAlign val="superscript"/>
        <sz val="10"/>
        <rFont val="Times New Roman"/>
        <family val="1"/>
      </rPr>
      <t>d</t>
    </r>
  </si>
  <si>
    <r>
      <t xml:space="preserve">          Repeat performance test </t>
    </r>
    <r>
      <rPr>
        <vertAlign val="superscript"/>
        <sz val="10"/>
        <rFont val="Times New Roman"/>
        <family val="1"/>
      </rPr>
      <t>e</t>
    </r>
  </si>
  <si>
    <r>
      <t xml:space="preserve">          Notification of construction/reconstruction </t>
    </r>
    <r>
      <rPr>
        <vertAlign val="superscript"/>
        <sz val="10"/>
        <rFont val="Times New Roman"/>
        <family val="1"/>
      </rPr>
      <t>f</t>
    </r>
  </si>
  <si>
    <r>
      <t xml:space="preserve">          Notification of initial startup </t>
    </r>
    <r>
      <rPr>
        <vertAlign val="superscript"/>
        <sz val="10"/>
        <rFont val="Times New Roman"/>
        <family val="1"/>
      </rPr>
      <t>g</t>
    </r>
  </si>
  <si>
    <r>
      <t xml:space="preserve">          Notification of actual startup </t>
    </r>
    <r>
      <rPr>
        <vertAlign val="superscript"/>
        <sz val="10"/>
        <rFont val="Times New Roman"/>
        <family val="1"/>
      </rPr>
      <t>g</t>
    </r>
  </si>
  <si>
    <r>
      <t xml:space="preserve">          Report of annual emission test </t>
    </r>
    <r>
      <rPr>
        <vertAlign val="superscript"/>
        <sz val="10"/>
        <rFont val="Times New Roman"/>
        <family val="1"/>
      </rPr>
      <t>h</t>
    </r>
  </si>
  <si>
    <r>
      <t xml:space="preserve">          Submit semiannual report </t>
    </r>
    <r>
      <rPr>
        <vertAlign val="superscript"/>
        <sz val="10"/>
        <rFont val="Times New Roman"/>
        <family val="1"/>
      </rPr>
      <t>i</t>
    </r>
  </si>
  <si>
    <r>
      <t xml:space="preserve">          Notification of parameter excursions </t>
    </r>
    <r>
      <rPr>
        <vertAlign val="superscript"/>
        <sz val="10"/>
        <rFont val="Times New Roman"/>
        <family val="1"/>
      </rPr>
      <t>j</t>
    </r>
  </si>
  <si>
    <r>
      <t xml:space="preserve">          Record operating parameters </t>
    </r>
    <r>
      <rPr>
        <vertAlign val="superscript"/>
        <sz val="10"/>
        <rFont val="Times New Roman"/>
        <family val="1"/>
      </rPr>
      <t>k</t>
    </r>
  </si>
  <si>
    <r>
      <t xml:space="preserve">          Record mercury leaks </t>
    </r>
    <r>
      <rPr>
        <vertAlign val="superscript"/>
        <sz val="10"/>
        <rFont val="Times New Roman"/>
        <family val="1"/>
      </rPr>
      <t>l</t>
    </r>
  </si>
  <si>
    <r>
      <t xml:space="preserve">          Record monitored parameters </t>
    </r>
    <r>
      <rPr>
        <vertAlign val="superscript"/>
        <sz val="10"/>
        <rFont val="Times New Roman"/>
        <family val="1"/>
      </rPr>
      <t>l</t>
    </r>
  </si>
  <si>
    <r>
      <t xml:space="preserve">          Compile data for semiannual reports </t>
    </r>
    <r>
      <rPr>
        <vertAlign val="superscript"/>
        <sz val="10"/>
        <rFont val="Times New Roman"/>
        <family val="1"/>
      </rPr>
      <t>m</t>
    </r>
  </si>
  <si>
    <r>
      <t xml:space="preserve">         Maintain data on mercury leaks </t>
    </r>
    <r>
      <rPr>
        <vertAlign val="superscript"/>
        <sz val="10"/>
        <rFont val="Times New Roman"/>
        <family val="1"/>
      </rPr>
      <t>n</t>
    </r>
  </si>
  <si>
    <r>
      <t xml:space="preserve">         Maintain data on monitored parameters </t>
    </r>
    <r>
      <rPr>
        <vertAlign val="superscript"/>
        <sz val="10"/>
        <rFont val="Times New Roman"/>
        <family val="1"/>
      </rPr>
      <t>n</t>
    </r>
  </si>
  <si>
    <r>
      <t xml:space="preserve">    Records of startup, shutdown, and malfunction </t>
    </r>
    <r>
      <rPr>
        <vertAlign val="superscript"/>
        <sz val="10"/>
        <rFont val="Times New Roman"/>
        <family val="1"/>
      </rPr>
      <t>o</t>
    </r>
  </si>
  <si>
    <r>
      <t xml:space="preserve">TOTAL CAPITAL AND </t>
    </r>
    <r>
      <rPr>
        <b/>
        <sz val="11"/>
        <rFont val="Times New Roman"/>
        <family val="1"/>
      </rPr>
      <t>O&amp;M COST</t>
    </r>
    <r>
      <rPr>
        <b/>
        <sz val="10"/>
        <rFont val="Times New Roman"/>
        <family val="1"/>
      </rPr>
      <t xml:space="preserve"> (rounded) </t>
    </r>
    <r>
      <rPr>
        <b/>
        <vertAlign val="superscript"/>
        <sz val="10"/>
        <rFont val="Times New Roman"/>
        <family val="1"/>
      </rPr>
      <t>p</t>
    </r>
  </si>
  <si>
    <r>
      <t xml:space="preserve">GRAND TOTAL (rounded) </t>
    </r>
    <r>
      <rPr>
        <vertAlign val="superscript"/>
        <sz val="10"/>
        <rFont val="Times New Roman"/>
        <family val="1"/>
      </rPr>
      <t>p</t>
    </r>
  </si>
  <si>
    <r>
      <t>c</t>
    </r>
    <r>
      <rPr>
        <sz val="10"/>
        <rFont val="Times New Roman"/>
        <family val="1"/>
      </rPr>
      <t xml:space="preserve">  We have assumed that it will take 1 hour for existing respondents to refamiliarize themselves with rule requirements. </t>
    </r>
  </si>
  <si>
    <r>
      <t xml:space="preserve">     A. Familiarization with regulatory requirements </t>
    </r>
    <r>
      <rPr>
        <vertAlign val="superscript"/>
        <sz val="10"/>
        <rFont val="Times New Roman"/>
        <family val="1"/>
      </rPr>
      <t>c</t>
    </r>
  </si>
  <si>
    <t xml:space="preserve">     A. Familiarization with regulatory requirements</t>
  </si>
  <si>
    <r>
      <t xml:space="preserve">TOTAL LABOR BURDEN AND COSTS (rounded) </t>
    </r>
    <r>
      <rPr>
        <b/>
        <vertAlign val="superscript"/>
        <sz val="10"/>
        <rFont val="Times New Roman"/>
        <family val="1"/>
      </rPr>
      <t>p</t>
    </r>
  </si>
  <si>
    <r>
      <t>d</t>
    </r>
    <r>
      <rPr>
        <sz val="10"/>
        <color indexed="8"/>
        <rFont val="Times New Roman"/>
        <family val="1"/>
      </rPr>
      <t xml:space="preserve">  We have assumed that it will take each new respondent 24 hours to complete initial performance test. Since there are no new respondents estimated, this requirement does not apply.</t>
    </r>
  </si>
  <si>
    <r>
      <t>e</t>
    </r>
    <r>
      <rPr>
        <sz val="10"/>
        <color indexed="8"/>
        <rFont val="Times New Roman"/>
        <family val="1"/>
      </rPr>
      <t xml:space="preserve">  We have assumed that 20 percent of new respondents will repeat the performance test due to failure. Since there are no new respondents estimated, this requirement does not apply.</t>
    </r>
  </si>
  <si>
    <r>
      <t>f</t>
    </r>
    <r>
      <rPr>
        <sz val="10"/>
        <color indexed="8"/>
        <rFont val="Times New Roman"/>
        <family val="1"/>
      </rPr>
      <t xml:space="preserve">   We have assumed that each new respondent will take two hours to write notification reports on construction/reconstruction. Since there are no new respondents estimated, this requirement does not apply.</t>
    </r>
  </si>
  <si>
    <r>
      <t>g</t>
    </r>
    <r>
      <rPr>
        <sz val="10"/>
        <color indexed="8"/>
        <rFont val="Times New Roman"/>
        <family val="1"/>
      </rPr>
      <t xml:space="preserve">  We have assumed that it will take each new respondent two hours each to write notification reports on initial startup and actual startup. Since there are no new respondents estimated, this requirement does not apply.</t>
    </r>
  </si>
  <si>
    <r>
      <t>c</t>
    </r>
    <r>
      <rPr>
        <sz val="10"/>
        <rFont val="Times New Roman"/>
        <family val="1"/>
      </rPr>
      <t xml:space="preserve">  We have assumed that the Agency will take 24 hours to participate in the performance tests. It is assumed that all initial performance tests have been completed by existing respondents. Since there are no new respondents estimated, this requirement does not apply.</t>
    </r>
  </si>
  <si>
    <r>
      <t>d</t>
    </r>
    <r>
      <rPr>
        <sz val="10"/>
        <rFont val="Times New Roman"/>
        <family val="1"/>
      </rPr>
      <t xml:space="preserve">  We have assumed that 20 percent of new respondents will have to repeat the performance tests due to failure. Since there are no new respondents estimated, this requirement does not apply.</t>
    </r>
  </si>
  <si>
    <r>
      <t>e</t>
    </r>
    <r>
      <rPr>
        <vertAlign val="superscript"/>
        <sz val="10"/>
        <rFont val="Times New Roman"/>
        <family val="1"/>
      </rPr>
      <t xml:space="preserve">   </t>
    </r>
    <r>
      <rPr>
        <sz val="10"/>
        <rFont val="Times New Roman"/>
        <family val="1"/>
      </rPr>
      <t>We have assumed that it will take 0.5 hours for the Agency to review notification reports for each respondent. Since there are no new respondents estimated, this requirement does not apply.</t>
    </r>
  </si>
  <si>
    <r>
      <t>f</t>
    </r>
    <r>
      <rPr>
        <sz val="10"/>
        <rFont val="Times New Roman"/>
        <family val="1"/>
      </rPr>
      <t xml:space="preserve">  We have assumed that it will take 8 hours for the Agency to review test results for each respondent. Since there are no new respondents estimated, this requirement does not apply.</t>
    </r>
  </si>
  <si>
    <r>
      <t xml:space="preserve">Respondant Rates
</t>
    </r>
    <r>
      <rPr>
        <sz val="8"/>
        <rFont val="Times New Roman"/>
        <family val="1"/>
      </rPr>
      <t>(Source: United States Department of Labor, Bureau of Labor Statistics, March 2021, “Table 2. Civilian Workers, by occupational and industry group.”)</t>
    </r>
  </si>
  <si>
    <r>
      <t>a</t>
    </r>
    <r>
      <rPr>
        <sz val="10"/>
        <color indexed="8"/>
        <rFont val="Times New Roman"/>
        <family val="1"/>
      </rPr>
      <t xml:space="preserve">  We have assumed that there are approximately 101 (100 wastewater sludge incineration and drying plants and 1 cell chlor-alkali plant) existing sources currently subject to this rule. There will be no additional new source that will become subject to the rule over the three-year period of this ICR.</t>
    </r>
  </si>
  <si>
    <r>
      <t>b</t>
    </r>
    <r>
      <rPr>
        <sz val="10"/>
        <rFont val="Times New Roman"/>
        <family val="1"/>
      </rPr>
      <t xml:space="preserve">  This ICR uses the following labor rates:  $153.55 per hour for Executive, Administrative, and Managerial labor; $122.20 per hour for Technical labor, and $61.51</t>
    </r>
    <r>
      <rPr>
        <vertAlign val="superscript"/>
        <sz val="12"/>
        <rFont val="Times New Roman"/>
        <family val="1"/>
      </rPr>
      <t xml:space="preserve"> </t>
    </r>
    <r>
      <rPr>
        <sz val="10"/>
        <rFont val="Times New Roman"/>
        <family val="1"/>
      </rPr>
      <t>per hour for Clerical labor.  These rates are from the United States Department of Labor, Bureau of Labor Statistics, March 2021 “Table 2. Civilian Workers, by occupational and industry group.” The rates are from column 1, “Total compensation.” The rates have been increased by 110 percent to account for the benefit packages available to those employed by private industry.</t>
    </r>
  </si>
  <si>
    <r>
      <t>i</t>
    </r>
    <r>
      <rPr>
        <sz val="10"/>
        <color indexed="8"/>
        <rFont val="Times New Roman"/>
        <family val="1"/>
      </rPr>
      <t xml:space="preserve">  We have assumed that one of the existing respondents will each have to submit semiannual reports.</t>
    </r>
  </si>
  <si>
    <r>
      <t>j</t>
    </r>
    <r>
      <rPr>
        <sz val="10"/>
        <color indexed="8"/>
        <rFont val="Times New Roman"/>
        <family val="1"/>
      </rPr>
      <t xml:space="preserve">  We have assumed that one of the existing respondents will write notification reports on parameter excursions two times per year.</t>
    </r>
  </si>
  <si>
    <r>
      <t>n</t>
    </r>
    <r>
      <rPr>
        <sz val="10"/>
        <color indexed="8"/>
        <rFont val="Times New Roman"/>
        <family val="1"/>
      </rPr>
      <t xml:space="preserve">  We have assumed that one respondent will have to maintain data on mercury leaks and monitored parameters 52 times per year.</t>
    </r>
  </si>
  <si>
    <r>
      <t>l</t>
    </r>
    <r>
      <rPr>
        <sz val="10"/>
        <color indexed="8"/>
        <rFont val="Times New Roman"/>
        <family val="1"/>
      </rPr>
      <t xml:space="preserve">  We have assumed that one respondent will each have to record mercury leaks and monitored parameters.</t>
    </r>
  </si>
  <si>
    <r>
      <t>m</t>
    </r>
    <r>
      <rPr>
        <sz val="10"/>
        <color indexed="8"/>
        <rFont val="Times New Roman"/>
        <family val="1"/>
      </rPr>
      <t xml:space="preserve">  We have assumed that one respondent will each take eight hours to compile data for semiannual reports.</t>
    </r>
  </si>
  <si>
    <r>
      <t>b</t>
    </r>
    <r>
      <rPr>
        <sz val="10"/>
        <rFont val="Times New Roman"/>
        <family val="1"/>
      </rPr>
      <t xml:space="preserve">  This cost is based on the following labor rates which incorporates a 1.6 benefits multiplication factor to account for government overhead expenses: $69.04 for Managerial (GS-13, Step 5), $51.23 for Technical (GS-12, Step 1), and $27.73 Clerical (GS-6, Step 3).  These rates are from the Office of Personnel Management (OPM) “2021 General Schedule” which excludes locality rates of pay.</t>
    </r>
  </si>
  <si>
    <r>
      <t>g</t>
    </r>
    <r>
      <rPr>
        <sz val="10"/>
        <rFont val="Times New Roman"/>
        <family val="1"/>
      </rPr>
      <t xml:space="preserve">  We have assumed that one of the existing respondents will each have to submit semiannual reports, and the Agency will take eight hours two times per year to review each report.</t>
    </r>
  </si>
  <si>
    <r>
      <t>h</t>
    </r>
    <r>
      <rPr>
        <sz val="10"/>
        <rFont val="Times New Roman"/>
        <family val="1"/>
      </rPr>
      <t xml:space="preserve">  We have assumed that one respondents will each have to record mercury leaks and monitored parameters, and the Agency will take eight hours each to review each notification.</t>
    </r>
  </si>
  <si>
    <r>
      <t xml:space="preserve">Agency Rates
</t>
    </r>
    <r>
      <rPr>
        <sz val="10"/>
        <rFont val="Times New Roman"/>
        <family val="1"/>
      </rPr>
      <t>Source: Office of Personnel Management (OPM), 2021 General Schedule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</si>
</sst>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00"/>
    <numFmt numFmtId="165" formatCode="General_)"/>
    <numFmt numFmtId="166" formatCode="#,##0.0"/>
  </numFmts>
  <fonts count="28" x14ac:knownFonts="1">
    <font>
      <sz val="11"/>
      <color theme="1"/>
      <name val="Calibri"/>
      <family val="2"/>
      <scheme val="minor"/>
    </font>
    <font>
      <sz val="11"/>
      <color indexed="10"/>
      <name val="Calibri"/>
      <family val="2"/>
    </font>
    <font>
      <b/>
      <sz val="10"/>
      <color indexed="8"/>
      <name val="Times New Roman"/>
      <family val="1"/>
    </font>
    <font>
      <b/>
      <vertAlign val="superscript"/>
      <sz val="10"/>
      <color indexed="8"/>
      <name val="Times New Roman"/>
      <family val="1"/>
    </font>
    <font>
      <sz val="10"/>
      <color indexed="8"/>
      <name val="Times New Roman"/>
      <family val="1"/>
    </font>
    <font>
      <vertAlign val="superscript"/>
      <sz val="10"/>
      <color indexed="8"/>
      <name val="Times New Roman"/>
      <family val="1"/>
    </font>
    <font>
      <b/>
      <vertAlign val="superscript"/>
      <sz val="12"/>
      <color indexed="8"/>
      <name val="Times New Roman"/>
      <family val="1"/>
    </font>
    <font>
      <vertAlign val="superscript"/>
      <sz val="12"/>
      <color indexed="8"/>
      <name val="Times New Roman"/>
      <family val="1"/>
    </font>
    <font>
      <sz val="12"/>
      <color indexed="8"/>
      <name val="Times New Roman"/>
      <family val="1"/>
    </font>
    <font>
      <sz val="10"/>
      <name val="Arial"/>
      <family val="2"/>
    </font>
    <font>
      <sz val="8"/>
      <name val="Courier"/>
      <family val="3"/>
    </font>
    <font>
      <sz val="8"/>
      <name val="Helv"/>
    </font>
    <font>
      <sz val="10"/>
      <name val="Times New Roman"/>
      <family val="1"/>
    </font>
    <font>
      <sz val="10"/>
      <color indexed="36"/>
      <name val="Calibri"/>
      <family val="2"/>
    </font>
    <font>
      <sz val="11"/>
      <color indexed="36"/>
      <name val="Calibri"/>
      <family val="2"/>
    </font>
    <font>
      <sz val="11"/>
      <name val="Calibri"/>
      <family val="2"/>
    </font>
    <font>
      <b/>
      <sz val="10"/>
      <name val="Times New Roman"/>
      <family val="1"/>
    </font>
    <font>
      <b/>
      <sz val="12"/>
      <name val="Times New Roman"/>
      <family val="1"/>
    </font>
    <font>
      <vertAlign val="superscript"/>
      <sz val="10"/>
      <name val="Times New Roman"/>
      <family val="1"/>
    </font>
    <font>
      <vertAlign val="superscript"/>
      <sz val="12"/>
      <name val="Times New Roman"/>
      <family val="1"/>
    </font>
    <font>
      <sz val="12"/>
      <name val="Times New Roman"/>
      <family val="1"/>
    </font>
    <font>
      <b/>
      <vertAlign val="superscript"/>
      <sz val="10"/>
      <name val="Times New Roman"/>
      <family val="1"/>
    </font>
    <font>
      <sz val="8"/>
      <name val="Times New Roman"/>
      <family val="1"/>
    </font>
    <font>
      <b/>
      <u/>
      <sz val="10"/>
      <name val="Times New Roman"/>
      <family val="1"/>
    </font>
    <font>
      <sz val="10"/>
      <name val="Calibri"/>
      <family val="2"/>
    </font>
    <font>
      <i/>
      <sz val="10"/>
      <name val="Times New Roman"/>
      <family val="1"/>
    </font>
    <font>
      <b/>
      <sz val="11"/>
      <name val="Times New Roman"/>
      <family val="1"/>
    </font>
    <font>
      <sz val="8"/>
      <name val="Calibri"/>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4">
    <xf numFmtId="0" fontId="0" fillId="0" borderId="0"/>
    <xf numFmtId="0" fontId="10" fillId="0" borderId="0"/>
    <xf numFmtId="0" fontId="9" fillId="0" borderId="0"/>
    <xf numFmtId="165" fontId="11" fillId="0" borderId="0"/>
  </cellStyleXfs>
  <cellXfs count="83">
    <xf numFmtId="0" fontId="0" fillId="0" borderId="0" xfId="0"/>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4" fillId="0" borderId="0" xfId="0" applyFont="1"/>
    <xf numFmtId="0" fontId="4" fillId="0" borderId="1" xfId="0" applyFont="1" applyBorder="1" applyAlignment="1">
      <alignment horizontal="left" vertical="center" wrapText="1" indent="1"/>
    </xf>
    <xf numFmtId="0" fontId="4" fillId="0" borderId="1" xfId="0" applyFont="1" applyBorder="1" applyAlignment="1">
      <alignment horizontal="center" vertical="center" wrapText="1"/>
    </xf>
    <xf numFmtId="0" fontId="4" fillId="0" borderId="1" xfId="0" applyFont="1" applyBorder="1" applyAlignment="1">
      <alignment horizontal="right" vertical="center" wrapText="1" indent="1"/>
    </xf>
    <xf numFmtId="8" fontId="4" fillId="0" borderId="1" xfId="0" applyNumberFormat="1" applyFont="1" applyBorder="1" applyAlignment="1">
      <alignment horizontal="right" vertical="center" wrapText="1" indent="1"/>
    </xf>
    <xf numFmtId="6" fontId="4" fillId="0" borderId="1" xfId="0" applyNumberFormat="1" applyFont="1" applyBorder="1" applyAlignment="1">
      <alignment horizontal="right" vertical="center" wrapText="1" indent="1"/>
    </xf>
    <xf numFmtId="6" fontId="2" fillId="0" borderId="1" xfId="0" applyNumberFormat="1" applyFont="1" applyBorder="1" applyAlignment="1">
      <alignment horizontal="right" vertical="center" wrapText="1" indent="1"/>
    </xf>
    <xf numFmtId="0" fontId="2" fillId="0" borderId="1" xfId="0" applyFont="1" applyBorder="1" applyAlignment="1">
      <alignment horizontal="left" vertical="center" wrapText="1" indent="1"/>
    </xf>
    <xf numFmtId="0" fontId="7"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0" fillId="0" borderId="0" xfId="0" applyFill="1"/>
    <xf numFmtId="0" fontId="1" fillId="0" borderId="0" xfId="0" applyFont="1" applyFill="1"/>
    <xf numFmtId="0" fontId="14" fillId="0" borderId="0" xfId="0" applyFont="1"/>
    <xf numFmtId="0" fontId="13" fillId="0" borderId="2" xfId="0" applyFont="1" applyFill="1" applyBorder="1" applyAlignment="1">
      <alignment horizontal="left" vertical="top"/>
    </xf>
    <xf numFmtId="0" fontId="14" fillId="0" borderId="0" xfId="0" applyFont="1" applyFill="1" applyAlignment="1">
      <alignment horizontal="left" vertical="top"/>
    </xf>
    <xf numFmtId="0" fontId="14" fillId="0" borderId="2" xfId="0" applyFont="1" applyFill="1" applyBorder="1" applyAlignment="1">
      <alignment horizontal="left" vertical="top"/>
    </xf>
    <xf numFmtId="0" fontId="12" fillId="0" borderId="0" xfId="0" applyFont="1"/>
    <xf numFmtId="164" fontId="15" fillId="0" borderId="0" xfId="0" applyNumberFormat="1" applyFont="1"/>
    <xf numFmtId="0" fontId="15" fillId="0" borderId="0" xfId="0" applyFont="1"/>
    <xf numFmtId="0" fontId="12" fillId="0" borderId="3" xfId="2" applyFont="1" applyFill="1" applyBorder="1" applyAlignment="1">
      <alignment wrapText="1"/>
    </xf>
    <xf numFmtId="0" fontId="16" fillId="0" borderId="4" xfId="2" applyFont="1" applyFill="1" applyBorder="1" applyAlignment="1">
      <alignment vertical="center" wrapText="1"/>
    </xf>
    <xf numFmtId="0" fontId="16" fillId="0" borderId="5" xfId="2" applyFont="1" applyFill="1" applyBorder="1" applyAlignment="1">
      <alignment vertical="center" wrapText="1"/>
    </xf>
    <xf numFmtId="0" fontId="12" fillId="0" borderId="6" xfId="2" applyFont="1" applyFill="1" applyBorder="1"/>
    <xf numFmtId="164" fontId="12" fillId="0" borderId="6" xfId="1" applyNumberFormat="1" applyFont="1" applyBorder="1"/>
    <xf numFmtId="0" fontId="12" fillId="0" borderId="1" xfId="1" applyFont="1" applyFill="1" applyBorder="1"/>
    <xf numFmtId="164" fontId="12" fillId="0" borderId="1" xfId="1" applyNumberFormat="1" applyFont="1" applyBorder="1"/>
    <xf numFmtId="0" fontId="12" fillId="0" borderId="1" xfId="2" applyFont="1" applyFill="1" applyBorder="1"/>
    <xf numFmtId="0" fontId="12" fillId="0" borderId="1" xfId="0" applyFont="1" applyFill="1" applyBorder="1" applyAlignment="1">
      <alignment horizontal="center" vertical="center" wrapText="1"/>
    </xf>
    <xf numFmtId="0" fontId="12" fillId="0" borderId="1" xfId="0" applyFont="1" applyBorder="1" applyAlignment="1">
      <alignment horizontal="left" vertical="center" wrapText="1" indent="1"/>
    </xf>
    <xf numFmtId="0" fontId="19" fillId="0" borderId="0" xfId="0" applyFont="1" applyFill="1" applyAlignment="1">
      <alignment vertical="center"/>
    </xf>
    <xf numFmtId="0" fontId="15" fillId="0" borderId="0" xfId="0" applyFont="1" applyFill="1"/>
    <xf numFmtId="0" fontId="18" fillId="0" borderId="0" xfId="0" applyFont="1" applyFill="1" applyAlignment="1">
      <alignment vertical="center"/>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right" vertical="center" wrapText="1" indent="1"/>
    </xf>
    <xf numFmtId="164" fontId="12" fillId="0" borderId="0" xfId="0" applyNumberFormat="1" applyFont="1"/>
    <xf numFmtId="3" fontId="12" fillId="0" borderId="1" xfId="0" applyNumberFormat="1" applyFont="1" applyBorder="1" applyAlignment="1">
      <alignment horizontal="center" vertical="center" wrapText="1"/>
    </xf>
    <xf numFmtId="8" fontId="12" fillId="0" borderId="1" xfId="0" applyNumberFormat="1" applyFont="1" applyBorder="1" applyAlignment="1">
      <alignment horizontal="right" vertical="center" wrapText="1" indent="1"/>
    </xf>
    <xf numFmtId="165" fontId="23" fillId="0" borderId="1" xfId="3" applyFont="1" applyFill="1" applyBorder="1" applyAlignment="1">
      <alignment horizontal="center" vertical="center" wrapText="1"/>
    </xf>
    <xf numFmtId="0" fontId="12" fillId="0" borderId="1" xfId="0" applyFont="1" applyFill="1" applyBorder="1" applyAlignment="1">
      <alignment horizontal="left" vertical="center" wrapText="1" indent="1"/>
    </xf>
    <xf numFmtId="6" fontId="12" fillId="0" borderId="1" xfId="0" applyNumberFormat="1" applyFont="1" applyBorder="1" applyAlignment="1">
      <alignment horizontal="right" vertical="center" wrapText="1" indent="1"/>
    </xf>
    <xf numFmtId="165" fontId="12" fillId="0" borderId="1" xfId="3" applyFont="1" applyFill="1" applyBorder="1" applyAlignment="1">
      <alignment horizontal="center" vertical="center" wrapText="1"/>
    </xf>
    <xf numFmtId="164" fontId="12" fillId="0" borderId="1" xfId="3" applyNumberFormat="1" applyFont="1" applyFill="1" applyBorder="1" applyAlignment="1">
      <alignment horizontal="right" wrapText="1"/>
    </xf>
    <xf numFmtId="0" fontId="12" fillId="0" borderId="2" xfId="0" applyFont="1" applyFill="1" applyBorder="1" applyAlignment="1">
      <alignment horizontal="left" vertical="top"/>
    </xf>
    <xf numFmtId="0" fontId="15" fillId="0" borderId="0" xfId="0" applyFont="1" applyFill="1" applyAlignment="1">
      <alignment horizontal="left" vertical="top"/>
    </xf>
    <xf numFmtId="1" fontId="24" fillId="0" borderId="1" xfId="0" applyNumberFormat="1" applyFont="1" applyFill="1" applyBorder="1"/>
    <xf numFmtId="0" fontId="24" fillId="0" borderId="1" xfId="0" applyFont="1" applyFill="1" applyBorder="1"/>
    <xf numFmtId="0" fontId="15" fillId="0" borderId="2" xfId="0" applyFont="1" applyFill="1" applyBorder="1" applyAlignment="1">
      <alignment horizontal="left" vertical="top"/>
    </xf>
    <xf numFmtId="0" fontId="12" fillId="0" borderId="0" xfId="0" applyFont="1" applyFill="1"/>
    <xf numFmtId="0" fontId="25" fillId="0" borderId="1" xfId="0" applyFont="1" applyBorder="1" applyAlignment="1">
      <alignment horizontal="left" vertical="center" wrapText="1" indent="1"/>
    </xf>
    <xf numFmtId="6" fontId="16" fillId="0" borderId="1" xfId="0" applyNumberFormat="1" applyFont="1" applyBorder="1" applyAlignment="1">
      <alignment horizontal="right" vertical="center" wrapText="1" indent="1"/>
    </xf>
    <xf numFmtId="4" fontId="12"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12" fillId="0" borderId="1" xfId="0" applyFont="1" applyFill="1" applyBorder="1" applyAlignment="1">
      <alignment horizontal="left" vertical="center" wrapText="1" indent="3"/>
    </xf>
    <xf numFmtId="0" fontId="16" fillId="0" borderId="1" xfId="0" applyFont="1" applyBorder="1" applyAlignment="1">
      <alignment horizontal="left" vertical="center" wrapText="1"/>
    </xf>
    <xf numFmtId="0" fontId="12" fillId="0" borderId="1" xfId="0" applyFont="1" applyBorder="1"/>
    <xf numFmtId="0" fontId="16" fillId="0" borderId="1" xfId="0" applyFont="1" applyBorder="1" applyAlignment="1">
      <alignment horizontal="left" vertical="center"/>
    </xf>
    <xf numFmtId="6" fontId="16" fillId="0" borderId="1" xfId="0" applyNumberFormat="1" applyFont="1" applyBorder="1"/>
    <xf numFmtId="0" fontId="16" fillId="0" borderId="0" xfId="0" applyFont="1" applyAlignment="1">
      <alignment vertical="center"/>
    </xf>
    <xf numFmtId="1" fontId="12" fillId="0" borderId="0" xfId="0" applyNumberFormat="1" applyFont="1" applyFill="1"/>
    <xf numFmtId="0" fontId="17" fillId="0" borderId="0" xfId="0" applyFont="1" applyFill="1" applyAlignment="1">
      <alignment horizontal="left" vertical="center"/>
    </xf>
    <xf numFmtId="165" fontId="16" fillId="0" borderId="7" xfId="3" applyFont="1" applyFill="1" applyBorder="1" applyAlignment="1">
      <alignment horizontal="left" wrapText="1"/>
    </xf>
    <xf numFmtId="165" fontId="23" fillId="0" borderId="7" xfId="3" applyFont="1" applyFill="1" applyBorder="1" applyAlignment="1">
      <alignment horizontal="left" wrapText="1"/>
    </xf>
    <xf numFmtId="0" fontId="24" fillId="0" borderId="1" xfId="0" applyFont="1" applyFill="1" applyBorder="1" applyAlignment="1"/>
    <xf numFmtId="0" fontId="19" fillId="0" borderId="0" xfId="0" applyFont="1" applyFill="1" applyAlignment="1">
      <alignment horizontal="left" vertical="top" wrapText="1"/>
    </xf>
    <xf numFmtId="0" fontId="7" fillId="0" borderId="0" xfId="0" applyFont="1" applyAlignment="1">
      <alignment horizontal="left" vertical="center" wrapText="1"/>
    </xf>
    <xf numFmtId="3" fontId="16" fillId="0" borderId="8" xfId="0" applyNumberFormat="1" applyFont="1" applyBorder="1" applyAlignment="1">
      <alignment horizontal="center" vertical="center" wrapText="1"/>
    </xf>
    <xf numFmtId="3" fontId="16" fillId="0" borderId="9" xfId="0" applyNumberFormat="1" applyFont="1" applyBorder="1" applyAlignment="1">
      <alignment horizontal="center" vertical="center" wrapText="1"/>
    </xf>
    <xf numFmtId="3" fontId="16" fillId="0" borderId="10" xfId="0" applyNumberFormat="1" applyFont="1" applyBorder="1" applyAlignment="1">
      <alignment horizontal="center" vertical="center" wrapText="1"/>
    </xf>
    <xf numFmtId="0" fontId="18" fillId="0" borderId="0" xfId="0" applyFont="1" applyFill="1" applyAlignment="1">
      <alignment horizontal="left" vertical="top" wrapText="1"/>
    </xf>
    <xf numFmtId="1" fontId="2" fillId="0" borderId="1" xfId="0" applyNumberFormat="1" applyFont="1" applyBorder="1" applyAlignment="1">
      <alignment horizontal="center" vertical="center" wrapText="1"/>
    </xf>
    <xf numFmtId="0" fontId="17" fillId="0" borderId="7" xfId="0" applyFont="1" applyFill="1" applyBorder="1" applyAlignment="1">
      <alignment vertical="center"/>
    </xf>
    <xf numFmtId="0" fontId="15" fillId="0" borderId="7" xfId="0" applyFont="1" applyFill="1" applyBorder="1" applyAlignment="1"/>
    <xf numFmtId="0" fontId="16" fillId="0" borderId="11" xfId="2" applyFont="1" applyFill="1" applyBorder="1" applyAlignment="1">
      <alignment horizontal="left" wrapText="1"/>
    </xf>
    <xf numFmtId="0" fontId="7" fillId="0" borderId="0" xfId="0" applyFont="1" applyAlignment="1">
      <alignment horizontal="left" vertical="top" wrapText="1"/>
    </xf>
    <xf numFmtId="0" fontId="19" fillId="0" borderId="0" xfId="0" applyFont="1" applyFill="1" applyAlignment="1">
      <alignment horizontal="left" vertical="center" wrapText="1"/>
    </xf>
    <xf numFmtId="0" fontId="18" fillId="0" borderId="0" xfId="0" applyFont="1" applyFill="1" applyAlignment="1">
      <alignment horizontal="left" vertical="center" wrapText="1"/>
    </xf>
  </cellXfs>
  <cellStyles count="4">
    <cellStyle name="Normal" xfId="0" builtinId="0"/>
    <cellStyle name="Normal_HMIWI EG SS" xfId="1" xr:uid="{00000000-0005-0000-0000-000001000000}"/>
    <cellStyle name="Normal_ICR Cost Inputs" xfId="2" xr:uid="{00000000-0005-0000-0000-000002000000}"/>
    <cellStyle name="Normal_SSI Burden Estimate BML 060710"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0"/>
  <sheetViews>
    <sheetView topLeftCell="A10" workbookViewId="0">
      <selection activeCell="A19" sqref="A19"/>
    </sheetView>
  </sheetViews>
  <sheetFormatPr defaultRowHeight="14.5" x14ac:dyDescent="0.35"/>
  <cols>
    <col min="1" max="1" width="47.26953125" customWidth="1"/>
    <col min="2" max="2" width="10.54296875" customWidth="1"/>
    <col min="3" max="3" width="11.26953125" customWidth="1"/>
    <col min="4" max="4" width="10.26953125" customWidth="1"/>
    <col min="5" max="5" width="10.81640625" customWidth="1"/>
    <col min="7" max="7" width="11" customWidth="1"/>
    <col min="9" max="9" width="16.7265625" customWidth="1"/>
    <col min="10" max="10" width="10.453125" customWidth="1"/>
    <col min="12" max="12" width="12.453125" customWidth="1"/>
    <col min="16" max="16" width="35.81640625" customWidth="1"/>
  </cols>
  <sheetData>
    <row r="1" spans="1:16" ht="15" x14ac:dyDescent="0.35">
      <c r="A1" s="66" t="s">
        <v>64</v>
      </c>
      <c r="B1" s="66"/>
      <c r="C1" s="66"/>
      <c r="D1" s="66"/>
      <c r="E1" s="66"/>
      <c r="F1" s="66"/>
      <c r="G1" s="66"/>
      <c r="H1" s="66"/>
      <c r="I1" s="66"/>
      <c r="J1" s="20"/>
      <c r="K1" s="20"/>
      <c r="L1" s="20"/>
      <c r="M1" s="20"/>
      <c r="N1" s="22"/>
      <c r="O1" s="22"/>
      <c r="P1" s="22"/>
    </row>
    <row r="2" spans="1:16" ht="78" x14ac:dyDescent="0.35">
      <c r="A2" s="36" t="s">
        <v>0</v>
      </c>
      <c r="B2" s="37" t="s">
        <v>1</v>
      </c>
      <c r="C2" s="37" t="s">
        <v>2</v>
      </c>
      <c r="D2" s="37" t="s">
        <v>3</v>
      </c>
      <c r="E2" s="37" t="s">
        <v>76</v>
      </c>
      <c r="F2" s="37" t="s">
        <v>4</v>
      </c>
      <c r="G2" s="37" t="s">
        <v>72</v>
      </c>
      <c r="H2" s="37" t="s">
        <v>5</v>
      </c>
      <c r="I2" s="37" t="s">
        <v>77</v>
      </c>
      <c r="J2" s="20"/>
      <c r="K2" s="20"/>
      <c r="L2" s="20"/>
      <c r="M2" s="20"/>
      <c r="N2" s="22"/>
      <c r="O2" s="22"/>
      <c r="P2" s="22"/>
    </row>
    <row r="3" spans="1:16" x14ac:dyDescent="0.35">
      <c r="A3" s="32" t="s">
        <v>6</v>
      </c>
      <c r="B3" s="38" t="s">
        <v>7</v>
      </c>
      <c r="C3" s="32"/>
      <c r="D3" s="38"/>
      <c r="E3" s="38"/>
      <c r="F3" s="38"/>
      <c r="G3" s="38"/>
      <c r="H3" s="38"/>
      <c r="I3" s="39"/>
      <c r="J3" s="20"/>
      <c r="K3" s="20" t="s">
        <v>9</v>
      </c>
      <c r="L3" s="40">
        <f>M10</f>
        <v>122.199</v>
      </c>
      <c r="M3" s="20"/>
      <c r="N3" s="22"/>
      <c r="O3" s="22"/>
      <c r="P3" s="22"/>
    </row>
    <row r="4" spans="1:16" x14ac:dyDescent="0.35">
      <c r="A4" s="32" t="s">
        <v>8</v>
      </c>
      <c r="B4" s="38" t="s">
        <v>7</v>
      </c>
      <c r="C4" s="32"/>
      <c r="D4" s="38"/>
      <c r="E4" s="38"/>
      <c r="F4" s="38"/>
      <c r="G4" s="38"/>
      <c r="H4" s="38"/>
      <c r="I4" s="39"/>
      <c r="J4" s="20"/>
      <c r="K4" s="20" t="s">
        <v>11</v>
      </c>
      <c r="L4" s="40">
        <f>M9</f>
        <v>153.55200000000002</v>
      </c>
      <c r="M4" s="20"/>
      <c r="N4" s="22"/>
      <c r="O4" s="22"/>
      <c r="P4" s="22"/>
    </row>
    <row r="5" spans="1:16" x14ac:dyDescent="0.35">
      <c r="A5" s="32" t="s">
        <v>10</v>
      </c>
      <c r="B5" s="38"/>
      <c r="C5" s="38"/>
      <c r="D5" s="38"/>
      <c r="E5" s="38"/>
      <c r="F5" s="38"/>
      <c r="G5" s="38"/>
      <c r="H5" s="38"/>
      <c r="I5" s="39"/>
      <c r="J5" s="20"/>
      <c r="K5" s="20" t="s">
        <v>12</v>
      </c>
      <c r="L5" s="40">
        <f>M11</f>
        <v>61.509</v>
      </c>
      <c r="M5" s="20"/>
      <c r="N5" s="22"/>
      <c r="O5" s="22"/>
      <c r="P5" s="22"/>
    </row>
    <row r="6" spans="1:16" x14ac:dyDescent="0.35">
      <c r="A6" s="32"/>
      <c r="B6" s="38"/>
      <c r="C6" s="38"/>
      <c r="D6" s="38"/>
      <c r="E6" s="38"/>
      <c r="F6" s="38"/>
      <c r="G6" s="38"/>
      <c r="H6" s="38"/>
      <c r="I6" s="39"/>
      <c r="J6" s="20"/>
      <c r="K6" s="20"/>
      <c r="L6" s="20"/>
      <c r="M6" s="20"/>
      <c r="N6" s="22"/>
      <c r="O6" s="22"/>
      <c r="P6" s="22"/>
    </row>
    <row r="7" spans="1:16" ht="48.65" customHeight="1" x14ac:dyDescent="0.35">
      <c r="A7" s="32" t="s">
        <v>98</v>
      </c>
      <c r="B7" s="38">
        <v>1</v>
      </c>
      <c r="C7" s="38">
        <v>1</v>
      </c>
      <c r="D7" s="38">
        <f>B7*C7</f>
        <v>1</v>
      </c>
      <c r="E7" s="31">
        <v>101</v>
      </c>
      <c r="F7" s="41">
        <f>D7*E7</f>
        <v>101</v>
      </c>
      <c r="G7" s="38">
        <f>F7*0.05</f>
        <v>5.0500000000000007</v>
      </c>
      <c r="H7" s="38">
        <f>F7*0.1</f>
        <v>10.100000000000001</v>
      </c>
      <c r="I7" s="42">
        <f>F7*$L$3+G7*$L$4+H7*$L$5</f>
        <v>13738.7775</v>
      </c>
      <c r="J7" s="20"/>
      <c r="K7" s="67" t="s">
        <v>109</v>
      </c>
      <c r="L7" s="68"/>
      <c r="M7" s="68"/>
      <c r="N7" s="22"/>
      <c r="O7" s="22"/>
      <c r="P7" s="22"/>
    </row>
    <row r="8" spans="1:16" ht="21.65" customHeight="1" x14ac:dyDescent="0.35">
      <c r="A8" s="32" t="s">
        <v>63</v>
      </c>
      <c r="B8" s="38"/>
      <c r="C8" s="38"/>
      <c r="D8" s="38"/>
      <c r="E8" s="38"/>
      <c r="F8" s="38"/>
      <c r="G8" s="38"/>
      <c r="H8" s="38"/>
      <c r="I8" s="39"/>
      <c r="J8" s="20"/>
      <c r="K8" s="43" t="s">
        <v>55</v>
      </c>
      <c r="L8" s="43" t="s">
        <v>78</v>
      </c>
      <c r="M8" s="43" t="s">
        <v>79</v>
      </c>
      <c r="N8" s="22"/>
      <c r="O8" s="22"/>
      <c r="P8" s="22"/>
    </row>
    <row r="9" spans="1:16" ht="15.5" x14ac:dyDescent="0.35">
      <c r="A9" s="44" t="s">
        <v>80</v>
      </c>
      <c r="B9" s="31">
        <v>24</v>
      </c>
      <c r="C9" s="31">
        <v>1</v>
      </c>
      <c r="D9" s="31">
        <f>B9*C9</f>
        <v>24</v>
      </c>
      <c r="E9" s="38">
        <v>0</v>
      </c>
      <c r="F9" s="41">
        <f>D9*E9</f>
        <v>0</v>
      </c>
      <c r="G9" s="38">
        <f>F9*0.05</f>
        <v>0</v>
      </c>
      <c r="H9" s="38">
        <f>F9*0.1</f>
        <v>0</v>
      </c>
      <c r="I9" s="45">
        <f>F9*$L$3+G9*$L$4+H9*$L$5</f>
        <v>0</v>
      </c>
      <c r="J9" s="20"/>
      <c r="K9" s="46" t="s">
        <v>56</v>
      </c>
      <c r="L9" s="47">
        <v>73.12</v>
      </c>
      <c r="M9" s="47">
        <f>L9+1.1*L9</f>
        <v>153.55200000000002</v>
      </c>
      <c r="N9" s="22"/>
      <c r="O9" s="22"/>
      <c r="P9" s="22"/>
    </row>
    <row r="10" spans="1:16" ht="15.5" x14ac:dyDescent="0.35">
      <c r="A10" s="44" t="s">
        <v>81</v>
      </c>
      <c r="B10" s="31">
        <v>24</v>
      </c>
      <c r="C10" s="31">
        <v>0.2</v>
      </c>
      <c r="D10" s="31">
        <f>B10*C10</f>
        <v>4.8000000000000007</v>
      </c>
      <c r="E10" s="38">
        <v>0</v>
      </c>
      <c r="F10" s="41">
        <f>D10*E10</f>
        <v>0</v>
      </c>
      <c r="G10" s="38">
        <f>F10*0.05</f>
        <v>0</v>
      </c>
      <c r="H10" s="38">
        <f>F10*0.1</f>
        <v>0</v>
      </c>
      <c r="I10" s="45">
        <f>F10*$L$3+G10*$L$4+H10*$L$5</f>
        <v>0</v>
      </c>
      <c r="J10" s="20"/>
      <c r="K10" s="46" t="s">
        <v>57</v>
      </c>
      <c r="L10" s="47">
        <v>58.19</v>
      </c>
      <c r="M10" s="47">
        <f>L10+1.1*L10</f>
        <v>122.199</v>
      </c>
      <c r="N10" s="22"/>
      <c r="O10" s="22"/>
      <c r="P10" s="22"/>
    </row>
    <row r="11" spans="1:16" x14ac:dyDescent="0.35">
      <c r="A11" s="44" t="s">
        <v>13</v>
      </c>
      <c r="B11" s="31" t="s">
        <v>14</v>
      </c>
      <c r="C11" s="31"/>
      <c r="D11" s="38"/>
      <c r="E11" s="38"/>
      <c r="F11" s="38"/>
      <c r="G11" s="38"/>
      <c r="H11" s="38"/>
      <c r="I11" s="39"/>
      <c r="J11" s="20"/>
      <c r="K11" s="46" t="s">
        <v>58</v>
      </c>
      <c r="L11" s="47">
        <v>29.29</v>
      </c>
      <c r="M11" s="47">
        <f>L11+1.1*L11</f>
        <v>61.509</v>
      </c>
      <c r="N11" s="22"/>
      <c r="O11" s="22"/>
      <c r="P11" s="22"/>
    </row>
    <row r="12" spans="1:16" x14ac:dyDescent="0.35">
      <c r="A12" s="44" t="s">
        <v>15</v>
      </c>
      <c r="B12" s="31" t="s">
        <v>14</v>
      </c>
      <c r="C12" s="31"/>
      <c r="D12" s="38"/>
      <c r="E12" s="38"/>
      <c r="F12" s="38"/>
      <c r="G12" s="38"/>
      <c r="H12" s="38"/>
      <c r="I12" s="39"/>
      <c r="J12" s="20"/>
      <c r="K12" s="20"/>
      <c r="L12" s="20"/>
      <c r="M12" s="20"/>
      <c r="N12" s="22"/>
      <c r="O12" s="22"/>
      <c r="P12" s="22"/>
    </row>
    <row r="13" spans="1:16" x14ac:dyDescent="0.35">
      <c r="A13" s="44" t="s">
        <v>16</v>
      </c>
      <c r="B13" s="31"/>
      <c r="C13" s="31"/>
      <c r="D13" s="38"/>
      <c r="E13" s="38"/>
      <c r="F13" s="38"/>
      <c r="G13" s="38"/>
      <c r="H13" s="38"/>
      <c r="I13" s="39"/>
      <c r="J13" s="20"/>
      <c r="K13" s="20"/>
      <c r="L13" s="20"/>
      <c r="M13" s="20"/>
      <c r="N13" s="22"/>
      <c r="O13" s="22"/>
      <c r="P13" s="22"/>
    </row>
    <row r="14" spans="1:16" ht="25.5" customHeight="1" x14ac:dyDescent="0.35">
      <c r="A14" s="44" t="s">
        <v>17</v>
      </c>
      <c r="B14" s="31"/>
      <c r="C14" s="31"/>
      <c r="D14" s="38"/>
      <c r="E14" s="38"/>
      <c r="F14" s="38"/>
      <c r="G14" s="38"/>
      <c r="H14" s="38"/>
      <c r="I14" s="39"/>
      <c r="J14" s="20"/>
      <c r="K14" s="69" t="s">
        <v>59</v>
      </c>
      <c r="L14" s="69"/>
      <c r="M14" s="48"/>
      <c r="N14" s="49"/>
      <c r="O14" s="49"/>
      <c r="P14" s="49"/>
    </row>
    <row r="15" spans="1:16" ht="25.5" customHeight="1" x14ac:dyDescent="0.35">
      <c r="A15" s="44" t="s">
        <v>82</v>
      </c>
      <c r="B15" s="31">
        <v>2</v>
      </c>
      <c r="C15" s="31">
        <v>1</v>
      </c>
      <c r="D15" s="38">
        <f>B15*C15</f>
        <v>2</v>
      </c>
      <c r="E15" s="38">
        <v>0</v>
      </c>
      <c r="F15" s="41">
        <f>D15*E15</f>
        <v>0</v>
      </c>
      <c r="G15" s="38">
        <f>F15*0.05</f>
        <v>0</v>
      </c>
      <c r="H15" s="38">
        <f>F15*0.1</f>
        <v>0</v>
      </c>
      <c r="I15" s="45">
        <f>F15*$L$3+G15*$L$4+H15*$L$5</f>
        <v>0</v>
      </c>
      <c r="J15" s="20"/>
      <c r="K15" s="50">
        <f>F40</f>
        <v>17200</v>
      </c>
      <c r="L15" s="51" t="s">
        <v>60</v>
      </c>
      <c r="M15" s="52"/>
      <c r="N15" s="49"/>
      <c r="O15" s="49"/>
      <c r="P15" s="49"/>
    </row>
    <row r="16" spans="1:16" ht="23.25" customHeight="1" x14ac:dyDescent="0.35">
      <c r="A16" s="44" t="s">
        <v>83</v>
      </c>
      <c r="B16" s="31">
        <v>2</v>
      </c>
      <c r="C16" s="31">
        <v>1</v>
      </c>
      <c r="D16" s="38">
        <f>B16*C16</f>
        <v>2</v>
      </c>
      <c r="E16" s="38">
        <v>0</v>
      </c>
      <c r="F16" s="41">
        <f>D16*E16</f>
        <v>0</v>
      </c>
      <c r="G16" s="38">
        <f>F16*0.05</f>
        <v>0</v>
      </c>
      <c r="H16" s="38">
        <f>F16*0.1</f>
        <v>0</v>
      </c>
      <c r="I16" s="45">
        <f>F16*$L$3+G16*$L$4+H16*$L$5</f>
        <v>0</v>
      </c>
      <c r="J16" s="20"/>
      <c r="K16" s="50">
        <f>(C15*E15)+(C16*E16)+(C17*E17)+(C19*E19)+(C21*E21)+(C22*E22)+(C23*E23)+(C9*E9)+(C10*E10)</f>
        <v>104</v>
      </c>
      <c r="L16" s="51" t="s">
        <v>61</v>
      </c>
      <c r="M16" s="52"/>
      <c r="N16" s="49"/>
      <c r="O16" s="49"/>
      <c r="P16" s="49"/>
    </row>
    <row r="17" spans="1:16" ht="27.75" customHeight="1" x14ac:dyDescent="0.35">
      <c r="A17" s="44" t="s">
        <v>84</v>
      </c>
      <c r="B17" s="31">
        <v>2</v>
      </c>
      <c r="C17" s="31">
        <v>1</v>
      </c>
      <c r="D17" s="38">
        <f>B17*C17</f>
        <v>2</v>
      </c>
      <c r="E17" s="38">
        <v>0</v>
      </c>
      <c r="F17" s="41">
        <f>D17*E17</f>
        <v>0</v>
      </c>
      <c r="G17" s="38">
        <f>F17*0.05</f>
        <v>0</v>
      </c>
      <c r="H17" s="38">
        <f>F17*0.1</f>
        <v>0</v>
      </c>
      <c r="I17" s="45">
        <f>F17*$L$3+G17*$L$4+H17*$L$5</f>
        <v>0</v>
      </c>
      <c r="J17" s="20"/>
      <c r="K17" s="50">
        <f>K15/K16</f>
        <v>165.38461538461539</v>
      </c>
      <c r="L17" s="51" t="s">
        <v>62</v>
      </c>
      <c r="M17" s="52"/>
      <c r="N17" s="49"/>
      <c r="O17" s="49"/>
      <c r="P17" s="49"/>
    </row>
    <row r="18" spans="1:16" x14ac:dyDescent="0.35">
      <c r="A18" s="44" t="s">
        <v>18</v>
      </c>
      <c r="B18" s="31"/>
      <c r="C18" s="31"/>
      <c r="D18" s="38"/>
      <c r="E18" s="38"/>
      <c r="F18" s="38"/>
      <c r="G18" s="38"/>
      <c r="H18" s="38"/>
      <c r="I18" s="39"/>
      <c r="J18" s="20"/>
      <c r="K18" s="20"/>
      <c r="L18" s="20"/>
      <c r="M18" s="20"/>
      <c r="N18" s="22"/>
      <c r="O18" s="22"/>
      <c r="P18" s="22"/>
    </row>
    <row r="19" spans="1:16" x14ac:dyDescent="0.35">
      <c r="A19" s="44" t="s">
        <v>19</v>
      </c>
      <c r="B19" s="31">
        <v>2</v>
      </c>
      <c r="C19" s="31">
        <v>1</v>
      </c>
      <c r="D19" s="38">
        <f>B19*C19</f>
        <v>2</v>
      </c>
      <c r="E19" s="31">
        <v>0</v>
      </c>
      <c r="F19" s="41">
        <f>D19*E19</f>
        <v>0</v>
      </c>
      <c r="G19" s="38">
        <f>F19*0.05</f>
        <v>0</v>
      </c>
      <c r="H19" s="38">
        <f>F19*0.1</f>
        <v>0</v>
      </c>
      <c r="I19" s="45">
        <f>F19*$L$3+G19*$L$4+H19*$L$5</f>
        <v>0</v>
      </c>
      <c r="J19" s="20"/>
      <c r="K19" s="20"/>
      <c r="L19" s="20"/>
      <c r="M19" s="20"/>
      <c r="N19" s="22"/>
      <c r="O19" s="22"/>
      <c r="P19" s="22"/>
    </row>
    <row r="20" spans="1:16" x14ac:dyDescent="0.35">
      <c r="A20" s="44" t="s">
        <v>20</v>
      </c>
      <c r="B20" s="31"/>
      <c r="C20" s="31"/>
      <c r="D20" s="38"/>
      <c r="E20" s="31"/>
      <c r="F20" s="38"/>
      <c r="G20" s="38"/>
      <c r="H20" s="38"/>
      <c r="I20" s="39"/>
      <c r="J20" s="20"/>
      <c r="K20" s="53"/>
      <c r="L20" s="53"/>
      <c r="M20" s="53"/>
      <c r="N20" s="34"/>
      <c r="O20" s="22"/>
      <c r="P20" s="22"/>
    </row>
    <row r="21" spans="1:16" ht="15.5" x14ac:dyDescent="0.35">
      <c r="A21" s="44" t="s">
        <v>85</v>
      </c>
      <c r="B21" s="31">
        <v>12</v>
      </c>
      <c r="C21" s="31">
        <v>1</v>
      </c>
      <c r="D21" s="38">
        <f>B21*C21</f>
        <v>12</v>
      </c>
      <c r="E21" s="31">
        <v>100</v>
      </c>
      <c r="F21" s="41">
        <f>D21*E21</f>
        <v>1200</v>
      </c>
      <c r="G21" s="38">
        <f>F21*0.05</f>
        <v>60</v>
      </c>
      <c r="H21" s="38">
        <f>F21*0.1</f>
        <v>120</v>
      </c>
      <c r="I21" s="42">
        <f>F21*$L$3+G21*$L$4+H21*$L$5</f>
        <v>163232.99999999997</v>
      </c>
      <c r="J21" s="20"/>
      <c r="K21" s="20"/>
      <c r="L21" s="20"/>
      <c r="M21" s="20"/>
      <c r="N21" s="22"/>
      <c r="O21" s="22"/>
      <c r="P21" s="22"/>
    </row>
    <row r="22" spans="1:16" ht="15.5" x14ac:dyDescent="0.35">
      <c r="A22" s="44" t="s">
        <v>86</v>
      </c>
      <c r="B22" s="31">
        <v>8</v>
      </c>
      <c r="C22" s="31">
        <v>2</v>
      </c>
      <c r="D22" s="38">
        <f>B22*C22</f>
        <v>16</v>
      </c>
      <c r="E22" s="31">
        <v>1</v>
      </c>
      <c r="F22" s="41">
        <f>D22*E22</f>
        <v>16</v>
      </c>
      <c r="G22" s="38">
        <f>F22*0.05</f>
        <v>0.8</v>
      </c>
      <c r="H22" s="38">
        <f>F22*0.1</f>
        <v>1.6</v>
      </c>
      <c r="I22" s="42">
        <f>F22*$L$3+G22*$L$4+H22*$L$5</f>
        <v>2176.44</v>
      </c>
      <c r="J22" s="20"/>
      <c r="K22" s="20"/>
      <c r="L22" s="20"/>
      <c r="M22" s="20"/>
      <c r="N22" s="22"/>
      <c r="O22" s="22"/>
      <c r="P22" s="22"/>
    </row>
    <row r="23" spans="1:16" ht="15.5" x14ac:dyDescent="0.35">
      <c r="A23" s="44" t="s">
        <v>87</v>
      </c>
      <c r="B23" s="31">
        <v>4</v>
      </c>
      <c r="C23" s="31">
        <v>2</v>
      </c>
      <c r="D23" s="38">
        <f>B23*C23</f>
        <v>8</v>
      </c>
      <c r="E23" s="31">
        <v>1</v>
      </c>
      <c r="F23" s="41">
        <f>D23*E23</f>
        <v>8</v>
      </c>
      <c r="G23" s="38">
        <f>F23*0.05</f>
        <v>0.4</v>
      </c>
      <c r="H23" s="38">
        <f>F23*0.1</f>
        <v>0.8</v>
      </c>
      <c r="I23" s="42">
        <f>F23*$L$3+G23*$L$4+H23*$L$5</f>
        <v>1088.22</v>
      </c>
      <c r="J23" s="20"/>
      <c r="K23" s="20"/>
      <c r="L23" s="20"/>
      <c r="M23" s="20"/>
      <c r="N23" s="22"/>
      <c r="O23" s="22"/>
      <c r="P23" s="22"/>
    </row>
    <row r="24" spans="1:16" x14ac:dyDescent="0.35">
      <c r="A24" s="54" t="s">
        <v>70</v>
      </c>
      <c r="B24" s="38"/>
      <c r="C24" s="38"/>
      <c r="D24" s="38"/>
      <c r="E24" s="31"/>
      <c r="F24" s="72">
        <f>SUM(F7:H23)</f>
        <v>1523.75</v>
      </c>
      <c r="G24" s="73"/>
      <c r="H24" s="74"/>
      <c r="I24" s="55">
        <f>SUM(I7:I23)</f>
        <v>180236.43749999997</v>
      </c>
      <c r="J24" s="20"/>
      <c r="K24" s="20"/>
      <c r="L24" s="20"/>
      <c r="M24" s="20"/>
      <c r="N24" s="22"/>
      <c r="O24" s="22"/>
      <c r="P24" s="22"/>
    </row>
    <row r="25" spans="1:16" x14ac:dyDescent="0.35">
      <c r="A25" s="32" t="s">
        <v>21</v>
      </c>
      <c r="B25" s="38"/>
      <c r="C25" s="38"/>
      <c r="D25" s="38"/>
      <c r="E25" s="31"/>
      <c r="F25" s="38"/>
      <c r="G25" s="38"/>
      <c r="H25" s="38"/>
      <c r="I25" s="39"/>
      <c r="J25" s="20"/>
      <c r="K25" s="20"/>
      <c r="L25" s="20"/>
      <c r="M25" s="20"/>
      <c r="N25" s="22"/>
      <c r="O25" s="22"/>
      <c r="P25" s="22"/>
    </row>
    <row r="26" spans="1:16" x14ac:dyDescent="0.35">
      <c r="A26" s="32" t="s">
        <v>99</v>
      </c>
      <c r="B26" s="38" t="s">
        <v>22</v>
      </c>
      <c r="C26" s="38"/>
      <c r="D26" s="38"/>
      <c r="E26" s="31"/>
      <c r="F26" s="38"/>
      <c r="G26" s="38"/>
      <c r="H26" s="38"/>
      <c r="I26" s="39"/>
      <c r="J26" s="20"/>
      <c r="K26" s="20"/>
      <c r="L26" s="20"/>
      <c r="M26" s="20"/>
      <c r="N26" s="22"/>
      <c r="O26" s="22"/>
      <c r="P26" s="22"/>
    </row>
    <row r="27" spans="1:16" x14ac:dyDescent="0.35">
      <c r="A27" s="32" t="s">
        <v>23</v>
      </c>
      <c r="B27" s="38" t="s">
        <v>14</v>
      </c>
      <c r="C27" s="38"/>
      <c r="D27" s="38"/>
      <c r="E27" s="31"/>
      <c r="F27" s="38"/>
      <c r="G27" s="38"/>
      <c r="H27" s="38"/>
      <c r="I27" s="39"/>
      <c r="J27" s="20"/>
      <c r="K27" s="20"/>
      <c r="L27" s="20"/>
      <c r="M27" s="20"/>
      <c r="N27" s="22"/>
      <c r="O27" s="22"/>
      <c r="P27" s="22"/>
    </row>
    <row r="28" spans="1:16" x14ac:dyDescent="0.35">
      <c r="A28" s="32" t="s">
        <v>24</v>
      </c>
      <c r="B28" s="38" t="s">
        <v>14</v>
      </c>
      <c r="C28" s="38"/>
      <c r="D28" s="38"/>
      <c r="E28" s="31"/>
      <c r="F28" s="38"/>
      <c r="G28" s="38"/>
      <c r="H28" s="38"/>
      <c r="I28" s="39"/>
      <c r="J28" s="20"/>
      <c r="K28" s="20"/>
      <c r="L28" s="20"/>
      <c r="M28" s="20"/>
      <c r="N28" s="22"/>
      <c r="O28" s="22"/>
      <c r="P28" s="22"/>
    </row>
    <row r="29" spans="1:16" x14ac:dyDescent="0.35">
      <c r="A29" s="32" t="s">
        <v>25</v>
      </c>
      <c r="B29" s="38"/>
      <c r="C29" s="38"/>
      <c r="D29" s="38"/>
      <c r="E29" s="31"/>
      <c r="F29" s="38"/>
      <c r="G29" s="38"/>
      <c r="H29" s="38"/>
      <c r="I29" s="39"/>
      <c r="J29" s="20"/>
      <c r="K29" s="20"/>
      <c r="L29" s="20"/>
      <c r="M29" s="20"/>
      <c r="N29" s="22"/>
      <c r="O29" s="22"/>
      <c r="P29" s="22"/>
    </row>
    <row r="30" spans="1:16" ht="15.5" x14ac:dyDescent="0.35">
      <c r="A30" s="44" t="s">
        <v>88</v>
      </c>
      <c r="B30" s="38">
        <v>0.25</v>
      </c>
      <c r="C30" s="38">
        <v>365</v>
      </c>
      <c r="D30" s="38">
        <f t="shared" ref="D30:D35" si="0">B30*C30</f>
        <v>91.25</v>
      </c>
      <c r="E30" s="31">
        <v>101</v>
      </c>
      <c r="F30" s="56">
        <f t="shared" ref="F30:F37" si="1">D30*E30</f>
        <v>9216.25</v>
      </c>
      <c r="G30" s="57">
        <f t="shared" ref="G30:G35" si="2">F30*0.05</f>
        <v>460.8125</v>
      </c>
      <c r="H30" s="57">
        <f t="shared" ref="H30:H35" si="3">F30*0.1</f>
        <v>921.625</v>
      </c>
      <c r="I30" s="42">
        <f t="shared" ref="I30:I35" si="4">F30*$L$3+G30*$L$4+H30*$L$5</f>
        <v>1253663.4468750001</v>
      </c>
      <c r="J30" s="20"/>
      <c r="K30" s="20"/>
      <c r="L30" s="20"/>
      <c r="M30" s="20"/>
      <c r="N30" s="22"/>
      <c r="O30" s="22"/>
      <c r="P30" s="22"/>
    </row>
    <row r="31" spans="1:16" ht="15.5" x14ac:dyDescent="0.35">
      <c r="A31" s="44" t="s">
        <v>89</v>
      </c>
      <c r="B31" s="38">
        <v>0.25</v>
      </c>
      <c r="C31" s="38">
        <v>365</v>
      </c>
      <c r="D31" s="38">
        <f t="shared" si="0"/>
        <v>91.25</v>
      </c>
      <c r="E31" s="31">
        <v>1</v>
      </c>
      <c r="F31" s="56">
        <f t="shared" si="1"/>
        <v>91.25</v>
      </c>
      <c r="G31" s="57">
        <f t="shared" si="2"/>
        <v>4.5625</v>
      </c>
      <c r="H31" s="57">
        <f t="shared" si="3"/>
        <v>9.125</v>
      </c>
      <c r="I31" s="42">
        <f t="shared" si="4"/>
        <v>12412.509375000001</v>
      </c>
      <c r="J31" s="20"/>
      <c r="K31" s="20"/>
      <c r="L31" s="20"/>
      <c r="M31" s="20"/>
      <c r="N31" s="22"/>
      <c r="O31" s="22"/>
      <c r="P31" s="22"/>
    </row>
    <row r="32" spans="1:16" ht="15.5" x14ac:dyDescent="0.35">
      <c r="A32" s="44" t="s">
        <v>90</v>
      </c>
      <c r="B32" s="38">
        <v>0.5</v>
      </c>
      <c r="C32" s="38">
        <v>365</v>
      </c>
      <c r="D32" s="38">
        <f t="shared" si="0"/>
        <v>182.5</v>
      </c>
      <c r="E32" s="31">
        <v>1</v>
      </c>
      <c r="F32" s="58">
        <f t="shared" si="1"/>
        <v>182.5</v>
      </c>
      <c r="G32" s="57">
        <f t="shared" si="2"/>
        <v>9.125</v>
      </c>
      <c r="H32" s="38">
        <f t="shared" si="3"/>
        <v>18.25</v>
      </c>
      <c r="I32" s="42">
        <f t="shared" si="4"/>
        <v>24825.018750000003</v>
      </c>
      <c r="J32" s="20"/>
      <c r="K32" s="20"/>
      <c r="L32" s="20"/>
      <c r="M32" s="20"/>
      <c r="N32" s="22"/>
      <c r="O32" s="22"/>
      <c r="P32" s="22"/>
    </row>
    <row r="33" spans="1:22" ht="15.5" x14ac:dyDescent="0.35">
      <c r="A33" s="44" t="s">
        <v>91</v>
      </c>
      <c r="B33" s="38">
        <v>8</v>
      </c>
      <c r="C33" s="38">
        <v>2</v>
      </c>
      <c r="D33" s="38">
        <f t="shared" si="0"/>
        <v>16</v>
      </c>
      <c r="E33" s="31">
        <v>1</v>
      </c>
      <c r="F33" s="41">
        <f t="shared" si="1"/>
        <v>16</v>
      </c>
      <c r="G33" s="38">
        <f t="shared" si="2"/>
        <v>0.8</v>
      </c>
      <c r="H33" s="38">
        <f t="shared" si="3"/>
        <v>1.6</v>
      </c>
      <c r="I33" s="42">
        <f t="shared" si="4"/>
        <v>2176.44</v>
      </c>
      <c r="J33" s="20"/>
      <c r="K33" s="20"/>
      <c r="L33" s="20"/>
      <c r="M33" s="20"/>
      <c r="N33" s="22"/>
      <c r="O33" s="22"/>
      <c r="P33" s="22"/>
    </row>
    <row r="34" spans="1:22" ht="15.5" x14ac:dyDescent="0.35">
      <c r="A34" s="44" t="s">
        <v>92</v>
      </c>
      <c r="B34" s="38">
        <v>0.5</v>
      </c>
      <c r="C34" s="38">
        <v>52</v>
      </c>
      <c r="D34" s="38">
        <f t="shared" si="0"/>
        <v>26</v>
      </c>
      <c r="E34" s="31">
        <v>1</v>
      </c>
      <c r="F34" s="41">
        <f t="shared" si="1"/>
        <v>26</v>
      </c>
      <c r="G34" s="38">
        <f t="shared" si="2"/>
        <v>1.3</v>
      </c>
      <c r="H34" s="38">
        <f t="shared" si="3"/>
        <v>2.6</v>
      </c>
      <c r="I34" s="42">
        <f t="shared" si="4"/>
        <v>3536.7150000000001</v>
      </c>
      <c r="J34" s="20"/>
      <c r="K34" s="20"/>
      <c r="L34" s="20"/>
      <c r="M34" s="20"/>
      <c r="N34" s="22"/>
      <c r="O34" s="22"/>
      <c r="P34" s="22"/>
    </row>
    <row r="35" spans="1:22" ht="15.5" x14ac:dyDescent="0.35">
      <c r="A35" s="44" t="s">
        <v>93</v>
      </c>
      <c r="B35" s="38">
        <v>0.5</v>
      </c>
      <c r="C35" s="38">
        <v>52</v>
      </c>
      <c r="D35" s="38">
        <f t="shared" si="0"/>
        <v>26</v>
      </c>
      <c r="E35" s="31">
        <v>1</v>
      </c>
      <c r="F35" s="41">
        <f t="shared" si="1"/>
        <v>26</v>
      </c>
      <c r="G35" s="38">
        <f t="shared" si="2"/>
        <v>1.3</v>
      </c>
      <c r="H35" s="38">
        <f t="shared" si="3"/>
        <v>2.6</v>
      </c>
      <c r="I35" s="42">
        <f t="shared" si="4"/>
        <v>3536.7150000000001</v>
      </c>
      <c r="J35" s="20"/>
      <c r="K35" s="20"/>
      <c r="L35" s="20"/>
      <c r="M35" s="20"/>
      <c r="N35" s="22"/>
      <c r="O35" s="22"/>
      <c r="P35" s="22"/>
    </row>
    <row r="36" spans="1:22" x14ac:dyDescent="0.35">
      <c r="A36" s="44" t="s">
        <v>26</v>
      </c>
      <c r="B36" s="38"/>
      <c r="C36" s="38"/>
      <c r="D36" s="38"/>
      <c r="E36" s="31"/>
      <c r="F36" s="38"/>
      <c r="G36" s="38"/>
      <c r="H36" s="38"/>
      <c r="I36" s="42"/>
      <c r="J36" s="20"/>
      <c r="K36" s="20"/>
      <c r="L36" s="20"/>
      <c r="M36" s="20"/>
      <c r="N36" s="22"/>
      <c r="O36" s="22"/>
      <c r="P36" s="22"/>
    </row>
    <row r="37" spans="1:22" ht="15.5" x14ac:dyDescent="0.35">
      <c r="A37" s="59" t="s">
        <v>94</v>
      </c>
      <c r="B37" s="38">
        <v>1.5</v>
      </c>
      <c r="C37" s="38">
        <v>53.5</v>
      </c>
      <c r="D37" s="38">
        <f>B37*C37</f>
        <v>80.25</v>
      </c>
      <c r="E37" s="31">
        <f>E30*0.5</f>
        <v>50.5</v>
      </c>
      <c r="F37" s="56">
        <f t="shared" si="1"/>
        <v>4052.625</v>
      </c>
      <c r="G37" s="57">
        <f>F37*0.05</f>
        <v>202.63125000000002</v>
      </c>
      <c r="H37" s="57">
        <f>F37*0.1</f>
        <v>405.26250000000005</v>
      </c>
      <c r="I37" s="42">
        <f>F37*$L$3+G37*$L$4+H37*$L$5</f>
        <v>551268.44718750007</v>
      </c>
      <c r="J37" s="20"/>
      <c r="K37" s="20"/>
      <c r="L37" s="20"/>
      <c r="M37" s="20"/>
      <c r="N37" s="22"/>
      <c r="O37" s="22"/>
      <c r="P37" s="22"/>
    </row>
    <row r="38" spans="1:22" x14ac:dyDescent="0.35">
      <c r="A38" s="32" t="s">
        <v>27</v>
      </c>
      <c r="B38" s="38" t="s">
        <v>7</v>
      </c>
      <c r="C38" s="38"/>
      <c r="D38" s="38"/>
      <c r="E38" s="38"/>
      <c r="F38" s="38"/>
      <c r="G38" s="38"/>
      <c r="H38" s="38"/>
      <c r="I38" s="39"/>
      <c r="J38" s="20"/>
      <c r="K38" s="20"/>
      <c r="L38" s="20"/>
      <c r="M38" s="20"/>
      <c r="N38" s="22"/>
      <c r="O38" s="22"/>
      <c r="P38" s="22"/>
    </row>
    <row r="39" spans="1:22" x14ac:dyDescent="0.35">
      <c r="A39" s="54" t="s">
        <v>71</v>
      </c>
      <c r="B39" s="38"/>
      <c r="C39" s="38"/>
      <c r="D39" s="38"/>
      <c r="E39" s="38"/>
      <c r="F39" s="72">
        <f>SUM(F30:H37)</f>
        <v>15652.21875</v>
      </c>
      <c r="G39" s="73"/>
      <c r="H39" s="74"/>
      <c r="I39" s="55">
        <f>(SUM(I30:I37))</f>
        <v>1851419.2921875003</v>
      </c>
      <c r="J39" s="20"/>
      <c r="K39" s="20"/>
      <c r="L39" s="20"/>
      <c r="M39" s="20"/>
      <c r="N39" s="22"/>
      <c r="O39" s="22"/>
      <c r="P39" s="22"/>
    </row>
    <row r="40" spans="1:22" ht="15" x14ac:dyDescent="0.35">
      <c r="A40" s="60" t="s">
        <v>100</v>
      </c>
      <c r="B40" s="32"/>
      <c r="C40" s="32"/>
      <c r="D40" s="32"/>
      <c r="E40" s="32"/>
      <c r="F40" s="72">
        <f>ROUND(F24+F39, -2)</f>
        <v>17200</v>
      </c>
      <c r="G40" s="73"/>
      <c r="H40" s="74"/>
      <c r="I40" s="55">
        <f>ROUND(I24+I39, -4)</f>
        <v>2030000</v>
      </c>
      <c r="J40" s="20"/>
      <c r="K40" s="20"/>
      <c r="L40" s="20"/>
      <c r="M40" s="20"/>
      <c r="N40" s="22"/>
      <c r="O40" s="22"/>
      <c r="P40" s="22"/>
    </row>
    <row r="41" spans="1:22" ht="15" x14ac:dyDescent="0.35">
      <c r="A41" s="60" t="s">
        <v>95</v>
      </c>
      <c r="B41" s="61"/>
      <c r="C41" s="61"/>
      <c r="D41" s="61"/>
      <c r="E41" s="61"/>
      <c r="F41" s="61"/>
      <c r="G41" s="61"/>
      <c r="H41" s="61"/>
      <c r="I41" s="55">
        <v>0</v>
      </c>
      <c r="J41" s="20"/>
      <c r="K41" s="20"/>
      <c r="L41" s="20"/>
      <c r="M41" s="20"/>
      <c r="N41" s="22"/>
      <c r="O41" s="22"/>
      <c r="P41" s="22"/>
    </row>
    <row r="42" spans="1:22" ht="15.5" x14ac:dyDescent="0.35">
      <c r="A42" s="62" t="s">
        <v>96</v>
      </c>
      <c r="B42" s="61"/>
      <c r="C42" s="61"/>
      <c r="D42" s="61"/>
      <c r="E42" s="61"/>
      <c r="F42" s="61"/>
      <c r="G42" s="61"/>
      <c r="H42" s="61"/>
      <c r="I42" s="63">
        <f>I40+I41</f>
        <v>2030000</v>
      </c>
      <c r="J42" s="20"/>
      <c r="K42" s="20"/>
      <c r="L42" s="20"/>
      <c r="M42" s="20"/>
      <c r="N42" s="22"/>
      <c r="O42" s="22"/>
      <c r="P42" s="22"/>
    </row>
    <row r="43" spans="1:22" x14ac:dyDescent="0.35">
      <c r="A43" s="20"/>
      <c r="B43" s="20"/>
      <c r="C43" s="20"/>
      <c r="D43" s="20"/>
      <c r="E43" s="20"/>
      <c r="F43" s="20"/>
      <c r="G43" s="20"/>
      <c r="H43" s="20"/>
      <c r="I43" s="20"/>
      <c r="J43" s="22"/>
      <c r="K43" s="20"/>
      <c r="L43" s="20"/>
      <c r="M43" s="20"/>
      <c r="N43" s="22"/>
      <c r="O43" s="22"/>
      <c r="P43" s="22"/>
    </row>
    <row r="44" spans="1:22" x14ac:dyDescent="0.35">
      <c r="A44" s="64" t="s">
        <v>47</v>
      </c>
      <c r="B44" s="20"/>
      <c r="C44" s="20"/>
      <c r="D44" s="20"/>
      <c r="E44" s="20"/>
      <c r="F44" s="20"/>
      <c r="G44" s="20"/>
      <c r="H44" s="20"/>
      <c r="I44" s="65"/>
      <c r="J44" s="53"/>
      <c r="K44" s="53"/>
      <c r="L44" s="53"/>
      <c r="M44" s="53"/>
      <c r="N44" s="34"/>
      <c r="O44" s="34"/>
      <c r="P44" s="34"/>
      <c r="Q44" s="15"/>
      <c r="R44" s="14"/>
      <c r="S44" s="14"/>
      <c r="T44" s="14"/>
      <c r="U44" s="14"/>
      <c r="V44" s="14"/>
    </row>
    <row r="45" spans="1:22" ht="30.75" customHeight="1" x14ac:dyDescent="0.35">
      <c r="A45" s="71" t="s">
        <v>110</v>
      </c>
      <c r="B45" s="71"/>
      <c r="C45" s="71"/>
      <c r="D45" s="71"/>
      <c r="E45" s="71"/>
      <c r="F45" s="71"/>
      <c r="G45" s="71"/>
      <c r="H45" s="71"/>
      <c r="I45" s="71"/>
      <c r="J45" s="3"/>
      <c r="K45" s="3"/>
      <c r="L45" s="3"/>
      <c r="M45" s="3"/>
    </row>
    <row r="46" spans="1:22" ht="58.5" customHeight="1" x14ac:dyDescent="0.35">
      <c r="A46" s="70" t="s">
        <v>111</v>
      </c>
      <c r="B46" s="70"/>
      <c r="C46" s="70"/>
      <c r="D46" s="70"/>
      <c r="E46" s="70"/>
      <c r="F46" s="70"/>
      <c r="G46" s="70"/>
      <c r="H46" s="70"/>
      <c r="I46" s="70"/>
    </row>
    <row r="47" spans="1:22" ht="18.5" x14ac:dyDescent="0.35">
      <c r="A47" s="33" t="s">
        <v>97</v>
      </c>
      <c r="B47" s="34"/>
      <c r="C47" s="34"/>
      <c r="D47" s="34"/>
      <c r="E47" s="34"/>
      <c r="F47" s="34"/>
      <c r="G47" s="34"/>
      <c r="H47" s="34"/>
      <c r="I47" s="34"/>
    </row>
    <row r="48" spans="1:22" ht="18.5" x14ac:dyDescent="0.35">
      <c r="A48" s="11" t="s">
        <v>101</v>
      </c>
    </row>
    <row r="49" spans="1:1" ht="18.5" x14ac:dyDescent="0.35">
      <c r="A49" s="11" t="s">
        <v>102</v>
      </c>
    </row>
    <row r="50" spans="1:1" ht="18.5" x14ac:dyDescent="0.35">
      <c r="A50" s="11" t="s">
        <v>103</v>
      </c>
    </row>
    <row r="51" spans="1:1" ht="18.5" x14ac:dyDescent="0.35">
      <c r="A51" s="11" t="s">
        <v>104</v>
      </c>
    </row>
    <row r="52" spans="1:1" ht="18.5" x14ac:dyDescent="0.35">
      <c r="A52" s="11" t="s">
        <v>66</v>
      </c>
    </row>
    <row r="53" spans="1:1" ht="15.5" x14ac:dyDescent="0.35">
      <c r="A53" s="12" t="s">
        <v>112</v>
      </c>
    </row>
    <row r="54" spans="1:1" ht="15.5" x14ac:dyDescent="0.35">
      <c r="A54" s="12" t="s">
        <v>113</v>
      </c>
    </row>
    <row r="55" spans="1:1" ht="15.5" x14ac:dyDescent="0.35">
      <c r="A55" s="12" t="s">
        <v>48</v>
      </c>
    </row>
    <row r="56" spans="1:1" ht="15.5" x14ac:dyDescent="0.35">
      <c r="A56" s="12" t="s">
        <v>115</v>
      </c>
    </row>
    <row r="57" spans="1:1" ht="15.5" x14ac:dyDescent="0.35">
      <c r="A57" s="12" t="s">
        <v>116</v>
      </c>
    </row>
    <row r="58" spans="1:1" ht="15.5" x14ac:dyDescent="0.35">
      <c r="A58" s="12" t="s">
        <v>114</v>
      </c>
    </row>
    <row r="59" spans="1:1" ht="15.5" x14ac:dyDescent="0.35">
      <c r="A59" s="12" t="s">
        <v>49</v>
      </c>
    </row>
    <row r="60" spans="1:1" ht="15.5" x14ac:dyDescent="0.35">
      <c r="A60" s="12" t="s">
        <v>73</v>
      </c>
    </row>
  </sheetData>
  <mergeCells count="8">
    <mergeCell ref="A1:I1"/>
    <mergeCell ref="K7:M7"/>
    <mergeCell ref="K14:L14"/>
    <mergeCell ref="A46:I46"/>
    <mergeCell ref="A45:I45"/>
    <mergeCell ref="F24:H24"/>
    <mergeCell ref="F39:H39"/>
    <mergeCell ref="F40:H40"/>
  </mergeCells>
  <phoneticPr fontId="27" type="noConversion"/>
  <pageMargins left="0.7" right="0.7" top="0.75" bottom="0.75" header="0.3" footer="0.3"/>
  <pageSetup orientation="portrait" horizontalDpi="4294967293" r:id="rId1"/>
  <ignoredErrors>
    <ignoredError sqref="E3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9"/>
  <sheetViews>
    <sheetView tabSelected="1" workbookViewId="0">
      <selection activeCell="F18" sqref="F18:H18"/>
    </sheetView>
  </sheetViews>
  <sheetFormatPr defaultRowHeight="14.5" x14ac:dyDescent="0.35"/>
  <cols>
    <col min="1" max="1" width="32.453125" customWidth="1"/>
    <col min="2" max="2" width="10.26953125" customWidth="1"/>
    <col min="3" max="3" width="10.54296875" customWidth="1"/>
    <col min="7" max="7" width="11" customWidth="1"/>
    <col min="9" max="9" width="20.81640625" customWidth="1"/>
    <col min="11" max="11" width="19.81640625" customWidth="1"/>
    <col min="12" max="12" width="7.26953125" customWidth="1"/>
    <col min="15" max="15" width="23.54296875" customWidth="1"/>
    <col min="16" max="16" width="11.26953125" hidden="1" customWidth="1"/>
  </cols>
  <sheetData>
    <row r="1" spans="1:16" ht="15" x14ac:dyDescent="0.35">
      <c r="A1" s="77" t="s">
        <v>65</v>
      </c>
      <c r="B1" s="78"/>
      <c r="C1" s="78"/>
      <c r="D1" s="78"/>
      <c r="E1" s="78"/>
      <c r="F1" s="78"/>
      <c r="G1" s="78"/>
      <c r="H1" s="78"/>
      <c r="I1" s="78"/>
    </row>
    <row r="2" spans="1:16" ht="91" x14ac:dyDescent="0.35">
      <c r="A2" s="1" t="s">
        <v>28</v>
      </c>
      <c r="B2" s="2" t="s">
        <v>29</v>
      </c>
      <c r="C2" s="2" t="s">
        <v>30</v>
      </c>
      <c r="D2" s="2" t="s">
        <v>31</v>
      </c>
      <c r="E2" s="2" t="s">
        <v>32</v>
      </c>
      <c r="F2" s="2" t="s">
        <v>4</v>
      </c>
      <c r="G2" s="2" t="s">
        <v>33</v>
      </c>
      <c r="H2" s="2" t="s">
        <v>34</v>
      </c>
      <c r="I2" s="2" t="s">
        <v>35</v>
      </c>
    </row>
    <row r="3" spans="1:16" x14ac:dyDescent="0.35">
      <c r="A3" s="4" t="s">
        <v>36</v>
      </c>
      <c r="B3" s="5"/>
      <c r="C3" s="5"/>
      <c r="D3" s="5"/>
      <c r="E3" s="5"/>
      <c r="F3" s="5"/>
      <c r="G3" s="5"/>
      <c r="H3" s="5"/>
      <c r="I3" s="6"/>
    </row>
    <row r="4" spans="1:16" x14ac:dyDescent="0.35">
      <c r="A4" s="4" t="s">
        <v>37</v>
      </c>
      <c r="B4" s="5"/>
      <c r="C4" s="5"/>
      <c r="D4" s="5"/>
      <c r="E4" s="5"/>
      <c r="F4" s="5"/>
      <c r="G4" s="5"/>
      <c r="H4" s="5"/>
      <c r="I4" s="6"/>
      <c r="K4" s="20" t="s">
        <v>9</v>
      </c>
      <c r="L4" s="21">
        <f>M9</f>
        <v>51.232000000000006</v>
      </c>
      <c r="M4" s="22"/>
    </row>
    <row r="5" spans="1:16" ht="15.5" x14ac:dyDescent="0.35">
      <c r="A5" s="4" t="s">
        <v>38</v>
      </c>
      <c r="B5" s="5">
        <v>24</v>
      </c>
      <c r="C5" s="5">
        <v>1</v>
      </c>
      <c r="D5" s="5">
        <f>B5*C5</f>
        <v>24</v>
      </c>
      <c r="E5" s="5">
        <v>0</v>
      </c>
      <c r="F5" s="5">
        <v>0</v>
      </c>
      <c r="G5" s="5">
        <v>0</v>
      </c>
      <c r="H5" s="5">
        <v>0</v>
      </c>
      <c r="I5" s="8">
        <v>0</v>
      </c>
      <c r="K5" s="20" t="s">
        <v>11</v>
      </c>
      <c r="L5" s="21">
        <f>M10</f>
        <v>69.040000000000006</v>
      </c>
      <c r="M5" s="22"/>
    </row>
    <row r="6" spans="1:16" ht="15.5" x14ac:dyDescent="0.35">
      <c r="A6" s="32" t="s">
        <v>74</v>
      </c>
      <c r="B6" s="5">
        <v>24</v>
      </c>
      <c r="C6" s="5">
        <v>0.2</v>
      </c>
      <c r="D6" s="5">
        <f>B6*C6</f>
        <v>4.8000000000000007</v>
      </c>
      <c r="E6" s="5">
        <v>0</v>
      </c>
      <c r="F6" s="5">
        <v>0</v>
      </c>
      <c r="G6" s="5">
        <v>0</v>
      </c>
      <c r="H6" s="5">
        <v>0</v>
      </c>
      <c r="I6" s="8">
        <v>0</v>
      </c>
      <c r="K6" s="20" t="s">
        <v>12</v>
      </c>
      <c r="L6" s="21">
        <f>M11</f>
        <v>27.727999999999998</v>
      </c>
      <c r="M6" s="22"/>
    </row>
    <row r="7" spans="1:16" ht="41.25" customHeight="1" thickBot="1" x14ac:dyDescent="0.4">
      <c r="A7" s="4" t="s">
        <v>39</v>
      </c>
      <c r="B7" s="5"/>
      <c r="C7" s="5"/>
      <c r="D7" s="5"/>
      <c r="E7" s="5"/>
      <c r="F7" s="5"/>
      <c r="G7" s="5"/>
      <c r="H7" s="5"/>
      <c r="I7" s="6"/>
      <c r="K7" s="79" t="s">
        <v>120</v>
      </c>
      <c r="L7" s="79"/>
      <c r="M7" s="79"/>
    </row>
    <row r="8" spans="1:16" ht="39.5" thickBot="1" x14ac:dyDescent="0.4">
      <c r="A8" s="4" t="s">
        <v>37</v>
      </c>
      <c r="B8" s="5"/>
      <c r="C8" s="5"/>
      <c r="D8" s="5"/>
      <c r="E8" s="5"/>
      <c r="F8" s="5"/>
      <c r="G8" s="5"/>
      <c r="H8" s="5"/>
      <c r="I8" s="6"/>
      <c r="K8" s="23"/>
      <c r="L8" s="24" t="s">
        <v>50</v>
      </c>
      <c r="M8" s="25" t="s">
        <v>51</v>
      </c>
    </row>
    <row r="9" spans="1:16" ht="15.5" x14ac:dyDescent="0.35">
      <c r="A9" s="4" t="s">
        <v>40</v>
      </c>
      <c r="B9" s="5">
        <v>0.5</v>
      </c>
      <c r="C9" s="5">
        <v>1</v>
      </c>
      <c r="D9" s="5">
        <f>B9*C9</f>
        <v>0.5</v>
      </c>
      <c r="E9" s="5">
        <v>0</v>
      </c>
      <c r="F9" s="5">
        <v>0</v>
      </c>
      <c r="G9" s="5">
        <v>0</v>
      </c>
      <c r="H9" s="5">
        <v>0</v>
      </c>
      <c r="I9" s="8">
        <v>0</v>
      </c>
      <c r="K9" s="26" t="s">
        <v>52</v>
      </c>
      <c r="L9" s="26">
        <v>32.020000000000003</v>
      </c>
      <c r="M9" s="27">
        <f>L9*1.6</f>
        <v>51.232000000000006</v>
      </c>
    </row>
    <row r="10" spans="1:16" ht="15.5" x14ac:dyDescent="0.35">
      <c r="A10" s="4" t="s">
        <v>41</v>
      </c>
      <c r="B10" s="5">
        <v>0.5</v>
      </c>
      <c r="C10" s="5">
        <v>1</v>
      </c>
      <c r="D10" s="5">
        <f t="shared" ref="D10:D17" si="0">B10*C10</f>
        <v>0.5</v>
      </c>
      <c r="E10" s="5">
        <v>0</v>
      </c>
      <c r="F10" s="5">
        <v>0</v>
      </c>
      <c r="G10" s="5">
        <v>0</v>
      </c>
      <c r="H10" s="5">
        <v>0</v>
      </c>
      <c r="I10" s="8">
        <v>0</v>
      </c>
      <c r="K10" s="28" t="s">
        <v>53</v>
      </c>
      <c r="L10" s="28">
        <v>43.15</v>
      </c>
      <c r="M10" s="29">
        <f>L10*1.6</f>
        <v>69.040000000000006</v>
      </c>
    </row>
    <row r="11" spans="1:16" ht="15.5" x14ac:dyDescent="0.35">
      <c r="A11" s="4" t="s">
        <v>42</v>
      </c>
      <c r="B11" s="5">
        <v>0.5</v>
      </c>
      <c r="C11" s="5">
        <v>1</v>
      </c>
      <c r="D11" s="5">
        <f t="shared" si="0"/>
        <v>0.5</v>
      </c>
      <c r="E11" s="5">
        <v>0</v>
      </c>
      <c r="F11" s="5">
        <v>0</v>
      </c>
      <c r="G11" s="5">
        <v>0</v>
      </c>
      <c r="H11" s="5">
        <v>0</v>
      </c>
      <c r="I11" s="8">
        <v>0</v>
      </c>
      <c r="K11" s="30" t="s">
        <v>54</v>
      </c>
      <c r="L11" s="30">
        <v>17.329999999999998</v>
      </c>
      <c r="M11" s="29">
        <f>L11*1.6</f>
        <v>27.727999999999998</v>
      </c>
    </row>
    <row r="12" spans="1:16" ht="15.5" x14ac:dyDescent="0.35">
      <c r="A12" s="4" t="s">
        <v>43</v>
      </c>
      <c r="B12" s="5">
        <v>0.5</v>
      </c>
      <c r="C12" s="5">
        <v>1</v>
      </c>
      <c r="D12" s="5">
        <f t="shared" si="0"/>
        <v>0.5</v>
      </c>
      <c r="E12" s="5">
        <v>0</v>
      </c>
      <c r="F12" s="5">
        <v>0</v>
      </c>
      <c r="G12" s="5">
        <v>0</v>
      </c>
      <c r="H12" s="5">
        <v>0</v>
      </c>
      <c r="I12" s="8">
        <v>0</v>
      </c>
    </row>
    <row r="13" spans="1:16" ht="15.5" x14ac:dyDescent="0.35">
      <c r="A13" s="4" t="s">
        <v>44</v>
      </c>
      <c r="B13" s="5">
        <v>8</v>
      </c>
      <c r="C13" s="31">
        <v>1.2</v>
      </c>
      <c r="D13" s="5">
        <f t="shared" si="0"/>
        <v>9.6</v>
      </c>
      <c r="E13" s="5">
        <v>0</v>
      </c>
      <c r="F13" s="5">
        <v>0</v>
      </c>
      <c r="G13" s="5">
        <v>0</v>
      </c>
      <c r="H13" s="5">
        <v>0</v>
      </c>
      <c r="I13" s="8">
        <v>0</v>
      </c>
      <c r="J13" s="17"/>
      <c r="K13" s="18"/>
      <c r="L13" s="18"/>
      <c r="M13" s="18"/>
      <c r="N13" s="18"/>
      <c r="O13" s="18"/>
      <c r="P13" s="18"/>
    </row>
    <row r="14" spans="1:16" ht="24.75" customHeight="1" x14ac:dyDescent="0.35">
      <c r="A14" s="4" t="s">
        <v>45</v>
      </c>
      <c r="B14" s="5"/>
      <c r="C14" s="5"/>
      <c r="D14" s="5"/>
      <c r="E14" s="5"/>
      <c r="F14" s="5"/>
      <c r="G14" s="5"/>
      <c r="H14" s="5"/>
      <c r="I14" s="6"/>
      <c r="J14" s="19"/>
      <c r="K14" s="18"/>
      <c r="L14" s="18"/>
      <c r="M14" s="18"/>
      <c r="N14" s="18"/>
      <c r="O14" s="18"/>
      <c r="P14" s="18"/>
    </row>
    <row r="15" spans="1:16" x14ac:dyDescent="0.35">
      <c r="A15" s="4" t="s">
        <v>46</v>
      </c>
      <c r="B15" s="5">
        <v>4</v>
      </c>
      <c r="C15" s="5">
        <v>1</v>
      </c>
      <c r="D15" s="5">
        <f t="shared" si="0"/>
        <v>4</v>
      </c>
      <c r="E15" s="5">
        <v>100</v>
      </c>
      <c r="F15" s="5">
        <f>D15*E15</f>
        <v>400</v>
      </c>
      <c r="G15" s="5">
        <f>F15*0.05</f>
        <v>20</v>
      </c>
      <c r="H15" s="5">
        <f>F15*0.1</f>
        <v>40</v>
      </c>
      <c r="I15" s="7">
        <f>F15*$L$4+G15*$L$5+H15*$L$6</f>
        <v>22982.720000000001</v>
      </c>
    </row>
    <row r="16" spans="1:16" ht="15.5" x14ac:dyDescent="0.35">
      <c r="A16" s="4" t="s">
        <v>67</v>
      </c>
      <c r="B16" s="5">
        <v>8</v>
      </c>
      <c r="C16" s="5">
        <v>2</v>
      </c>
      <c r="D16" s="5">
        <f t="shared" si="0"/>
        <v>16</v>
      </c>
      <c r="E16" s="5">
        <v>1</v>
      </c>
      <c r="F16" s="5">
        <f>D16*E16</f>
        <v>16</v>
      </c>
      <c r="G16" s="5">
        <f>F16*0.05</f>
        <v>0.8</v>
      </c>
      <c r="H16" s="5">
        <f>F16*0.1</f>
        <v>1.6</v>
      </c>
      <c r="I16" s="7">
        <f>F16*$L$4+G16*$L$5+H16*$L$6</f>
        <v>919.30880000000002</v>
      </c>
    </row>
    <row r="17" spans="1:10" ht="28.5" customHeight="1" x14ac:dyDescent="0.35">
      <c r="A17" s="4" t="s">
        <v>68</v>
      </c>
      <c r="B17" s="5">
        <v>8</v>
      </c>
      <c r="C17" s="5">
        <v>2</v>
      </c>
      <c r="D17" s="5">
        <f t="shared" si="0"/>
        <v>16</v>
      </c>
      <c r="E17" s="5">
        <v>1</v>
      </c>
      <c r="F17" s="5">
        <f>D17*E17</f>
        <v>16</v>
      </c>
      <c r="G17" s="5">
        <f>F17*0.05</f>
        <v>0.8</v>
      </c>
      <c r="H17" s="5">
        <f>F17*0.1</f>
        <v>1.6</v>
      </c>
      <c r="I17" s="7">
        <f>F17*$L$4+G17*$L$5+H17*$L$6</f>
        <v>919.30880000000002</v>
      </c>
    </row>
    <row r="18" spans="1:10" ht="28" x14ac:dyDescent="0.35">
      <c r="A18" s="10" t="s">
        <v>69</v>
      </c>
      <c r="B18" s="4"/>
      <c r="C18" s="4"/>
      <c r="D18" s="4"/>
      <c r="E18" s="4"/>
      <c r="F18" s="76">
        <f>SUM(F5:H17)</f>
        <v>496.80000000000007</v>
      </c>
      <c r="G18" s="76"/>
      <c r="H18" s="76"/>
      <c r="I18" s="9">
        <f>ROUND(SUM(I5:I17), -2)</f>
        <v>24800</v>
      </c>
    </row>
    <row r="20" spans="1:10" ht="39" customHeight="1" x14ac:dyDescent="0.35">
      <c r="A20" s="80" t="s">
        <v>110</v>
      </c>
      <c r="B20" s="80"/>
      <c r="C20" s="80"/>
      <c r="D20" s="80"/>
      <c r="E20" s="80"/>
      <c r="F20" s="80"/>
      <c r="G20" s="80"/>
      <c r="H20" s="80"/>
      <c r="I20" s="80"/>
    </row>
    <row r="21" spans="1:10" ht="51.75" customHeight="1" x14ac:dyDescent="0.35">
      <c r="A21" s="81" t="s">
        <v>117</v>
      </c>
      <c r="B21" s="81"/>
      <c r="C21" s="81"/>
      <c r="D21" s="81"/>
      <c r="E21" s="81"/>
      <c r="F21" s="81"/>
      <c r="G21" s="81"/>
      <c r="H21" s="81"/>
      <c r="I21" s="81"/>
    </row>
    <row r="22" spans="1:10" ht="38.25" customHeight="1" x14ac:dyDescent="0.35">
      <c r="A22" s="81" t="s">
        <v>105</v>
      </c>
      <c r="B22" s="81"/>
      <c r="C22" s="81"/>
      <c r="D22" s="81"/>
      <c r="E22" s="81"/>
      <c r="F22" s="81"/>
      <c r="G22" s="81"/>
      <c r="H22" s="81"/>
      <c r="I22" s="81"/>
      <c r="J22" s="16"/>
    </row>
    <row r="23" spans="1:10" ht="18.5" x14ac:dyDescent="0.35">
      <c r="A23" s="33" t="s">
        <v>106</v>
      </c>
      <c r="B23" s="34"/>
      <c r="C23" s="34"/>
      <c r="D23" s="34"/>
      <c r="E23" s="34"/>
      <c r="F23" s="34"/>
      <c r="G23" s="34"/>
      <c r="H23" s="34"/>
      <c r="I23" s="34"/>
      <c r="J23" s="16"/>
    </row>
    <row r="24" spans="1:10" ht="18.5" x14ac:dyDescent="0.35">
      <c r="A24" s="33" t="s">
        <v>107</v>
      </c>
      <c r="B24" s="34"/>
      <c r="C24" s="34"/>
      <c r="D24" s="34"/>
      <c r="E24" s="34"/>
      <c r="F24" s="34"/>
      <c r="G24" s="34"/>
      <c r="H24" s="34"/>
      <c r="I24" s="34"/>
      <c r="J24" s="16"/>
    </row>
    <row r="25" spans="1:10" ht="15.5" x14ac:dyDescent="0.35">
      <c r="A25" s="35" t="s">
        <v>108</v>
      </c>
      <c r="B25" s="34"/>
      <c r="C25" s="34"/>
      <c r="D25" s="34"/>
      <c r="E25" s="34"/>
      <c r="F25" s="34"/>
      <c r="G25" s="34"/>
      <c r="H25" s="34"/>
      <c r="I25" s="34"/>
      <c r="J25" s="16"/>
    </row>
    <row r="26" spans="1:10" ht="32.25" customHeight="1" x14ac:dyDescent="0.35">
      <c r="A26" s="82" t="s">
        <v>118</v>
      </c>
      <c r="B26" s="82"/>
      <c r="C26" s="82"/>
      <c r="D26" s="82"/>
      <c r="E26" s="82"/>
      <c r="F26" s="82"/>
      <c r="G26" s="82"/>
      <c r="H26" s="82"/>
      <c r="I26" s="82"/>
      <c r="J26" s="16"/>
    </row>
    <row r="27" spans="1:10" ht="31.5" customHeight="1" x14ac:dyDescent="0.35">
      <c r="A27" s="75" t="s">
        <v>119</v>
      </c>
      <c r="B27" s="75"/>
      <c r="C27" s="75"/>
      <c r="D27" s="75"/>
      <c r="E27" s="75"/>
      <c r="F27" s="75"/>
      <c r="G27" s="75"/>
      <c r="H27" s="75"/>
      <c r="I27" s="75"/>
      <c r="J27" s="16"/>
    </row>
    <row r="28" spans="1:10" ht="18.5" x14ac:dyDescent="0.35">
      <c r="A28" s="33" t="s">
        <v>75</v>
      </c>
      <c r="B28" s="34"/>
      <c r="C28" s="34"/>
      <c r="D28" s="34"/>
      <c r="E28" s="34"/>
      <c r="F28" s="34"/>
      <c r="G28" s="34"/>
      <c r="H28" s="34"/>
      <c r="I28" s="34"/>
    </row>
    <row r="29" spans="1:10" ht="15.5" x14ac:dyDescent="0.35">
      <c r="A29" s="13"/>
    </row>
  </sheetData>
  <mergeCells count="8">
    <mergeCell ref="A27:I27"/>
    <mergeCell ref="F18:H18"/>
    <mergeCell ref="A1:I1"/>
    <mergeCell ref="K7:M7"/>
    <mergeCell ref="A20:I20"/>
    <mergeCell ref="A21:I21"/>
    <mergeCell ref="A22:I22"/>
    <mergeCell ref="A26:I26"/>
  </mergeCells>
  <phoneticPr fontId="27" type="noConversion"/>
  <pageMargins left="0.7" right="0.7" top="0.75" bottom="0.75" header="0.3" footer="0.3"/>
  <pageSetup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Respondent Burden</vt:lpstr>
      <vt:lpstr>Agency Burden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Bevington</dc:creator>
  <cp:lastModifiedBy>Wrigley, William</cp:lastModifiedBy>
  <cp:lastPrinted>2018-04-16T20:00:33Z</cp:lastPrinted>
  <dcterms:created xsi:type="dcterms:W3CDTF">2018-04-16T19:57:26Z</dcterms:created>
  <dcterms:modified xsi:type="dcterms:W3CDTF">2022-02-10T19:57:46Z</dcterms:modified>
</cp:coreProperties>
</file>