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nettejones\OneDrive - USDA\Dannette's Desktop\ICR Staff Folders\0596-0217\"/>
    </mc:Choice>
  </mc:AlternateContent>
  <xr:revisionPtr revIDLastSave="0" documentId="8_{55F481E0-5F9C-46A1-9D63-A86548C69C21}" xr6:coauthVersionLast="47" xr6:coauthVersionMax="47" xr10:uidLastSave="{00000000-0000-0000-0000-000000000000}"/>
  <workbookProtection workbookPassword="CA59" lockStructure="1"/>
  <bookViews>
    <workbookView xWindow="-103" yWindow="-103" windowWidth="16663" windowHeight="8863" tabRatio="545" xr2:uid="{00000000-000D-0000-FFFF-FFFF00000000}"/>
  </bookViews>
  <sheets>
    <sheet name="Sheet1" sheetId="19" r:id="rId1"/>
  </sheets>
  <definedNames>
    <definedName name="_xlnm.Print_Area" localSheetId="0">Sheet1!$A$1:$Q$33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19" l="1"/>
  <c r="L124" i="19"/>
  <c r="J124" i="19"/>
  <c r="H124" i="19"/>
  <c r="F124" i="19"/>
  <c r="F123" i="19"/>
  <c r="J123" i="19" s="1"/>
  <c r="F122" i="19"/>
  <c r="J122" i="19" s="1"/>
  <c r="F121" i="19"/>
  <c r="M29" i="19"/>
  <c r="H121" i="19"/>
  <c r="H113" i="19"/>
  <c r="J113" i="19" s="1"/>
  <c r="L113" i="19" s="1"/>
  <c r="H107" i="19"/>
  <c r="J107" i="19" s="1"/>
  <c r="L107" i="19" s="1"/>
  <c r="H91" i="19"/>
  <c r="H76" i="19"/>
  <c r="H115" i="19"/>
  <c r="H62" i="19"/>
  <c r="J24" i="19"/>
  <c r="E121" i="19"/>
  <c r="E124" i="19" s="1"/>
  <c r="J95" i="19"/>
  <c r="L95" i="19" s="1"/>
  <c r="J91" i="19"/>
  <c r="L91" i="19" s="1"/>
  <c r="J83" i="19"/>
  <c r="L83" i="19" s="1"/>
  <c r="J76" i="19"/>
  <c r="L76" i="19" s="1"/>
  <c r="J72" i="19"/>
  <c r="L72" i="19" s="1"/>
  <c r="J68" i="19"/>
  <c r="L68" i="19" s="1"/>
  <c r="J65" i="19"/>
  <c r="I62" i="19"/>
  <c r="K61" i="19"/>
  <c r="J61" i="19"/>
  <c r="J54" i="19"/>
  <c r="L54" i="19" s="1"/>
  <c r="K53" i="19"/>
  <c r="H53" i="19"/>
  <c r="J53" i="19" s="1"/>
  <c r="K52" i="19"/>
  <c r="J52" i="19"/>
  <c r="K51" i="19"/>
  <c r="K50" i="19"/>
  <c r="J49" i="19"/>
  <c r="L49" i="19" s="1"/>
  <c r="K47" i="19"/>
  <c r="J47" i="19"/>
  <c r="J43" i="19"/>
  <c r="L43" i="19" s="1"/>
  <c r="J42" i="19"/>
  <c r="L42" i="19" s="1"/>
  <c r="J39" i="19"/>
  <c r="L39" i="19" s="1"/>
  <c r="J38" i="19"/>
  <c r="L38" i="19" s="1"/>
  <c r="J37" i="19"/>
  <c r="L37" i="19" s="1"/>
  <c r="J36" i="19"/>
  <c r="L36" i="19" s="1"/>
  <c r="H33" i="19"/>
  <c r="H48" i="19" s="1"/>
  <c r="J32" i="19"/>
  <c r="L32" i="19" s="1"/>
  <c r="J31" i="19"/>
  <c r="J30" i="19"/>
  <c r="L30" i="19" s="1"/>
  <c r="J29" i="19"/>
  <c r="L29" i="19" s="1"/>
  <c r="L24" i="19"/>
  <c r="J23" i="19"/>
  <c r="L23" i="19" s="1"/>
  <c r="H122" i="19" l="1"/>
  <c r="H123" i="19"/>
  <c r="L123" i="19" s="1"/>
  <c r="M123" i="19" s="1"/>
  <c r="L122" i="19"/>
  <c r="M122" i="19" s="1"/>
  <c r="H25" i="19"/>
  <c r="H27" i="19" s="1"/>
  <c r="J25" i="19"/>
  <c r="J27" i="19" s="1"/>
  <c r="L53" i="19"/>
  <c r="L61" i="19"/>
  <c r="J115" i="19"/>
  <c r="L47" i="19"/>
  <c r="H35" i="19"/>
  <c r="J35" i="19" s="1"/>
  <c r="L35" i="19" s="1"/>
  <c r="M39" i="19" s="1"/>
  <c r="J33" i="19"/>
  <c r="L31" i="19"/>
  <c r="L33" i="19" s="1"/>
  <c r="K62" i="19"/>
  <c r="H44" i="19"/>
  <c r="L52" i="19"/>
  <c r="H50" i="19"/>
  <c r="J50" i="19" s="1"/>
  <c r="L50" i="19" s="1"/>
  <c r="J48" i="19"/>
  <c r="L48" i="19" s="1"/>
  <c r="L65" i="19"/>
  <c r="L115" i="19" s="1"/>
  <c r="L25" i="19" l="1"/>
  <c r="L27" i="19" s="1"/>
  <c r="H51" i="19"/>
  <c r="J51" i="19" s="1"/>
  <c r="L51" i="19" s="1"/>
  <c r="L62" i="19" s="1"/>
  <c r="J44" i="19"/>
  <c r="H45" i="19"/>
  <c r="J121" i="19" l="1"/>
  <c r="G124" i="19"/>
  <c r="L44" i="19"/>
  <c r="L45" i="19" s="1"/>
  <c r="J45" i="19"/>
  <c r="J62" i="19" s="1"/>
  <c r="L121" i="19" l="1"/>
  <c r="M121" i="19" s="1"/>
  <c r="M124" i="19" s="1"/>
  <c r="O23" i="19"/>
  <c r="Q24" i="19"/>
  <c r="O24" i="19"/>
  <c r="Q27" i="19"/>
  <c r="O27" i="19"/>
  <c r="Q28" i="19"/>
  <c r="O28" i="19"/>
  <c r="Q29" i="19"/>
  <c r="O29" i="19"/>
  <c r="Q30" i="19"/>
  <c r="O30" i="19"/>
  <c r="O32" i="19" l="1"/>
  <c r="O31" i="19"/>
  <c r="Q23" i="19" l="1"/>
  <c r="Q31" i="19" l="1"/>
  <c r="Q32" i="19"/>
</calcChain>
</file>

<file path=xl/sharedStrings.xml><?xml version="1.0" encoding="utf-8"?>
<sst xmlns="http://schemas.openxmlformats.org/spreadsheetml/2006/main" count="253" uniqueCount="219">
  <si>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</si>
  <si>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</si>
  <si>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</si>
  <si>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</si>
  <si>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</si>
  <si>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</si>
  <si>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</si>
  <si>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</si>
  <si>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</si>
  <si>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</si>
  <si>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</si>
  <si>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</si>
  <si>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</si>
  <si>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</si>
  <si>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</si>
  <si>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</si>
  <si>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</si>
  <si>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</si>
  <si>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</si>
  <si>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</si>
  <si>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</si>
  <si>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</si>
  <si>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</si>
  <si>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</si>
  <si>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</si>
  <si>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</si>
  <si>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</si>
  <si>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</si>
  <si>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</si>
  <si>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</si>
  <si>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</si>
  <si>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</si>
  <si>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</si>
  <si>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</si>
  <si>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</si>
  <si>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</si>
  <si>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</si>
  <si>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</si>
  <si>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</si>
  <si>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</si>
  <si>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</si>
  <si>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</si>
  <si>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</si>
  <si>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</si>
  <si>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</si>
  <si>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</si>
  <si>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</si>
  <si>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</si>
  <si>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</si>
  <si>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</si>
  <si>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</si>
  <si>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</si>
  <si>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</si>
  <si>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</si>
  <si>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0596-0217</t>
  </si>
  <si>
    <t>Federal and Non-Federal Financial Assistance Instruments</t>
  </si>
  <si>
    <t xml:space="preserve">Modification Form </t>
  </si>
  <si>
    <t>FS-1500-19</t>
  </si>
  <si>
    <t>NEW</t>
  </si>
  <si>
    <t>Cooperator Performance Report (Optional Template)</t>
  </si>
  <si>
    <t>FS-1500-23</t>
  </si>
  <si>
    <t>Total</t>
  </si>
  <si>
    <t>FEDERAL FINANCIAL ASSISTANCE TEMPLATES</t>
  </si>
  <si>
    <t>Cooperative Agreement</t>
  </si>
  <si>
    <t>Award Letter</t>
  </si>
  <si>
    <t>Domestic Grant</t>
  </si>
  <si>
    <t xml:space="preserve">International Cooperative Agreement </t>
  </si>
  <si>
    <t xml:space="preserve">International Grant </t>
  </si>
  <si>
    <t>SUB TOTAL:</t>
  </si>
  <si>
    <t>NEW FORMS AND COLLECTIONS</t>
  </si>
  <si>
    <t>Certification Regarding Lobbying (Required for all awards over $100K)</t>
  </si>
  <si>
    <t>Certification Regarding Lobbying</t>
  </si>
  <si>
    <t>FS-1500-35</t>
  </si>
  <si>
    <t>Financial Capability Questionnaire</t>
  </si>
  <si>
    <t>FS-1500-22</t>
  </si>
  <si>
    <t>Financial Capability Checklist</t>
  </si>
  <si>
    <t>FS-1500-22A</t>
  </si>
  <si>
    <t>Financial Capability Checklist (States ONLY)</t>
  </si>
  <si>
    <t>FS-1500-22B</t>
  </si>
  <si>
    <t>Equipment Justification and Certification Statement</t>
  </si>
  <si>
    <t>FS-1500-34</t>
  </si>
  <si>
    <t>STANDARD FORM: Common</t>
  </si>
  <si>
    <t>4040-0002</t>
  </si>
  <si>
    <t>Application for Federal Assistance (Mandatory)</t>
  </si>
  <si>
    <t>SF-424</t>
  </si>
  <si>
    <t>4040-0005</t>
  </si>
  <si>
    <t>Application for Federal Assistance (Individual)</t>
  </si>
  <si>
    <t>4040-0001</t>
  </si>
  <si>
    <t>Application for Federal Assistance – Research</t>
  </si>
  <si>
    <t>SF-424 RR</t>
  </si>
  <si>
    <t>STANDARD FORM: Burden accounted for under another information collection number</t>
  </si>
  <si>
    <t>4040-0013</t>
  </si>
  <si>
    <t>Disclosure of Lobbying Activities</t>
  </si>
  <si>
    <t>SF-LLL &amp;         SF-LLLa</t>
  </si>
  <si>
    <t xml:space="preserve"> 4040-0012</t>
  </si>
  <si>
    <t>Request for Advance or Reimbursement</t>
  </si>
  <si>
    <t>SF-270</t>
  </si>
  <si>
    <r>
      <t xml:space="preserve">is </t>
    </r>
    <r>
      <rPr>
        <b/>
        <sz val="11"/>
        <color theme="1"/>
        <rFont val="Calibri"/>
        <family val="2"/>
        <scheme val="minor"/>
      </rPr>
      <t>4040-0012</t>
    </r>
    <r>
      <rPr>
        <sz val="10"/>
        <rFont val="Arial"/>
      </rPr>
      <t>.  Grants.gov is carrying the burden for using this form.</t>
    </r>
  </si>
  <si>
    <t>4040-0011</t>
  </si>
  <si>
    <t>Outlay Report and Request for Reimbursement for Construction Programs</t>
  </si>
  <si>
    <t>SF-271</t>
  </si>
  <si>
    <t>4040-0006</t>
  </si>
  <si>
    <t>Budget Information – Non-Construction Programs</t>
  </si>
  <si>
    <t>SF-424A</t>
  </si>
  <si>
    <t>4040-0007</t>
  </si>
  <si>
    <t>Assurances – Non-Construction Programs</t>
  </si>
  <si>
    <t>SF-424B</t>
  </si>
  <si>
    <t>SF-424B is approved under 4040-0007 – Grants.gov carries the burden</t>
  </si>
  <si>
    <t>4040-0008</t>
  </si>
  <si>
    <t>Budget Information - Construction Programs</t>
  </si>
  <si>
    <t>SF-424C</t>
  </si>
  <si>
    <t>4040-0009</t>
  </si>
  <si>
    <t>Assurances – Construction Program</t>
  </si>
  <si>
    <t>SF-424D</t>
  </si>
  <si>
    <t>4040-0014</t>
  </si>
  <si>
    <t>Federal Financial Report</t>
  </si>
  <si>
    <t>SF-425</t>
  </si>
  <si>
    <t>SF-425 and 425A – approved under 4040-0014 – Grants. Gov carries the burden.</t>
  </si>
  <si>
    <t>3090-0289</t>
  </si>
  <si>
    <t>Tangible Personal Property</t>
  </si>
  <si>
    <t>SF-428</t>
  </si>
  <si>
    <t>Annual Report</t>
  </si>
  <si>
    <t>SF-428-A</t>
  </si>
  <si>
    <t>Final Report Form and Instructions</t>
  </si>
  <si>
    <t>SF-428-B</t>
  </si>
  <si>
    <t>Disposition Request/Report</t>
  </si>
  <si>
    <t>SF-428-C</t>
  </si>
  <si>
    <t>Supplemental Form and Instructions</t>
  </si>
  <si>
    <t>SF-428-S</t>
  </si>
  <si>
    <t>3090-0296</t>
  </si>
  <si>
    <t>Real Property Status Repot</t>
  </si>
  <si>
    <t>9000-0045</t>
  </si>
  <si>
    <t>Payment Bond</t>
  </si>
  <si>
    <t>SF-25A</t>
  </si>
  <si>
    <t>TOTAL:</t>
  </si>
  <si>
    <t>*</t>
  </si>
  <si>
    <t>NONFEDERAL FINANCIAL ASSISTANCE TEMPLATES</t>
  </si>
  <si>
    <t>COOPERATIVE FIRE AGREEMENTS</t>
  </si>
  <si>
    <t xml:space="preserve">FS-1500-7 </t>
  </si>
  <si>
    <t>LAW ENFORCEMENT AGREEMENTS</t>
  </si>
  <si>
    <t>FS-1500-8</t>
  </si>
  <si>
    <t>Cooperative Law Enforcement Annual Operating Plan and Financial Plan</t>
  </si>
  <si>
    <t>FS-1500-8A</t>
  </si>
  <si>
    <t>ROADS AGREEMENTS</t>
  </si>
  <si>
    <t xml:space="preserve">Cooperative Forest Road Agreement </t>
  </si>
  <si>
    <t>FS-1500-9</t>
  </si>
  <si>
    <t>Road Project Agreement</t>
  </si>
  <si>
    <t>FS-1500-9A</t>
  </si>
  <si>
    <t>CHALLENGE COST SHARE AGREEMENTS</t>
  </si>
  <si>
    <t xml:space="preserve">Challenge Cost-Share Agreement </t>
  </si>
  <si>
    <t>COLLECTION AGREEMENTS</t>
  </si>
  <si>
    <t xml:space="preserve">Collection Agreement </t>
  </si>
  <si>
    <t>FS-1500-11</t>
  </si>
  <si>
    <t>Reimbursable Collection Agreement, Rocky Mountain Elk Foundation</t>
  </si>
  <si>
    <t xml:space="preserve">FS-1500-11A </t>
  </si>
  <si>
    <t>Advance Collection Agreement, Rocky Mountain Elk Foundation</t>
  </si>
  <si>
    <t xml:space="preserve">FS-1500-11B </t>
  </si>
  <si>
    <t xml:space="preserve">Collection Agreement- FERC </t>
  </si>
  <si>
    <t>FS-1500-11C</t>
  </si>
  <si>
    <t>Collection Agreement Financial Plan (Optional)</t>
  </si>
  <si>
    <t>FS-1500-18</t>
  </si>
  <si>
    <t>RESEARCH AND DEVELOPMENT (R&amp;D) AGREEMENTS</t>
  </si>
  <si>
    <t xml:space="preserve">Cost-Reimbursable Agreement </t>
  </si>
  <si>
    <t>Nondisclosure Agreement</t>
  </si>
  <si>
    <t xml:space="preserve">Joint Venture Agreement </t>
  </si>
  <si>
    <t>MEMORANDUM OF UNDERSTANDING</t>
  </si>
  <si>
    <t xml:space="preserve">Memorandum of Understanding </t>
  </si>
  <si>
    <t>FS-1500-15</t>
  </si>
  <si>
    <t>Memorandum of Understanding for Cooperative Frequency Usage</t>
  </si>
  <si>
    <t>FS-1500-15A</t>
  </si>
  <si>
    <t>PARTICIPATING AGREEMENTS</t>
  </si>
  <si>
    <t>Master Stewardship Agreement</t>
  </si>
  <si>
    <t>FS 1500-21</t>
  </si>
  <si>
    <t xml:space="preserve">Stewardship Agreement Supplemental Project Agreement </t>
  </si>
  <si>
    <t>FS-1500-21A</t>
  </si>
  <si>
    <t>Stewardship Agreement Financial Plan</t>
  </si>
  <si>
    <t>FS-1500-21B</t>
  </si>
  <si>
    <t xml:space="preserve">Stewardship Agreement </t>
  </si>
  <si>
    <t>FS-1500-21C</t>
  </si>
  <si>
    <t>Stewardship Agreement (Short Form)</t>
  </si>
  <si>
    <t>FS-1500-21D</t>
  </si>
  <si>
    <t>Agreements Financial Plan (Long) Optional</t>
  </si>
  <si>
    <t>FS-1500-17A</t>
  </si>
  <si>
    <t>Agreements Financial Plan (Short) Optional</t>
  </si>
  <si>
    <t>FS-1500-17B</t>
  </si>
  <si>
    <t>Agreements Financial Plan (Medium Form) Optional</t>
  </si>
  <si>
    <t>FS-1500-17C</t>
  </si>
  <si>
    <t>Collection Agreement Financial Plan Optional</t>
  </si>
  <si>
    <t>GOOD NEIGHBOR AGREEMENTS</t>
  </si>
  <si>
    <t>Good Neighbor Agreement</t>
  </si>
  <si>
    <t>FS-1500-36</t>
  </si>
  <si>
    <t>Master Good Neighbor Agreement</t>
  </si>
  <si>
    <t>FS-1500-36A</t>
  </si>
  <si>
    <t>Supplemental Good Neighbor Agreement</t>
  </si>
  <si>
    <t>FS-1500-36B</t>
  </si>
  <si>
    <t>Good Neighbor Agreement (Road Work and Other Activities)</t>
  </si>
  <si>
    <t>FS-1500-37</t>
  </si>
  <si>
    <t>Reports</t>
  </si>
  <si>
    <t>Recordkeeping</t>
  </si>
  <si>
    <t>Cost</t>
  </si>
  <si>
    <t>%</t>
  </si>
  <si>
    <t>No. Resp</t>
  </si>
  <si>
    <t>AveResp</t>
  </si>
  <si>
    <t>Burden</t>
  </si>
  <si>
    <t>AveTime</t>
  </si>
  <si>
    <t>AveCost*</t>
  </si>
  <si>
    <t>Cost to Partner</t>
  </si>
  <si>
    <t>TOTAL: Estimated PRIVATE burden</t>
  </si>
  <si>
    <t>TOTAL: Estimated GOVERNMENT Burden</t>
  </si>
  <si>
    <t>TOTAL: Estimated INDIVIDUAL Burden</t>
  </si>
  <si>
    <t>Grant or Agreement Award Face Sheet</t>
  </si>
  <si>
    <t>FS-1500-100</t>
  </si>
  <si>
    <t>Replaces FS-1500-16 through 1500-16G</t>
  </si>
  <si>
    <t>Replaces FS-1500-14 through 14A</t>
  </si>
  <si>
    <t>Replaced</t>
  </si>
  <si>
    <t xml:space="preserve">Cooperative Research and Development Agreements </t>
  </si>
  <si>
    <t>Replaces FS-1500-13 through  13B</t>
  </si>
  <si>
    <t>Replaces FS-1500-10 through 10C</t>
  </si>
  <si>
    <t>By using a single form FS-1500-100 the agency hopes to eliminate duplicate collection when G&amp;A Specialists must change forms when the wrong instrument type is completed by a partner/FS Program Manager.  The Agency has sucessfully tested the new 1500-100 form and the goal in the upcoming years will to use the FS-1500-100 as the single form for all our Grants and Agreements.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</si>
</sst>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_(* #,##0_);_(* \(#,##0\);_(* &quot;-&quot;??_);_(@_)"/>
    <numFmt numFmtId="169" formatCode="_(&quot;$&quot;* #,##0_);_(&quot;$&quot;* \(#,##0\);_(&quot;$&quot;* &quot;-&quot;??_);_(@_)"/>
  </numFmts>
  <fonts count="2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" fillId="0" borderId="0"/>
  </cellStyleXfs>
  <cellXfs count="33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4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15" xfId="0" applyNumberFormat="1" applyFont="1" applyBorder="1" applyAlignment="1" applyProtection="1">
      <alignment vertical="center"/>
    </xf>
    <xf numFmtId="0" fontId="12" fillId="0" borderId="12" xfId="0" applyFont="1" applyBorder="1" applyAlignment="1" applyProtection="1"/>
    <xf numFmtId="0" fontId="12" fillId="0" borderId="17" xfId="0" applyFont="1" applyBorder="1" applyAlignment="1" applyProtection="1"/>
    <xf numFmtId="2" fontId="3" fillId="0" borderId="11" xfId="0" applyNumberFormat="1" applyFont="1" applyBorder="1" applyAlignment="1" applyProtection="1">
      <alignment horizontal="center"/>
    </xf>
    <xf numFmtId="2" fontId="7" fillId="0" borderId="16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3" fillId="0" borderId="20" xfId="0" applyNumberFormat="1" applyFont="1" applyBorder="1" applyAlignment="1" applyProtection="1">
      <alignment horizontal="center"/>
    </xf>
    <xf numFmtId="2" fontId="3" fillId="0" borderId="19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>
      <alignment vertical="center"/>
    </xf>
    <xf numFmtId="4" fontId="5" fillId="0" borderId="13" xfId="0" applyNumberFormat="1" applyFont="1" applyBorder="1" applyAlignment="1" applyProtection="1">
      <alignment vertical="center"/>
    </xf>
    <xf numFmtId="167" fontId="5" fillId="0" borderId="20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9" fontId="18" fillId="0" borderId="12" xfId="4" applyNumberFormat="1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>
      <alignment vertical="center"/>
    </xf>
    <xf numFmtId="168" fontId="18" fillId="0" borderId="6" xfId="1" applyNumberFormat="1" applyFont="1" applyBorder="1" applyAlignment="1" applyProtection="1">
      <alignment horizontal="center" vertical="center"/>
    </xf>
    <xf numFmtId="43" fontId="18" fillId="0" borderId="6" xfId="1" applyFont="1" applyBorder="1" applyAlignment="1" applyProtection="1">
      <alignment horizontal="center" vertical="center"/>
      <protection locked="0"/>
    </xf>
    <xf numFmtId="168" fontId="18" fillId="0" borderId="10" xfId="1" applyNumberFormat="1" applyFont="1" applyBorder="1" applyAlignment="1" applyProtection="1">
      <alignment horizontal="center" vertical="center"/>
    </xf>
    <xf numFmtId="2" fontId="18" fillId="0" borderId="5" xfId="1" applyNumberFormat="1" applyFont="1" applyBorder="1" applyAlignment="1" applyProtection="1">
      <alignment vertical="center"/>
      <protection locked="0"/>
    </xf>
    <xf numFmtId="168" fontId="18" fillId="0" borderId="5" xfId="1" applyNumberFormat="1" applyFont="1" applyBorder="1" applyAlignment="1">
      <alignment horizontal="center" vertical="center"/>
    </xf>
    <xf numFmtId="0" fontId="19" fillId="0" borderId="0" xfId="0" applyFont="1"/>
    <xf numFmtId="49" fontId="18" fillId="0" borderId="4" xfId="4" applyNumberFormat="1" applyFont="1" applyBorder="1" applyAlignment="1" applyProtection="1">
      <alignment horizontal="left" vertical="center" wrapText="1"/>
      <protection locked="0"/>
    </xf>
    <xf numFmtId="2" fontId="19" fillId="0" borderId="2" xfId="0" applyNumberFormat="1" applyFont="1" applyBorder="1" applyAlignment="1">
      <alignment vertical="center" wrapText="1"/>
    </xf>
    <xf numFmtId="168" fontId="18" fillId="0" borderId="3" xfId="1" applyNumberFormat="1" applyFont="1" applyBorder="1" applyAlignment="1" applyProtection="1">
      <alignment horizontal="center" vertical="center"/>
      <protection locked="0"/>
    </xf>
    <xf numFmtId="43" fontId="18" fillId="0" borderId="3" xfId="1" applyFont="1" applyFill="1" applyBorder="1" applyAlignment="1" applyProtection="1">
      <alignment horizontal="center" vertical="center"/>
      <protection locked="0"/>
    </xf>
    <xf numFmtId="168" fontId="18" fillId="0" borderId="0" xfId="1" applyNumberFormat="1" applyFont="1" applyBorder="1" applyAlignment="1" applyProtection="1">
      <alignment horizontal="center" vertical="center"/>
    </xf>
    <xf numFmtId="2" fontId="18" fillId="0" borderId="2" xfId="1" applyNumberFormat="1" applyFont="1" applyBorder="1" applyAlignment="1" applyProtection="1">
      <alignment vertical="center"/>
      <protection locked="0"/>
    </xf>
    <xf numFmtId="168" fontId="18" fillId="0" borderId="2" xfId="1" applyNumberFormat="1" applyFont="1" applyBorder="1" applyAlignment="1">
      <alignment horizontal="center" vertical="center"/>
    </xf>
    <xf numFmtId="49" fontId="18" fillId="0" borderId="4" xfId="4" applyNumberFormat="1" applyFont="1" applyBorder="1" applyAlignment="1" applyProtection="1">
      <alignment horizontal="right" vertical="center" wrapText="1" indent="3"/>
      <protection locked="0"/>
    </xf>
    <xf numFmtId="49" fontId="18" fillId="0" borderId="0" xfId="4" applyNumberFormat="1" applyFont="1" applyAlignment="1" applyProtection="1">
      <alignment horizontal="right" vertical="center" wrapText="1" indent="3"/>
      <protection locked="0"/>
    </xf>
    <xf numFmtId="168" fontId="18" fillId="0" borderId="2" xfId="1" applyNumberFormat="1" applyFont="1" applyBorder="1" applyAlignment="1" applyProtection="1">
      <alignment horizontal="center" vertical="center"/>
      <protection locked="0"/>
    </xf>
    <xf numFmtId="49" fontId="18" fillId="2" borderId="22" xfId="4" applyNumberFormat="1" applyFont="1" applyFill="1" applyBorder="1" applyAlignment="1" applyProtection="1">
      <alignment horizontal="left" vertical="center" wrapText="1"/>
      <protection locked="0"/>
    </xf>
    <xf numFmtId="2" fontId="19" fillId="2" borderId="24" xfId="0" applyNumberFormat="1" applyFont="1" applyFill="1" applyBorder="1" applyAlignment="1">
      <alignment vertical="center" wrapText="1"/>
    </xf>
    <xf numFmtId="168" fontId="18" fillId="2" borderId="25" xfId="1" applyNumberFormat="1" applyFont="1" applyFill="1" applyBorder="1" applyAlignment="1" applyProtection="1">
      <alignment horizontal="center" vertical="center"/>
      <protection locked="0"/>
    </xf>
    <xf numFmtId="168" fontId="18" fillId="2" borderId="23" xfId="1" applyNumberFormat="1" applyFont="1" applyFill="1" applyBorder="1" applyAlignment="1" applyProtection="1">
      <alignment horizontal="center" vertical="center"/>
    </xf>
    <xf numFmtId="2" fontId="18" fillId="2" borderId="24" xfId="1" applyNumberFormat="1" applyFont="1" applyFill="1" applyBorder="1" applyAlignment="1" applyProtection="1">
      <alignment vertical="center"/>
      <protection locked="0"/>
    </xf>
    <xf numFmtId="168" fontId="18" fillId="2" borderId="24" xfId="1" applyNumberFormat="1" applyFont="1" applyFill="1" applyBorder="1" applyAlignment="1">
      <alignment horizontal="center" vertical="center"/>
    </xf>
    <xf numFmtId="43" fontId="18" fillId="0" borderId="3" xfId="1" applyFont="1" applyBorder="1" applyAlignment="1" applyProtection="1">
      <alignment horizontal="center" vertical="center"/>
      <protection locked="0"/>
    </xf>
    <xf numFmtId="49" fontId="18" fillId="0" borderId="4" xfId="4" applyNumberFormat="1" applyFont="1" applyBorder="1" applyAlignment="1" applyProtection="1">
      <alignment horizontal="left" vertical="center" wrapText="1" indent="3"/>
      <protection locked="0"/>
    </xf>
    <xf numFmtId="49" fontId="18" fillId="0" borderId="0" xfId="4" applyNumberFormat="1" applyFont="1" applyAlignment="1" applyProtection="1">
      <alignment horizontal="left" vertical="center" wrapText="1" indent="3"/>
      <protection locked="0"/>
    </xf>
    <xf numFmtId="43" fontId="18" fillId="0" borderId="2" xfId="1" applyFont="1" applyBorder="1" applyAlignment="1" applyProtection="1">
      <alignment horizontal="center" vertical="center"/>
      <protection locked="0"/>
    </xf>
    <xf numFmtId="168" fontId="18" fillId="0" borderId="3" xfId="1" applyNumberFormat="1" applyFont="1" applyFill="1" applyBorder="1" applyAlignment="1" applyProtection="1">
      <alignment horizontal="center" vertical="center"/>
      <protection locked="0"/>
    </xf>
    <xf numFmtId="43" fontId="18" fillId="0" borderId="2" xfId="1" applyFont="1" applyFill="1" applyBorder="1" applyAlignment="1" applyProtection="1">
      <alignment horizontal="center" vertical="center"/>
      <protection locked="0"/>
    </xf>
    <xf numFmtId="168" fontId="18" fillId="0" borderId="2" xfId="1" applyNumberFormat="1" applyFont="1" applyFill="1" applyBorder="1" applyAlignment="1" applyProtection="1">
      <alignment horizontal="center" vertical="center"/>
      <protection locked="0"/>
    </xf>
    <xf numFmtId="2" fontId="18" fillId="0" borderId="2" xfId="1" applyNumberFormat="1" applyFont="1" applyFill="1" applyBorder="1" applyAlignment="1" applyProtection="1">
      <alignment vertical="center"/>
      <protection locked="0"/>
    </xf>
    <xf numFmtId="0" fontId="19" fillId="0" borderId="2" xfId="0" applyFont="1" applyBorder="1" applyAlignment="1">
      <alignment vertical="center"/>
    </xf>
    <xf numFmtId="168" fontId="18" fillId="0" borderId="0" xfId="1" applyNumberFormat="1" applyFont="1" applyFill="1" applyBorder="1" applyAlignment="1" applyProtection="1">
      <alignment horizontal="center" vertical="center"/>
    </xf>
    <xf numFmtId="168" fontId="18" fillId="0" borderId="2" xfId="1" applyNumberFormat="1" applyFont="1" applyFill="1" applyBorder="1" applyAlignment="1">
      <alignment horizontal="center" vertical="center"/>
    </xf>
    <xf numFmtId="168" fontId="19" fillId="0" borderId="0" xfId="0" applyNumberFormat="1" applyFont="1"/>
    <xf numFmtId="49" fontId="18" fillId="0" borderId="4" xfId="4" applyNumberFormat="1" applyFont="1" applyBorder="1" applyAlignment="1" applyProtection="1">
      <alignment horizontal="left" vertical="center" indent="3"/>
      <protection locked="0"/>
    </xf>
    <xf numFmtId="2" fontId="18" fillId="0" borderId="4" xfId="1" applyNumberFormat="1" applyFont="1" applyBorder="1" applyAlignment="1" applyProtection="1">
      <alignment vertical="center"/>
      <protection locked="0"/>
    </xf>
    <xf numFmtId="0" fontId="18" fillId="3" borderId="2" xfId="4" applyFont="1" applyFill="1" applyBorder="1" applyAlignment="1" applyProtection="1">
      <alignment horizontal="left" vertical="center" wrapText="1"/>
      <protection locked="0"/>
    </xf>
    <xf numFmtId="168" fontId="18" fillId="3" borderId="3" xfId="1" applyNumberFormat="1" applyFont="1" applyFill="1" applyBorder="1" applyAlignment="1" applyProtection="1">
      <alignment horizontal="center" vertical="center"/>
      <protection locked="0"/>
    </xf>
    <xf numFmtId="43" fontId="18" fillId="3" borderId="2" xfId="1" applyFont="1" applyFill="1" applyBorder="1" applyAlignment="1" applyProtection="1">
      <alignment horizontal="center" vertical="center"/>
      <protection locked="0"/>
    </xf>
    <xf numFmtId="168" fontId="18" fillId="3" borderId="0" xfId="1" applyNumberFormat="1" applyFont="1" applyFill="1" applyBorder="1" applyAlignment="1" applyProtection="1">
      <alignment horizontal="center" vertical="center"/>
    </xf>
    <xf numFmtId="2" fontId="18" fillId="3" borderId="4" xfId="1" applyNumberFormat="1" applyFont="1" applyFill="1" applyBorder="1" applyAlignment="1" applyProtection="1">
      <alignment vertical="center"/>
      <protection locked="0"/>
    </xf>
    <xf numFmtId="168" fontId="18" fillId="3" borderId="2" xfId="1" applyNumberFormat="1" applyFont="1" applyFill="1" applyBorder="1" applyAlignment="1">
      <alignment horizontal="center" vertical="center"/>
    </xf>
    <xf numFmtId="43" fontId="18" fillId="3" borderId="2" xfId="4" applyNumberFormat="1" applyFont="1" applyFill="1" applyBorder="1" applyAlignment="1" applyProtection="1">
      <alignment horizontal="center" vertical="center"/>
      <protection locked="0"/>
    </xf>
    <xf numFmtId="4" fontId="18" fillId="3" borderId="0" xfId="4" applyNumberFormat="1" applyFont="1" applyFill="1" applyAlignment="1">
      <alignment horizontal="right" vertical="center"/>
    </xf>
    <xf numFmtId="2" fontId="18" fillId="3" borderId="2" xfId="4" applyNumberFormat="1" applyFont="1" applyFill="1" applyBorder="1" applyAlignment="1" applyProtection="1">
      <alignment vertical="center"/>
      <protection locked="0"/>
    </xf>
    <xf numFmtId="4" fontId="18" fillId="3" borderId="2" xfId="4" applyNumberFormat="1" applyFont="1" applyFill="1" applyBorder="1" applyAlignment="1">
      <alignment horizontal="right" vertical="center"/>
    </xf>
    <xf numFmtId="0" fontId="21" fillId="0" borderId="0" xfId="0" applyFont="1"/>
    <xf numFmtId="0" fontId="18" fillId="4" borderId="2" xfId="4" applyFont="1" applyFill="1" applyBorder="1" applyAlignment="1" applyProtection="1">
      <alignment horizontal="left" vertical="center" wrapText="1"/>
      <protection locked="0"/>
    </xf>
    <xf numFmtId="168" fontId="18" fillId="4" borderId="3" xfId="1" applyNumberFormat="1" applyFont="1" applyFill="1" applyBorder="1" applyAlignment="1" applyProtection="1">
      <alignment horizontal="center" vertical="center"/>
      <protection locked="0"/>
    </xf>
    <xf numFmtId="43" fontId="18" fillId="4" borderId="2" xfId="4" applyNumberFormat="1" applyFont="1" applyFill="1" applyBorder="1" applyAlignment="1" applyProtection="1">
      <alignment horizontal="center" vertical="center"/>
      <protection locked="0"/>
    </xf>
    <xf numFmtId="4" fontId="18" fillId="4" borderId="0" xfId="4" applyNumberFormat="1" applyFont="1" applyFill="1" applyAlignment="1">
      <alignment horizontal="right" vertical="center"/>
    </xf>
    <xf numFmtId="2" fontId="18" fillId="4" borderId="2" xfId="4" applyNumberFormat="1" applyFont="1" applyFill="1" applyBorder="1" applyAlignment="1" applyProtection="1">
      <alignment vertical="center"/>
      <protection locked="0"/>
    </xf>
    <xf numFmtId="4" fontId="18" fillId="4" borderId="2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8" fillId="4" borderId="4" xfId="4" applyNumberFormat="1" applyFont="1" applyFill="1" applyBorder="1" applyAlignment="1" applyProtection="1">
      <alignment horizontal="left" vertical="center" wrapText="1" indent="3"/>
      <protection locked="0"/>
    </xf>
    <xf numFmtId="49" fontId="18" fillId="4" borderId="0" xfId="4" applyNumberFormat="1" applyFont="1" applyFill="1" applyAlignment="1" applyProtection="1">
      <alignment horizontal="left" vertical="center" wrapText="1" indent="3"/>
      <protection locked="0"/>
    </xf>
    <xf numFmtId="0" fontId="18" fillId="0" borderId="2" xfId="4" applyFont="1" applyBorder="1" applyAlignment="1" applyProtection="1">
      <alignment horizontal="left" vertical="center" wrapText="1"/>
      <protection locked="0"/>
    </xf>
    <xf numFmtId="43" fontId="18" fillId="0" borderId="2" xfId="4" applyNumberFormat="1" applyFont="1" applyBorder="1" applyAlignment="1" applyProtection="1">
      <alignment horizontal="center" vertical="center"/>
      <protection locked="0"/>
    </xf>
    <xf numFmtId="4" fontId="18" fillId="0" borderId="0" xfId="4" applyNumberFormat="1" applyFont="1" applyAlignment="1">
      <alignment horizontal="right" vertical="center"/>
    </xf>
    <xf numFmtId="2" fontId="18" fillId="0" borderId="2" xfId="4" applyNumberFormat="1" applyFont="1" applyBorder="1" applyAlignment="1" applyProtection="1">
      <alignment vertical="center"/>
      <protection locked="0"/>
    </xf>
    <xf numFmtId="4" fontId="18" fillId="0" borderId="2" xfId="4" applyNumberFormat="1" applyFont="1" applyBorder="1" applyAlignment="1">
      <alignment horizontal="right" vertical="center"/>
    </xf>
    <xf numFmtId="0" fontId="18" fillId="5" borderId="2" xfId="4" applyFont="1" applyFill="1" applyBorder="1" applyAlignment="1" applyProtection="1">
      <alignment horizontal="left" vertical="center" wrapText="1"/>
      <protection locked="0"/>
    </xf>
    <xf numFmtId="168" fontId="18" fillId="5" borderId="3" xfId="1" applyNumberFormat="1" applyFont="1" applyFill="1" applyBorder="1" applyAlignment="1" applyProtection="1">
      <alignment horizontal="center" vertical="center"/>
      <protection locked="0"/>
    </xf>
    <xf numFmtId="43" fontId="18" fillId="5" borderId="2" xfId="4" applyNumberFormat="1" applyFont="1" applyFill="1" applyBorder="1" applyAlignment="1" applyProtection="1">
      <alignment horizontal="center" vertical="center"/>
      <protection locked="0"/>
    </xf>
    <xf numFmtId="4" fontId="18" fillId="5" borderId="0" xfId="4" applyNumberFormat="1" applyFont="1" applyFill="1" applyAlignment="1">
      <alignment horizontal="right" vertical="center"/>
    </xf>
    <xf numFmtId="2" fontId="18" fillId="5" borderId="2" xfId="4" applyNumberFormat="1" applyFont="1" applyFill="1" applyBorder="1" applyAlignment="1" applyProtection="1">
      <alignment vertical="center"/>
      <protection locked="0"/>
    </xf>
    <xf numFmtId="4" fontId="18" fillId="5" borderId="2" xfId="4" applyNumberFormat="1" applyFont="1" applyFill="1" applyBorder="1" applyAlignment="1">
      <alignment horizontal="right" vertical="center"/>
    </xf>
    <xf numFmtId="49" fontId="18" fillId="0" borderId="4" xfId="4" applyNumberFormat="1" applyFont="1" applyBorder="1" applyAlignment="1" applyProtection="1">
      <alignment vertical="center" wrapText="1"/>
      <protection locked="0"/>
    </xf>
    <xf numFmtId="3" fontId="18" fillId="5" borderId="3" xfId="4" applyNumberFormat="1" applyFont="1" applyFill="1" applyBorder="1" applyAlignment="1" applyProtection="1">
      <alignment horizontal="center" vertical="center"/>
      <protection locked="0"/>
    </xf>
    <xf numFmtId="0" fontId="18" fillId="5" borderId="2" xfId="4" applyFont="1" applyFill="1" applyBorder="1" applyAlignment="1" applyProtection="1">
      <alignment horizontal="left" vertical="center"/>
      <protection locked="0"/>
    </xf>
    <xf numFmtId="49" fontId="18" fillId="5" borderId="4" xfId="4" applyNumberFormat="1" applyFont="1" applyFill="1" applyBorder="1" applyAlignment="1" applyProtection="1">
      <alignment horizontal="left" vertical="center" indent="1"/>
      <protection locked="0"/>
    </xf>
    <xf numFmtId="49" fontId="18" fillId="5" borderId="0" xfId="4" applyNumberFormat="1" applyFont="1" applyFill="1" applyAlignment="1" applyProtection="1">
      <alignment horizontal="left" vertical="center" wrapText="1" indent="3"/>
      <protection locked="0"/>
    </xf>
    <xf numFmtId="49" fontId="18" fillId="0" borderId="2" xfId="4" applyNumberFormat="1" applyFont="1" applyBorder="1" applyAlignment="1" applyProtection="1">
      <alignment horizontal="left" vertical="center" wrapText="1"/>
      <protection locked="0"/>
    </xf>
    <xf numFmtId="3" fontId="18" fillId="5" borderId="3" xfId="4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/>
    <xf numFmtId="168" fontId="18" fillId="2" borderId="23" xfId="1" applyNumberFormat="1" applyFont="1" applyFill="1" applyBorder="1" applyAlignment="1" applyProtection="1">
      <alignment horizontal="center" vertical="center"/>
      <protection locked="0"/>
    </xf>
    <xf numFmtId="2" fontId="18" fillId="2" borderId="23" xfId="1" applyNumberFormat="1" applyFont="1" applyFill="1" applyBorder="1" applyAlignment="1" applyProtection="1">
      <alignment vertical="center"/>
      <protection locked="0"/>
    </xf>
    <xf numFmtId="168" fontId="18" fillId="2" borderId="25" xfId="1" applyNumberFormat="1" applyFont="1" applyFill="1" applyBorder="1" applyAlignment="1">
      <alignment horizontal="center" vertical="center"/>
    </xf>
    <xf numFmtId="0" fontId="18" fillId="0" borderId="5" xfId="4" applyFont="1" applyBorder="1" applyAlignment="1" applyProtection="1">
      <alignment horizontal="left" vertical="center" wrapText="1"/>
      <protection locked="0"/>
    </xf>
    <xf numFmtId="3" fontId="18" fillId="0" borderId="3" xfId="4" applyNumberFormat="1" applyFont="1" applyBorder="1" applyAlignment="1" applyProtection="1">
      <alignment horizontal="center" vertical="center"/>
      <protection locked="0"/>
    </xf>
    <xf numFmtId="165" fontId="18" fillId="0" borderId="4" xfId="4" applyNumberFormat="1" applyFont="1" applyBorder="1" applyAlignment="1" applyProtection="1">
      <alignment horizontal="center" vertical="center"/>
      <protection locked="0"/>
    </xf>
    <xf numFmtId="4" fontId="18" fillId="0" borderId="5" xfId="4" applyNumberFormat="1" applyFont="1" applyBorder="1" applyAlignment="1">
      <alignment vertical="center"/>
    </xf>
    <xf numFmtId="4" fontId="18" fillId="0" borderId="2" xfId="4" applyNumberFormat="1" applyFont="1" applyBorder="1" applyAlignment="1">
      <alignment vertical="center"/>
    </xf>
    <xf numFmtId="49" fontId="18" fillId="0" borderId="0" xfId="4" applyNumberFormat="1" applyFont="1" applyAlignment="1" applyProtection="1">
      <alignment horizontal="left" vertical="center" wrapText="1"/>
      <protection locked="0"/>
    </xf>
    <xf numFmtId="43" fontId="18" fillId="0" borderId="4" xfId="1" applyFont="1" applyBorder="1" applyAlignment="1" applyProtection="1">
      <alignment horizontal="center" vertical="center"/>
      <protection locked="0"/>
    </xf>
    <xf numFmtId="0" fontId="19" fillId="0" borderId="4" xfId="0" applyFont="1" applyBorder="1"/>
    <xf numFmtId="168" fontId="18" fillId="0" borderId="2" xfId="1" applyNumberFormat="1" applyFont="1" applyBorder="1" applyAlignment="1" applyProtection="1">
      <alignment horizontal="center" vertical="center"/>
    </xf>
    <xf numFmtId="49" fontId="18" fillId="0" borderId="4" xfId="4" applyNumberFormat="1" applyFont="1" applyBorder="1" applyAlignment="1" applyProtection="1">
      <alignment horizontal="left" vertical="center" wrapText="1" indent="7"/>
      <protection locked="0"/>
    </xf>
    <xf numFmtId="49" fontId="18" fillId="0" borderId="0" xfId="4" applyNumberFormat="1" applyFont="1" applyAlignment="1" applyProtection="1">
      <alignment vertical="center"/>
      <protection locked="0"/>
    </xf>
    <xf numFmtId="49" fontId="18" fillId="0" borderId="0" xfId="4" applyNumberFormat="1" applyFont="1" applyAlignment="1" applyProtection="1">
      <alignment horizontal="left" vertical="center" wrapText="1" indent="7"/>
      <protection locked="0"/>
    </xf>
    <xf numFmtId="49" fontId="18" fillId="0" borderId="3" xfId="4" applyNumberFormat="1" applyFont="1" applyBorder="1" applyAlignment="1" applyProtection="1">
      <alignment horizontal="left" vertical="center" wrapText="1" indent="7"/>
      <protection locked="0"/>
    </xf>
    <xf numFmtId="49" fontId="18" fillId="0" borderId="3" xfId="4" applyNumberFormat="1" applyFont="1" applyBorder="1" applyAlignment="1" applyProtection="1">
      <alignment vertical="center"/>
      <protection locked="0"/>
    </xf>
    <xf numFmtId="49" fontId="18" fillId="0" borderId="4" xfId="4" applyNumberFormat="1" applyFont="1" applyBorder="1" applyAlignment="1" applyProtection="1">
      <alignment horizontal="left" vertical="center" indent="7"/>
      <protection locked="0"/>
    </xf>
    <xf numFmtId="43" fontId="18" fillId="0" borderId="0" xfId="1" applyFont="1" applyBorder="1" applyAlignment="1" applyProtection="1">
      <alignment horizontal="center" vertical="center"/>
      <protection locked="0"/>
    </xf>
    <xf numFmtId="49" fontId="18" fillId="0" borderId="11" xfId="4" applyNumberFormat="1" applyFont="1" applyBorder="1" applyAlignment="1" applyProtection="1">
      <alignment horizontal="left" vertical="center" wrapText="1" indent="3"/>
      <protection locked="0"/>
    </xf>
    <xf numFmtId="49" fontId="18" fillId="0" borderId="1" xfId="4" applyNumberFormat="1" applyFont="1" applyBorder="1" applyAlignment="1" applyProtection="1">
      <alignment horizontal="left" vertical="center" wrapText="1" indent="3"/>
      <protection locked="0"/>
    </xf>
    <xf numFmtId="49" fontId="18" fillId="0" borderId="7" xfId="4" applyNumberFormat="1" applyFont="1" applyBorder="1" applyAlignment="1" applyProtection="1">
      <alignment horizontal="left" vertical="center" wrapText="1"/>
      <protection locked="0"/>
    </xf>
    <xf numFmtId="168" fontId="18" fillId="0" borderId="8" xfId="1" applyNumberFormat="1" applyFont="1" applyFill="1" applyBorder="1" applyAlignment="1" applyProtection="1">
      <alignment horizontal="center" vertical="center"/>
      <protection locked="0"/>
    </xf>
    <xf numFmtId="43" fontId="18" fillId="0" borderId="7" xfId="1" applyFont="1" applyBorder="1" applyAlignment="1" applyProtection="1">
      <alignment horizontal="center" vertical="center"/>
      <protection locked="0"/>
    </xf>
    <xf numFmtId="168" fontId="18" fillId="0" borderId="1" xfId="1" applyNumberFormat="1" applyFont="1" applyBorder="1" applyAlignment="1" applyProtection="1">
      <alignment horizontal="center" vertical="center"/>
    </xf>
    <xf numFmtId="2" fontId="18" fillId="0" borderId="7" xfId="1" applyNumberFormat="1" applyFont="1" applyBorder="1" applyAlignment="1" applyProtection="1">
      <alignment vertical="center"/>
      <protection locked="0"/>
    </xf>
    <xf numFmtId="168" fontId="18" fillId="0" borderId="7" xfId="1" applyNumberFormat="1" applyFont="1" applyBorder="1" applyAlignment="1">
      <alignment horizontal="center" vertical="center"/>
    </xf>
    <xf numFmtId="0" fontId="19" fillId="0" borderId="2" xfId="0" applyFont="1" applyBorder="1"/>
    <xf numFmtId="49" fontId="18" fillId="0" borderId="23" xfId="4" applyNumberFormat="1" applyFont="1" applyBorder="1" applyAlignment="1" applyProtection="1">
      <alignment horizontal="left" vertical="center" wrapText="1" indent="3"/>
      <protection locked="0"/>
    </xf>
    <xf numFmtId="0" fontId="19" fillId="0" borderId="24" xfId="0" applyFont="1" applyBorder="1"/>
    <xf numFmtId="168" fontId="19" fillId="0" borderId="22" xfId="0" applyNumberFormat="1" applyFont="1" applyBorder="1"/>
    <xf numFmtId="168" fontId="19" fillId="0" borderId="24" xfId="0" applyNumberFormat="1" applyFont="1" applyBorder="1"/>
    <xf numFmtId="168" fontId="19" fillId="0" borderId="23" xfId="0" applyNumberFormat="1" applyFont="1" applyBorder="1"/>
    <xf numFmtId="168" fontId="19" fillId="0" borderId="25" xfId="0" applyNumberFormat="1" applyFont="1" applyBorder="1"/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2" xfId="0" applyFont="1" applyBorder="1"/>
    <xf numFmtId="0" fontId="19" fillId="0" borderId="24" xfId="0" applyFont="1" applyBorder="1" applyAlignment="1">
      <alignment horizontal="center"/>
    </xf>
    <xf numFmtId="49" fontId="6" fillId="7" borderId="22" xfId="4" applyNumberFormat="1" applyFont="1" applyFill="1" applyBorder="1" applyAlignment="1">
      <alignment vertical="center"/>
    </xf>
    <xf numFmtId="49" fontId="6" fillId="7" borderId="23" xfId="4" applyNumberFormat="1" applyFont="1" applyFill="1" applyBorder="1" applyAlignment="1">
      <alignment vertical="center"/>
    </xf>
    <xf numFmtId="49" fontId="6" fillId="7" borderId="25" xfId="4" applyNumberFormat="1" applyFont="1" applyFill="1" applyBorder="1" applyAlignment="1">
      <alignment vertical="center"/>
    </xf>
    <xf numFmtId="9" fontId="19" fillId="0" borderId="0" xfId="0" applyNumberFormat="1" applyFont="1"/>
    <xf numFmtId="2" fontId="17" fillId="0" borderId="0" xfId="0" applyNumberFormat="1" applyFont="1"/>
    <xf numFmtId="168" fontId="19" fillId="0" borderId="0" xfId="1" applyNumberFormat="1" applyFont="1"/>
    <xf numFmtId="169" fontId="19" fillId="0" borderId="0" xfId="0" applyNumberFormat="1" applyFont="1"/>
    <xf numFmtId="49" fontId="22" fillId="0" borderId="2" xfId="4" applyNumberFormat="1" applyFont="1" applyBorder="1" applyAlignment="1" applyProtection="1">
      <alignment horizontal="left" vertical="center" wrapText="1"/>
      <protection locked="0"/>
    </xf>
    <xf numFmtId="168" fontId="22" fillId="0" borderId="3" xfId="1" applyNumberFormat="1" applyFont="1" applyFill="1" applyBorder="1" applyAlignment="1" applyProtection="1">
      <alignment horizontal="center" vertical="center"/>
      <protection locked="0"/>
    </xf>
    <xf numFmtId="43" fontId="22" fillId="0" borderId="4" xfId="1" applyFont="1" applyBorder="1" applyAlignment="1" applyProtection="1">
      <alignment horizontal="center" vertical="center"/>
      <protection locked="0"/>
    </xf>
    <xf numFmtId="168" fontId="22" fillId="0" borderId="2" xfId="1" applyNumberFormat="1" applyFont="1" applyBorder="1" applyAlignment="1" applyProtection="1">
      <alignment horizontal="center" vertical="center"/>
    </xf>
    <xf numFmtId="2" fontId="22" fillId="0" borderId="2" xfId="1" applyNumberFormat="1" applyFont="1" applyBorder="1" applyAlignment="1" applyProtection="1">
      <alignment vertical="center"/>
      <protection locked="0"/>
    </xf>
    <xf numFmtId="168" fontId="22" fillId="0" borderId="2" xfId="1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3" xfId="0" applyFont="1" applyBorder="1"/>
    <xf numFmtId="0" fontId="23" fillId="0" borderId="0" xfId="0" applyFont="1" applyBorder="1"/>
    <xf numFmtId="0" fontId="19" fillId="8" borderId="4" xfId="0" applyFont="1" applyFill="1" applyBorder="1"/>
    <xf numFmtId="49" fontId="18" fillId="8" borderId="2" xfId="4" applyNumberFormat="1" applyFont="1" applyFill="1" applyBorder="1" applyAlignment="1" applyProtection="1">
      <alignment horizontal="left" vertical="center" wrapText="1"/>
      <protection locked="0"/>
    </xf>
    <xf numFmtId="168" fontId="18" fillId="8" borderId="3" xfId="1" applyNumberFormat="1" applyFont="1" applyFill="1" applyBorder="1" applyAlignment="1" applyProtection="1">
      <alignment horizontal="center" vertical="center"/>
      <protection locked="0"/>
    </xf>
    <xf numFmtId="43" fontId="18" fillId="8" borderId="4" xfId="1" applyFont="1" applyFill="1" applyBorder="1" applyAlignment="1" applyProtection="1">
      <alignment horizontal="center" vertical="center"/>
      <protection locked="0"/>
    </xf>
    <xf numFmtId="168" fontId="18" fillId="8" borderId="2" xfId="1" applyNumberFormat="1" applyFont="1" applyFill="1" applyBorder="1" applyAlignment="1" applyProtection="1">
      <alignment horizontal="center" vertical="center"/>
    </xf>
    <xf numFmtId="2" fontId="18" fillId="8" borderId="2" xfId="1" applyNumberFormat="1" applyFont="1" applyFill="1" applyBorder="1" applyAlignment="1" applyProtection="1">
      <alignment vertical="center"/>
      <protection locked="0"/>
    </xf>
    <xf numFmtId="168" fontId="18" fillId="8" borderId="2" xfId="1" applyNumberFormat="1" applyFont="1" applyFill="1" applyBorder="1" applyAlignment="1">
      <alignment horizontal="center" vertical="center"/>
    </xf>
    <xf numFmtId="0" fontId="19" fillId="8" borderId="0" xfId="0" applyFont="1" applyFill="1"/>
    <xf numFmtId="0" fontId="0" fillId="8" borderId="0" xfId="0" applyFill="1"/>
    <xf numFmtId="0" fontId="0" fillId="8" borderId="3" xfId="0" applyFill="1" applyBorder="1"/>
    <xf numFmtId="0" fontId="0" fillId="8" borderId="0" xfId="0" applyFill="1" applyBorder="1"/>
    <xf numFmtId="0" fontId="18" fillId="8" borderId="4" xfId="0" applyFont="1" applyFill="1" applyBorder="1"/>
    <xf numFmtId="49" fontId="20" fillId="0" borderId="2" xfId="4" applyNumberFormat="1" applyFont="1" applyBorder="1" applyAlignment="1" applyProtection="1">
      <alignment horizontal="left" vertical="center" wrapText="1"/>
      <protection locked="0"/>
    </xf>
    <xf numFmtId="49" fontId="20" fillId="8" borderId="2" xfId="4" applyNumberFormat="1" applyFont="1" applyFill="1" applyBorder="1" applyAlignment="1" applyProtection="1">
      <alignment horizontal="left" vertical="center" wrapText="1"/>
      <protection locked="0"/>
    </xf>
    <xf numFmtId="49" fontId="18" fillId="8" borderId="3" xfId="4" applyNumberFormat="1" applyFont="1" applyFill="1" applyBorder="1" applyAlignment="1" applyProtection="1">
      <alignment horizontal="left" vertical="center" wrapText="1" indent="7"/>
      <protection locked="0"/>
    </xf>
    <xf numFmtId="49" fontId="18" fillId="8" borderId="0" xfId="4" applyNumberFormat="1" applyFont="1" applyFill="1" applyAlignment="1" applyProtection="1">
      <alignment horizontal="left" vertical="center" wrapText="1" indent="7"/>
      <protection locked="0"/>
    </xf>
    <xf numFmtId="9" fontId="19" fillId="0" borderId="24" xfId="3" applyFont="1" applyBorder="1"/>
    <xf numFmtId="168" fontId="19" fillId="0" borderId="24" xfId="1" applyNumberFormat="1" applyFont="1" applyBorder="1"/>
    <xf numFmtId="2" fontId="19" fillId="0" borderId="24" xfId="0" applyNumberFormat="1" applyFont="1" applyBorder="1"/>
    <xf numFmtId="43" fontId="19" fillId="0" borderId="24" xfId="1" applyFont="1" applyBorder="1"/>
    <xf numFmtId="44" fontId="19" fillId="0" borderId="24" xfId="2" applyFont="1" applyBorder="1"/>
    <xf numFmtId="169" fontId="19" fillId="0" borderId="24" xfId="0" applyNumberFormat="1" applyFont="1" applyBorder="1"/>
    <xf numFmtId="2" fontId="18" fillId="0" borderId="24" xfId="0" applyNumberFormat="1" applyFont="1" applyBorder="1"/>
    <xf numFmtId="9" fontId="19" fillId="0" borderId="24" xfId="0" applyNumberFormat="1" applyFont="1" applyBorder="1"/>
    <xf numFmtId="44" fontId="19" fillId="0" borderId="0" xfId="2" applyFont="1"/>
    <xf numFmtId="43" fontId="19" fillId="0" borderId="0" xfId="0" applyNumberFormat="1" applyFont="1"/>
    <xf numFmtId="49" fontId="18" fillId="8" borderId="4" xfId="4" applyNumberFormat="1" applyFont="1" applyFill="1" applyBorder="1" applyAlignment="1" applyProtection="1">
      <alignment horizontal="left" vertical="center" wrapText="1" indent="7"/>
      <protection locked="0"/>
    </xf>
    <xf numFmtId="49" fontId="18" fillId="8" borderId="4" xfId="4" applyNumberFormat="1" applyFont="1" applyFill="1" applyBorder="1" applyAlignment="1" applyProtection="1">
      <alignment horizontal="left" vertical="center" wrapText="1" indent="3"/>
      <protection locked="0"/>
    </xf>
    <xf numFmtId="49" fontId="18" fillId="8" borderId="0" xfId="4" applyNumberFormat="1" applyFont="1" applyFill="1" applyAlignment="1" applyProtection="1">
      <alignment horizontal="left" vertical="center" wrapText="1" indent="3"/>
      <protection locked="0"/>
    </xf>
    <xf numFmtId="49" fontId="18" fillId="8" borderId="3" xfId="4" applyNumberFormat="1" applyFont="1" applyFill="1" applyBorder="1" applyAlignment="1" applyProtection="1">
      <alignment horizontal="left" vertical="center" wrapText="1" indent="3"/>
      <protection locked="0"/>
    </xf>
    <xf numFmtId="49" fontId="18" fillId="8" borderId="0" xfId="4" applyNumberFormat="1" applyFont="1" applyFill="1" applyBorder="1" applyAlignment="1" applyProtection="1">
      <alignment horizontal="left" vertical="center" wrapText="1" indent="3"/>
      <protection locked="0"/>
    </xf>
    <xf numFmtId="49" fontId="18" fillId="0" borderId="1" xfId="4" applyNumberFormat="1" applyFont="1" applyBorder="1" applyAlignment="1" applyProtection="1">
      <alignment horizontal="right" vertical="center" wrapText="1"/>
      <protection locked="0"/>
    </xf>
    <xf numFmtId="49" fontId="18" fillId="0" borderId="8" xfId="4" applyNumberFormat="1" applyFont="1" applyBorder="1" applyAlignment="1" applyProtection="1">
      <alignment horizontal="right" vertical="center" wrapText="1"/>
      <protection locked="0"/>
    </xf>
    <xf numFmtId="49" fontId="18" fillId="0" borderId="4" xfId="4" applyNumberFormat="1" applyFont="1" applyBorder="1" applyAlignment="1" applyProtection="1">
      <alignment horizontal="left" vertical="center" wrapText="1" indent="7"/>
      <protection locked="0"/>
    </xf>
    <xf numFmtId="49" fontId="18" fillId="0" borderId="0" xfId="4" applyNumberFormat="1" applyFont="1" applyAlignment="1" applyProtection="1">
      <alignment horizontal="left" vertical="center" wrapText="1" indent="7"/>
      <protection locked="0"/>
    </xf>
    <xf numFmtId="49" fontId="18" fillId="0" borderId="3" xfId="4" applyNumberFormat="1" applyFont="1" applyBorder="1" applyAlignment="1" applyProtection="1">
      <alignment horizontal="left" vertical="center" wrapText="1" indent="7"/>
      <protection locked="0"/>
    </xf>
    <xf numFmtId="49" fontId="18" fillId="8" borderId="4" xfId="4" applyNumberFormat="1" applyFont="1" applyFill="1" applyBorder="1" applyAlignment="1" applyProtection="1">
      <alignment horizontal="left" vertical="center" wrapText="1"/>
      <protection locked="0"/>
    </xf>
    <xf numFmtId="49" fontId="18" fillId="8" borderId="0" xfId="4" applyNumberFormat="1" applyFont="1" applyFill="1" applyAlignment="1" applyProtection="1">
      <alignment horizontal="left" vertical="center" wrapText="1"/>
      <protection locked="0"/>
    </xf>
    <xf numFmtId="49" fontId="18" fillId="8" borderId="3" xfId="4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4" applyNumberFormat="1" applyFont="1" applyAlignment="1" applyProtection="1">
      <alignment horizontal="right" vertical="center" wrapText="1"/>
      <protection locked="0"/>
    </xf>
    <xf numFmtId="49" fontId="18" fillId="0" borderId="3" xfId="4" applyNumberFormat="1" applyFont="1" applyBorder="1" applyAlignment="1" applyProtection="1">
      <alignment horizontal="right" vertical="center" wrapText="1"/>
      <protection locked="0"/>
    </xf>
    <xf numFmtId="49" fontId="18" fillId="0" borderId="4" xfId="4" applyNumberFormat="1" applyFont="1" applyBorder="1" applyAlignment="1" applyProtection="1">
      <alignment horizontal="left" vertical="center" wrapText="1"/>
      <protection locked="0"/>
    </xf>
    <xf numFmtId="49" fontId="18" fillId="0" borderId="0" xfId="4" applyNumberFormat="1" applyFont="1" applyAlignment="1" applyProtection="1">
      <alignment horizontal="left" vertical="center" wrapText="1"/>
      <protection locked="0"/>
    </xf>
    <xf numFmtId="49" fontId="18" fillId="0" borderId="3" xfId="4" applyNumberFormat="1" applyFont="1" applyBorder="1" applyAlignment="1" applyProtection="1">
      <alignment horizontal="left" vertical="center" wrapText="1"/>
      <protection locked="0"/>
    </xf>
    <xf numFmtId="49" fontId="18" fillId="0" borderId="4" xfId="4" applyNumberFormat="1" applyFont="1" applyBorder="1" applyAlignment="1" applyProtection="1">
      <alignment horizontal="left" vertical="center" wrapText="1" indent="3"/>
      <protection locked="0"/>
    </xf>
    <xf numFmtId="49" fontId="18" fillId="0" borderId="0" xfId="4" applyNumberFormat="1" applyFont="1" applyAlignment="1" applyProtection="1">
      <alignment horizontal="left" vertical="center" wrapText="1" indent="3"/>
      <protection locked="0"/>
    </xf>
    <xf numFmtId="49" fontId="18" fillId="0" borderId="3" xfId="4" applyNumberFormat="1" applyFont="1" applyBorder="1" applyAlignment="1" applyProtection="1">
      <alignment horizontal="left" vertical="center" wrapText="1" indent="3"/>
      <protection locked="0"/>
    </xf>
    <xf numFmtId="49" fontId="18" fillId="8" borderId="0" xfId="4" applyNumberFormat="1" applyFont="1" applyFill="1" applyBorder="1" applyAlignment="1" applyProtection="1">
      <alignment horizontal="left" vertical="center" wrapText="1" indent="7"/>
      <protection locked="0"/>
    </xf>
    <xf numFmtId="49" fontId="18" fillId="8" borderId="3" xfId="4" applyNumberFormat="1" applyFont="1" applyFill="1" applyBorder="1" applyAlignment="1" applyProtection="1">
      <alignment horizontal="left" vertical="center" wrapText="1" indent="7"/>
      <protection locked="0"/>
    </xf>
    <xf numFmtId="49" fontId="18" fillId="0" borderId="0" xfId="4" applyNumberFormat="1" applyFont="1" applyBorder="1" applyAlignment="1" applyProtection="1">
      <alignment horizontal="left" vertical="center" wrapText="1" indent="7"/>
      <protection locked="0"/>
    </xf>
    <xf numFmtId="49" fontId="18" fillId="0" borderId="23" xfId="4" applyNumberFormat="1" applyFont="1" applyBorder="1" applyAlignment="1" applyProtection="1">
      <alignment horizontal="right" vertical="center" wrapText="1"/>
      <protection locked="0"/>
    </xf>
    <xf numFmtId="0" fontId="19" fillId="6" borderId="22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/>
    </xf>
    <xf numFmtId="49" fontId="18" fillId="8" borderId="0" xfId="4" applyNumberFormat="1" applyFont="1" applyFill="1" applyAlignment="1" applyProtection="1">
      <alignment horizontal="left" vertical="center" wrapText="1" indent="7"/>
      <protection locked="0"/>
    </xf>
    <xf numFmtId="49" fontId="18" fillId="5" borderId="4" xfId="4" applyNumberFormat="1" applyFont="1" applyFill="1" applyBorder="1" applyAlignment="1" applyProtection="1">
      <alignment horizontal="left" vertical="center" wrapText="1" indent="3"/>
      <protection locked="0"/>
    </xf>
    <xf numFmtId="49" fontId="18" fillId="5" borderId="0" xfId="4" applyNumberFormat="1" applyFont="1" applyFill="1" applyAlignment="1" applyProtection="1">
      <alignment horizontal="left" vertical="center" wrapText="1" indent="3"/>
      <protection locked="0"/>
    </xf>
    <xf numFmtId="49" fontId="18" fillId="5" borderId="4" xfId="4" applyNumberFormat="1" applyFont="1" applyFill="1" applyBorder="1" applyAlignment="1" applyProtection="1">
      <alignment horizontal="left" vertical="center" wrapText="1" indent="1"/>
      <protection locked="0"/>
    </xf>
    <xf numFmtId="49" fontId="18" fillId="5" borderId="0" xfId="4" applyNumberFormat="1" applyFont="1" applyFill="1" applyAlignment="1" applyProtection="1">
      <alignment horizontal="left" vertical="center" wrapText="1" indent="1"/>
      <protection locked="0"/>
    </xf>
    <xf numFmtId="49" fontId="20" fillId="2" borderId="22" xfId="4" applyNumberFormat="1" applyFont="1" applyFill="1" applyBorder="1" applyAlignment="1" applyProtection="1">
      <alignment horizontal="left" vertical="center" wrapText="1"/>
      <protection locked="0"/>
    </xf>
    <xf numFmtId="49" fontId="20" fillId="2" borderId="23" xfId="4" applyNumberFormat="1" applyFont="1" applyFill="1" applyBorder="1" applyAlignment="1" applyProtection="1">
      <alignment horizontal="left" vertical="center" wrapText="1"/>
      <protection locked="0"/>
    </xf>
    <xf numFmtId="49" fontId="18" fillId="0" borderId="12" xfId="4" applyNumberFormat="1" applyFont="1" applyBorder="1" applyAlignment="1" applyProtection="1">
      <alignment horizontal="left" vertical="center" wrapText="1"/>
      <protection locked="0"/>
    </xf>
    <xf numFmtId="49" fontId="18" fillId="0" borderId="10" xfId="4" applyNumberFormat="1" applyFont="1" applyBorder="1" applyAlignment="1" applyProtection="1">
      <alignment horizontal="left" vertical="center" wrapText="1"/>
      <protection locked="0"/>
    </xf>
    <xf numFmtId="49" fontId="18" fillId="0" borderId="6" xfId="4" applyNumberFormat="1" applyFont="1" applyBorder="1" applyAlignment="1" applyProtection="1">
      <alignment horizontal="left" vertical="center" wrapText="1"/>
      <protection locked="0"/>
    </xf>
    <xf numFmtId="49" fontId="18" fillId="4" borderId="4" xfId="4" applyNumberFormat="1" applyFont="1" applyFill="1" applyBorder="1" applyAlignment="1" applyProtection="1">
      <alignment horizontal="left" vertical="center" wrapText="1" indent="3"/>
      <protection locked="0"/>
    </xf>
    <xf numFmtId="49" fontId="18" fillId="4" borderId="0" xfId="4" applyNumberFormat="1" applyFont="1" applyFill="1" applyAlignment="1" applyProtection="1">
      <alignment horizontal="left" vertical="center" wrapText="1" indent="3"/>
      <protection locked="0"/>
    </xf>
    <xf numFmtId="49" fontId="18" fillId="3" borderId="4" xfId="4" applyNumberFormat="1" applyFont="1" applyFill="1" applyBorder="1" applyAlignment="1" applyProtection="1">
      <alignment horizontal="left" vertical="center" wrapText="1"/>
      <protection locked="0"/>
    </xf>
    <xf numFmtId="49" fontId="18" fillId="3" borderId="0" xfId="4" applyNumberFormat="1" applyFont="1" applyFill="1" applyAlignment="1" applyProtection="1">
      <alignment horizontal="left" vertical="center" wrapText="1"/>
      <protection locked="0"/>
    </xf>
    <xf numFmtId="49" fontId="18" fillId="3" borderId="4" xfId="4" applyNumberFormat="1" applyFont="1" applyFill="1" applyBorder="1" applyAlignment="1" applyProtection="1">
      <alignment horizontal="left" vertical="center" wrapText="1" indent="3"/>
      <protection locked="0"/>
    </xf>
    <xf numFmtId="49" fontId="18" fillId="3" borderId="0" xfId="4" applyNumberFormat="1" applyFont="1" applyFill="1" applyAlignment="1" applyProtection="1">
      <alignment horizontal="left" vertical="center" wrapText="1" indent="3"/>
      <protection locked="0"/>
    </xf>
    <xf numFmtId="0" fontId="24" fillId="8" borderId="0" xfId="0" applyFont="1" applyFill="1" applyAlignment="1">
      <alignment horizontal="left" vertical="center" wrapText="1" indent="2"/>
    </xf>
    <xf numFmtId="0" fontId="24" fillId="8" borderId="3" xfId="0" applyFont="1" applyFill="1" applyBorder="1" applyAlignment="1">
      <alignment horizontal="left" vertical="center" wrapText="1" indent="2"/>
    </xf>
    <xf numFmtId="0" fontId="13" fillId="0" borderId="10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/>
    <xf numFmtId="0" fontId="12" fillId="0" borderId="6" xfId="0" applyFont="1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8" fillId="0" borderId="12" xfId="4" applyNumberFormat="1" applyFont="1" applyBorder="1" applyAlignment="1" applyProtection="1">
      <alignment horizontal="left" vertical="center" wrapText="1" indent="3"/>
      <protection locked="0"/>
    </xf>
    <xf numFmtId="49" fontId="18" fillId="0" borderId="10" xfId="4" applyNumberFormat="1" applyFont="1" applyBorder="1" applyAlignment="1" applyProtection="1">
      <alignment horizontal="left" vertical="center" wrapText="1" indent="3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8" fillId="8" borderId="4" xfId="4" applyNumberFormat="1" applyFont="1" applyFill="1" applyBorder="1" applyAlignment="1" applyProtection="1">
      <alignment horizontal="left" vertical="center" wrapText="1" indent="1"/>
      <protection locked="0"/>
    </xf>
    <xf numFmtId="49" fontId="18" fillId="8" borderId="0" xfId="4" applyNumberFormat="1" applyFont="1" applyFill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</cellXfs>
  <cellStyles count="5">
    <cellStyle name="Comma" xfId="1" builtinId="3"/>
    <cellStyle name="Currency" xfId="2" builtinId="4"/>
    <cellStyle name="Normal" xfId="0" builtinId="0"/>
    <cellStyle name="Normal 2" xfId="4" xr:uid="{CA92B68A-3713-445F-8D1C-294BE25E6149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44"/>
  <sheetViews>
    <sheetView tabSelected="1" topLeftCell="F1" zoomScale="85" zoomScaleNormal="85" zoomScaleSheetLayoutView="75" workbookViewId="0">
      <selection activeCell="L122" sqref="L122"/>
    </sheetView>
  </sheetViews>
  <sheetFormatPr defaultColWidth="9.07421875" defaultRowHeight="7.75" x14ac:dyDescent="0.2"/>
  <cols>
    <col min="1" max="1" width="11.07421875" style="1" customWidth="1"/>
    <col min="2" max="5" width="7.69140625" style="1" customWidth="1"/>
    <col min="6" max="6" width="19.765625" style="1" customWidth="1"/>
    <col min="7" max="7" width="12.84375" style="29" bestFit="1" customWidth="1"/>
    <col min="8" max="8" width="10" style="5" bestFit="1" customWidth="1"/>
    <col min="9" max="9" width="11.53515625" style="5" bestFit="1" customWidth="1"/>
    <col min="10" max="10" width="14" style="20" customWidth="1"/>
    <col min="11" max="11" width="9.07421875" style="5"/>
    <col min="12" max="12" width="13.3046875" style="1" customWidth="1"/>
    <col min="13" max="13" width="20.84375" style="5" customWidth="1"/>
    <col min="14" max="14" width="9.07421875" style="5"/>
    <col min="15" max="15" width="12.69140625" style="38" customWidth="1"/>
    <col min="16" max="16" width="9.53515625" style="36" customWidth="1"/>
    <col min="17" max="17" width="12.69140625" style="36" customWidth="1"/>
    <col min="18" max="16384" width="9.07421875" style="1"/>
  </cols>
  <sheetData>
    <row r="1" spans="1:20" x14ac:dyDescent="0.2">
      <c r="O1" s="36"/>
    </row>
    <row r="2" spans="1:20" x14ac:dyDescent="0.2">
      <c r="O2" s="36"/>
    </row>
    <row r="3" spans="1:20" x14ac:dyDescent="0.2">
      <c r="A3" s="2"/>
      <c r="B3" s="2"/>
      <c r="C3" s="2"/>
      <c r="D3" s="2"/>
      <c r="E3" s="2"/>
      <c r="F3" s="2"/>
      <c r="G3" s="30"/>
      <c r="H3" s="6"/>
      <c r="I3" s="6"/>
      <c r="J3" s="22"/>
      <c r="K3" s="6"/>
      <c r="L3" s="2"/>
      <c r="M3" s="6"/>
      <c r="N3" s="6"/>
      <c r="O3" s="37"/>
    </row>
    <row r="4" spans="1:20" ht="12.45" x14ac:dyDescent="0.3">
      <c r="A4" s="279" t="s">
        <v>46</v>
      </c>
      <c r="B4" s="280"/>
      <c r="C4" s="280"/>
      <c r="D4" s="280"/>
      <c r="E4" s="280"/>
      <c r="F4" s="280"/>
      <c r="G4" s="280"/>
      <c r="H4" s="281"/>
      <c r="I4" s="276" t="s">
        <v>45</v>
      </c>
      <c r="J4" s="277"/>
      <c r="K4" s="277"/>
      <c r="L4" s="277"/>
      <c r="M4" s="278"/>
      <c r="N4" s="316" t="s">
        <v>1</v>
      </c>
      <c r="O4" s="317"/>
      <c r="P4" s="58"/>
      <c r="Q4" s="59"/>
      <c r="R4" s="45"/>
      <c r="S4" s="45"/>
      <c r="T4" s="45"/>
    </row>
    <row r="5" spans="1:20" ht="10.75" x14ac:dyDescent="0.2">
      <c r="A5" s="282"/>
      <c r="B5" s="283"/>
      <c r="C5" s="283"/>
      <c r="D5" s="283"/>
      <c r="E5" s="283"/>
      <c r="F5" s="283"/>
      <c r="G5" s="283"/>
      <c r="H5" s="284"/>
      <c r="I5" s="19"/>
      <c r="K5" s="20"/>
      <c r="L5" s="20"/>
      <c r="M5" s="11"/>
      <c r="N5" s="318"/>
      <c r="O5" s="319"/>
      <c r="P5" s="48"/>
      <c r="Q5" s="49"/>
    </row>
    <row r="6" spans="1:20" x14ac:dyDescent="0.2">
      <c r="A6" s="282"/>
      <c r="B6" s="283"/>
      <c r="C6" s="283"/>
      <c r="D6" s="283"/>
      <c r="E6" s="283"/>
      <c r="F6" s="283"/>
      <c r="G6" s="283"/>
      <c r="H6" s="284"/>
      <c r="I6" s="323" t="s">
        <v>55</v>
      </c>
      <c r="J6" s="324"/>
      <c r="K6" s="324"/>
      <c r="L6" s="324"/>
      <c r="M6" s="325"/>
      <c r="N6" s="332" t="s">
        <v>54</v>
      </c>
      <c r="O6" s="333"/>
      <c r="P6" s="48"/>
      <c r="Q6" s="49"/>
    </row>
    <row r="7" spans="1:20" x14ac:dyDescent="0.2">
      <c r="A7" s="282"/>
      <c r="B7" s="283"/>
      <c r="C7" s="283"/>
      <c r="D7" s="283"/>
      <c r="E7" s="283"/>
      <c r="F7" s="283"/>
      <c r="G7" s="283"/>
      <c r="H7" s="284"/>
      <c r="I7" s="326"/>
      <c r="J7" s="324"/>
      <c r="K7" s="324"/>
      <c r="L7" s="324"/>
      <c r="M7" s="325"/>
      <c r="N7" s="334"/>
      <c r="O7" s="333"/>
      <c r="P7" s="48"/>
      <c r="Q7" s="49"/>
    </row>
    <row r="8" spans="1:20" x14ac:dyDescent="0.2">
      <c r="A8" s="282"/>
      <c r="B8" s="283"/>
      <c r="C8" s="283"/>
      <c r="D8" s="283"/>
      <c r="E8" s="283"/>
      <c r="F8" s="283"/>
      <c r="G8" s="283"/>
      <c r="H8" s="284"/>
      <c r="I8" s="326"/>
      <c r="J8" s="324"/>
      <c r="K8" s="324"/>
      <c r="L8" s="324"/>
      <c r="M8" s="325"/>
      <c r="N8" s="22"/>
      <c r="O8" s="43"/>
      <c r="P8" s="48"/>
      <c r="Q8" s="49"/>
    </row>
    <row r="9" spans="1:20" ht="9.9" x14ac:dyDescent="0.25">
      <c r="A9" s="282"/>
      <c r="B9" s="283"/>
      <c r="C9" s="283"/>
      <c r="D9" s="283"/>
      <c r="E9" s="283"/>
      <c r="F9" s="283"/>
      <c r="G9" s="283"/>
      <c r="H9" s="284"/>
      <c r="I9" s="326"/>
      <c r="J9" s="324"/>
      <c r="K9" s="324"/>
      <c r="L9" s="324"/>
      <c r="M9" s="325"/>
      <c r="N9" s="8" t="s">
        <v>2</v>
      </c>
      <c r="O9" s="42"/>
      <c r="P9" s="48"/>
      <c r="Q9" s="49"/>
    </row>
    <row r="10" spans="1:20" x14ac:dyDescent="0.2">
      <c r="A10" s="282"/>
      <c r="B10" s="283"/>
      <c r="C10" s="283"/>
      <c r="D10" s="283"/>
      <c r="E10" s="283"/>
      <c r="F10" s="283"/>
      <c r="G10" s="283"/>
      <c r="H10" s="284"/>
      <c r="I10" s="326"/>
      <c r="J10" s="324"/>
      <c r="K10" s="324"/>
      <c r="L10" s="324"/>
      <c r="M10" s="325"/>
      <c r="N10" s="20"/>
      <c r="O10" s="42"/>
      <c r="P10" s="48"/>
      <c r="Q10" s="49"/>
    </row>
    <row r="11" spans="1:20" ht="12.9" x14ac:dyDescent="0.2">
      <c r="A11" s="282"/>
      <c r="B11" s="283"/>
      <c r="C11" s="283"/>
      <c r="D11" s="283"/>
      <c r="E11" s="283"/>
      <c r="F11" s="283"/>
      <c r="G11" s="283"/>
      <c r="H11" s="284"/>
      <c r="I11" s="326"/>
      <c r="J11" s="324"/>
      <c r="K11" s="324"/>
      <c r="L11" s="324"/>
      <c r="M11" s="325"/>
      <c r="N11" s="311"/>
      <c r="O11" s="312"/>
      <c r="P11" s="50"/>
      <c r="Q11" s="51"/>
    </row>
    <row r="12" spans="1:20" ht="12.9" x14ac:dyDescent="0.2">
      <c r="A12" s="285"/>
      <c r="B12" s="286"/>
      <c r="C12" s="286"/>
      <c r="D12" s="286"/>
      <c r="E12" s="286"/>
      <c r="F12" s="286"/>
      <c r="G12" s="286"/>
      <c r="H12" s="287"/>
      <c r="I12" s="327"/>
      <c r="J12" s="328"/>
      <c r="K12" s="328"/>
      <c r="L12" s="328"/>
      <c r="M12" s="329"/>
      <c r="N12" s="313"/>
      <c r="O12" s="314"/>
      <c r="P12" s="50"/>
      <c r="Q12" s="51"/>
    </row>
    <row r="13" spans="1:20" x14ac:dyDescent="0.2">
      <c r="A13" s="305" t="s">
        <v>0</v>
      </c>
      <c r="B13" s="306"/>
      <c r="C13" s="306"/>
      <c r="D13" s="306"/>
      <c r="E13" s="306"/>
      <c r="F13" s="307"/>
      <c r="G13" s="31"/>
      <c r="H13" s="315" t="s">
        <v>3</v>
      </c>
      <c r="I13" s="300"/>
      <c r="J13" s="300"/>
      <c r="K13" s="300"/>
      <c r="L13" s="300"/>
      <c r="M13" s="300"/>
      <c r="N13" s="300"/>
      <c r="O13" s="301"/>
      <c r="P13" s="52"/>
      <c r="Q13" s="53"/>
    </row>
    <row r="14" spans="1:20" x14ac:dyDescent="0.2">
      <c r="A14" s="308"/>
      <c r="B14" s="309"/>
      <c r="C14" s="309"/>
      <c r="D14" s="309"/>
      <c r="E14" s="309"/>
      <c r="F14" s="310"/>
      <c r="G14" s="31"/>
      <c r="H14" s="302"/>
      <c r="I14" s="303"/>
      <c r="J14" s="303"/>
      <c r="K14" s="303"/>
      <c r="L14" s="303"/>
      <c r="M14" s="303"/>
      <c r="N14" s="303"/>
      <c r="O14" s="304"/>
      <c r="P14" s="52"/>
      <c r="Q14" s="53"/>
    </row>
    <row r="15" spans="1:20" x14ac:dyDescent="0.2">
      <c r="A15" s="9"/>
      <c r="B15" s="10"/>
      <c r="C15" s="10"/>
      <c r="D15" s="10"/>
      <c r="E15" s="10"/>
      <c r="F15" s="11"/>
      <c r="G15" s="31"/>
      <c r="H15" s="293" t="s">
        <v>4</v>
      </c>
      <c r="I15" s="294"/>
      <c r="J15" s="294"/>
      <c r="K15" s="294"/>
      <c r="L15" s="295"/>
      <c r="M15" s="299" t="s">
        <v>5</v>
      </c>
      <c r="N15" s="300"/>
      <c r="O15" s="301"/>
      <c r="P15" s="299" t="s">
        <v>47</v>
      </c>
      <c r="Q15" s="320"/>
    </row>
    <row r="16" spans="1:20" x14ac:dyDescent="0.2">
      <c r="A16" s="12"/>
      <c r="B16" s="10"/>
      <c r="C16" s="10"/>
      <c r="D16" s="10"/>
      <c r="E16" s="10"/>
      <c r="F16" s="11"/>
      <c r="G16" s="31"/>
      <c r="H16" s="296"/>
      <c r="I16" s="297"/>
      <c r="J16" s="297"/>
      <c r="K16" s="297"/>
      <c r="L16" s="298"/>
      <c r="M16" s="302"/>
      <c r="N16" s="303"/>
      <c r="O16" s="304"/>
      <c r="P16" s="321"/>
      <c r="Q16" s="322"/>
    </row>
    <row r="17" spans="1:26" x14ac:dyDescent="0.2">
      <c r="A17" s="12"/>
      <c r="B17" s="10"/>
      <c r="C17" s="10"/>
      <c r="D17" s="10"/>
      <c r="E17" s="10"/>
      <c r="F17" s="11"/>
      <c r="G17" s="32"/>
      <c r="H17" s="13"/>
      <c r="I17" s="9"/>
      <c r="J17" s="9"/>
      <c r="K17" s="9"/>
      <c r="L17" s="14"/>
      <c r="M17" s="9"/>
      <c r="N17" s="9"/>
      <c r="O17" s="39" t="s">
        <v>39</v>
      </c>
      <c r="P17" s="54"/>
      <c r="Q17" s="61"/>
    </row>
    <row r="18" spans="1:26" x14ac:dyDescent="0.2">
      <c r="A18" s="12"/>
      <c r="B18" s="10"/>
      <c r="C18" s="10"/>
      <c r="D18" s="10"/>
      <c r="E18" s="10"/>
      <c r="F18" s="11"/>
      <c r="G18" s="33" t="s">
        <v>6</v>
      </c>
      <c r="H18" s="16" t="s">
        <v>16</v>
      </c>
      <c r="I18" s="15" t="s">
        <v>18</v>
      </c>
      <c r="J18" s="15" t="s">
        <v>22</v>
      </c>
      <c r="K18" s="15" t="s">
        <v>25</v>
      </c>
      <c r="L18" s="15" t="s">
        <v>27</v>
      </c>
      <c r="M18" s="15" t="s">
        <v>31</v>
      </c>
      <c r="N18" s="15" t="s">
        <v>35</v>
      </c>
      <c r="O18" s="39" t="s">
        <v>32</v>
      </c>
      <c r="P18" s="55" t="s">
        <v>48</v>
      </c>
      <c r="Q18" s="63" t="s">
        <v>39</v>
      </c>
    </row>
    <row r="19" spans="1:26" x14ac:dyDescent="0.2">
      <c r="A19" s="15" t="s">
        <v>13</v>
      </c>
      <c r="B19" s="290" t="s">
        <v>12</v>
      </c>
      <c r="C19" s="291"/>
      <c r="D19" s="291"/>
      <c r="E19" s="291"/>
      <c r="F19" s="292"/>
      <c r="G19" s="33" t="s">
        <v>8</v>
      </c>
      <c r="H19" s="16" t="s">
        <v>17</v>
      </c>
      <c r="I19" s="15" t="s">
        <v>23</v>
      </c>
      <c r="J19" s="15" t="s">
        <v>23</v>
      </c>
      <c r="K19" s="15" t="s">
        <v>43</v>
      </c>
      <c r="L19" s="15" t="s">
        <v>25</v>
      </c>
      <c r="M19" s="15" t="s">
        <v>32</v>
      </c>
      <c r="N19" s="15" t="s">
        <v>36</v>
      </c>
      <c r="O19" s="39" t="s">
        <v>40</v>
      </c>
      <c r="P19" s="55" t="s">
        <v>49</v>
      </c>
      <c r="Q19" s="63" t="s">
        <v>48</v>
      </c>
    </row>
    <row r="20" spans="1:26" x14ac:dyDescent="0.2">
      <c r="A20" s="15" t="s">
        <v>14</v>
      </c>
      <c r="B20" s="10"/>
      <c r="C20" s="10"/>
      <c r="D20" s="10"/>
      <c r="E20" s="10"/>
      <c r="F20" s="11"/>
      <c r="G20" s="33" t="s">
        <v>7</v>
      </c>
      <c r="H20" s="11"/>
      <c r="I20" s="15" t="s">
        <v>19</v>
      </c>
      <c r="J20" s="15" t="s">
        <v>29</v>
      </c>
      <c r="K20" s="15" t="s">
        <v>44</v>
      </c>
      <c r="L20" s="15" t="s">
        <v>28</v>
      </c>
      <c r="M20" s="15" t="s">
        <v>33</v>
      </c>
      <c r="N20" s="15" t="s">
        <v>32</v>
      </c>
      <c r="O20" s="40" t="s">
        <v>41</v>
      </c>
      <c r="P20" s="55" t="s">
        <v>50</v>
      </c>
      <c r="Q20" s="63" t="s">
        <v>51</v>
      </c>
      <c r="X20" s="4"/>
    </row>
    <row r="21" spans="1:26" x14ac:dyDescent="0.2">
      <c r="A21" s="12"/>
      <c r="B21" s="10"/>
      <c r="C21" s="10"/>
      <c r="D21" s="10"/>
      <c r="E21" s="10"/>
      <c r="F21" s="11"/>
      <c r="G21" s="34"/>
      <c r="H21" s="11"/>
      <c r="I21" s="15" t="s">
        <v>20</v>
      </c>
      <c r="J21" s="15"/>
      <c r="K21" s="15"/>
      <c r="L21" s="15"/>
      <c r="M21" s="15"/>
      <c r="N21" s="15" t="s">
        <v>37</v>
      </c>
      <c r="O21" s="39"/>
      <c r="P21" s="54"/>
      <c r="Q21" s="62"/>
      <c r="X21" s="4"/>
    </row>
    <row r="22" spans="1:26" x14ac:dyDescent="0.2">
      <c r="A22" s="17" t="s">
        <v>10</v>
      </c>
      <c r="B22" s="290" t="s">
        <v>11</v>
      </c>
      <c r="C22" s="291"/>
      <c r="D22" s="291"/>
      <c r="E22" s="291"/>
      <c r="F22" s="292"/>
      <c r="G22" s="35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41" t="s">
        <v>38</v>
      </c>
      <c r="P22" s="60" t="s">
        <v>52</v>
      </c>
      <c r="Q22" s="64" t="s">
        <v>53</v>
      </c>
      <c r="X22" s="4"/>
    </row>
    <row r="23" spans="1:26" s="3" customFormat="1" ht="15.9" x14ac:dyDescent="0.45">
      <c r="A23" s="71"/>
      <c r="B23" s="288" t="s">
        <v>56</v>
      </c>
      <c r="C23" s="289"/>
      <c r="D23" s="289"/>
      <c r="E23" s="289"/>
      <c r="F23" s="289"/>
      <c r="G23" s="72" t="s">
        <v>57</v>
      </c>
      <c r="H23" s="73">
        <v>7893</v>
      </c>
      <c r="I23" s="74">
        <v>1</v>
      </c>
      <c r="J23" s="75">
        <f>H23*I23</f>
        <v>7893</v>
      </c>
      <c r="K23" s="76">
        <v>0.3</v>
      </c>
      <c r="L23" s="77">
        <f>J23*K23</f>
        <v>2367.9</v>
      </c>
      <c r="M23" s="78"/>
      <c r="N23" s="7"/>
      <c r="O23" s="44">
        <f t="shared" ref="O23:O30" si="0">SUM(M23*N23)</f>
        <v>0</v>
      </c>
      <c r="P23" s="56">
        <v>0</v>
      </c>
      <c r="Q23" s="68">
        <f>SUM(L23*P23)</f>
        <v>0</v>
      </c>
      <c r="S23" s="1"/>
      <c r="T23" s="1"/>
      <c r="U23" s="1"/>
      <c r="V23" s="1"/>
      <c r="W23" s="1"/>
      <c r="X23" s="4"/>
      <c r="Y23" s="1"/>
      <c r="Z23" s="1"/>
    </row>
    <row r="24" spans="1:26" s="3" customFormat="1" ht="15.9" x14ac:dyDescent="0.45">
      <c r="B24" s="248" t="s">
        <v>59</v>
      </c>
      <c r="C24" s="249"/>
      <c r="D24" s="249"/>
      <c r="E24" s="249"/>
      <c r="F24" s="249"/>
      <c r="G24" s="80" t="s">
        <v>60</v>
      </c>
      <c r="H24" s="81">
        <v>4293</v>
      </c>
      <c r="I24" s="82">
        <v>2</v>
      </c>
      <c r="J24" s="83">
        <f>H24*I24</f>
        <v>8586</v>
      </c>
      <c r="K24" s="84">
        <v>2</v>
      </c>
      <c r="L24" s="85">
        <f>J24*K24</f>
        <v>17172</v>
      </c>
      <c r="M24" s="78"/>
      <c r="N24" s="7"/>
      <c r="O24" s="44">
        <f t="shared" si="0"/>
        <v>0</v>
      </c>
      <c r="P24" s="56">
        <v>0</v>
      </c>
      <c r="Q24" s="68">
        <f t="shared" ref="Q24:Q30" si="1">SUM(L24*P24)</f>
        <v>0</v>
      </c>
      <c r="S24" s="1"/>
      <c r="T24" s="1"/>
      <c r="U24" s="1"/>
      <c r="V24" s="1"/>
      <c r="W24" s="1"/>
      <c r="X24" s="4"/>
      <c r="Y24" s="1"/>
      <c r="Z24" s="1"/>
    </row>
    <row r="25" spans="1:26" s="3" customFormat="1" ht="15.9" x14ac:dyDescent="0.45">
      <c r="A25" s="79" t="s">
        <v>58</v>
      </c>
      <c r="B25" s="248" t="s">
        <v>210</v>
      </c>
      <c r="C25" s="335"/>
      <c r="D25" s="335"/>
      <c r="E25" s="335"/>
      <c r="F25" s="336"/>
      <c r="G25" s="80" t="s">
        <v>211</v>
      </c>
      <c r="H25" s="81">
        <f>(H76+H91+H107+H113)</f>
        <v>1016</v>
      </c>
      <c r="I25" s="82">
        <v>1</v>
      </c>
      <c r="J25" s="83">
        <f>H25*I25</f>
        <v>1016</v>
      </c>
      <c r="K25" s="84">
        <v>3</v>
      </c>
      <c r="L25" s="85">
        <f>J25*K25</f>
        <v>3048</v>
      </c>
      <c r="M25" s="229">
        <f>L25*0.41</f>
        <v>1249.6799999999998</v>
      </c>
      <c r="N25" s="7"/>
      <c r="O25" s="44"/>
      <c r="P25" s="56"/>
      <c r="Q25" s="68"/>
      <c r="S25" s="1"/>
      <c r="T25" s="1"/>
      <c r="U25" s="1"/>
      <c r="V25" s="1"/>
      <c r="W25" s="1"/>
      <c r="X25" s="4"/>
      <c r="Y25" s="1"/>
      <c r="Z25" s="1"/>
    </row>
    <row r="26" spans="1:26" s="3" customFormat="1" ht="162.65" customHeight="1" x14ac:dyDescent="0.45">
      <c r="A26" s="79"/>
      <c r="B26" s="274" t="s">
        <v>218</v>
      </c>
      <c r="C26" s="274"/>
      <c r="D26" s="274"/>
      <c r="E26" s="274"/>
      <c r="F26" s="275"/>
      <c r="G26" s="80"/>
      <c r="H26" s="81"/>
      <c r="I26" s="82"/>
      <c r="J26" s="83"/>
      <c r="K26" s="84"/>
      <c r="L26" s="85"/>
      <c r="M26" s="78"/>
      <c r="N26" s="7"/>
      <c r="O26" s="44"/>
      <c r="P26" s="56"/>
      <c r="Q26" s="68"/>
      <c r="S26" s="1"/>
      <c r="T26" s="1"/>
      <c r="U26" s="1"/>
      <c r="V26" s="1"/>
      <c r="W26" s="1"/>
      <c r="X26" s="4"/>
      <c r="Y26" s="1"/>
      <c r="Z26" s="1"/>
    </row>
    <row r="27" spans="1:26" s="3" customFormat="1" ht="15.9" x14ac:dyDescent="0.45">
      <c r="A27" s="79"/>
      <c r="B27" s="86"/>
      <c r="C27" s="87"/>
      <c r="D27" s="87"/>
      <c r="E27" s="87"/>
      <c r="F27" s="87" t="s">
        <v>61</v>
      </c>
      <c r="G27" s="80"/>
      <c r="H27" s="81">
        <f>SUM(H23:H25)</f>
        <v>13202</v>
      </c>
      <c r="I27" s="88"/>
      <c r="J27" s="88">
        <f>SUM(J23:J25)</f>
        <v>17495</v>
      </c>
      <c r="K27" s="88"/>
      <c r="L27" s="88">
        <f>SUM(L23:L25)</f>
        <v>22587.9</v>
      </c>
      <c r="M27" s="78"/>
      <c r="N27" s="7"/>
      <c r="O27" s="44">
        <f t="shared" si="0"/>
        <v>0</v>
      </c>
      <c r="P27" s="56"/>
      <c r="Q27" s="68">
        <f t="shared" si="1"/>
        <v>0</v>
      </c>
      <c r="S27" s="1"/>
      <c r="T27" s="1"/>
      <c r="U27" s="1"/>
      <c r="V27" s="1"/>
      <c r="W27" s="1"/>
      <c r="X27" s="4"/>
      <c r="Y27" s="1"/>
      <c r="Z27" s="1"/>
    </row>
    <row r="28" spans="1:26" s="3" customFormat="1" ht="15.9" x14ac:dyDescent="0.45">
      <c r="A28" s="89"/>
      <c r="B28" s="263" t="s">
        <v>62</v>
      </c>
      <c r="C28" s="264"/>
      <c r="D28" s="264"/>
      <c r="E28" s="264"/>
      <c r="F28" s="264"/>
      <c r="G28" s="90"/>
      <c r="H28" s="91"/>
      <c r="I28" s="91"/>
      <c r="J28" s="92"/>
      <c r="K28" s="93"/>
      <c r="L28" s="94"/>
      <c r="M28" s="78"/>
      <c r="N28" s="7"/>
      <c r="O28" s="44">
        <f t="shared" si="0"/>
        <v>0</v>
      </c>
      <c r="P28" s="56"/>
      <c r="Q28" s="68">
        <f t="shared" si="1"/>
        <v>0</v>
      </c>
      <c r="S28" s="1"/>
      <c r="T28" s="1"/>
      <c r="U28" s="1"/>
      <c r="V28" s="1"/>
      <c r="W28" s="1"/>
      <c r="X28" s="4"/>
      <c r="Y28" s="1"/>
      <c r="Z28" s="1"/>
    </row>
    <row r="29" spans="1:26" s="3" customFormat="1" ht="15.9" x14ac:dyDescent="0.45">
      <c r="A29" s="79"/>
      <c r="B29" s="330" t="s">
        <v>63</v>
      </c>
      <c r="C29" s="331"/>
      <c r="D29" s="331"/>
      <c r="E29" s="331"/>
      <c r="F29" s="331"/>
      <c r="G29" s="80" t="s">
        <v>64</v>
      </c>
      <c r="H29" s="81">
        <v>175</v>
      </c>
      <c r="I29" s="95"/>
      <c r="J29" s="83">
        <f t="shared" ref="J29:J32" si="2">H29*I29</f>
        <v>0</v>
      </c>
      <c r="K29" s="84"/>
      <c r="L29" s="85">
        <f t="shared" ref="L29:L32" si="3">J29*K29</f>
        <v>0</v>
      </c>
      <c r="M29" s="228">
        <f>40.53*1016</f>
        <v>41178.480000000003</v>
      </c>
      <c r="N29" s="7"/>
      <c r="O29" s="44">
        <f t="shared" si="0"/>
        <v>0</v>
      </c>
      <c r="P29" s="56"/>
      <c r="Q29" s="68">
        <f t="shared" si="1"/>
        <v>0</v>
      </c>
      <c r="S29" s="1"/>
      <c r="T29" s="1"/>
      <c r="U29" s="1"/>
      <c r="V29" s="1"/>
      <c r="W29" s="1"/>
      <c r="X29" s="4"/>
      <c r="Y29" s="1"/>
      <c r="Z29" s="1"/>
    </row>
    <row r="30" spans="1:26" s="3" customFormat="1" ht="15.9" x14ac:dyDescent="0.45">
      <c r="A30" s="79"/>
      <c r="B30" s="330" t="s">
        <v>65</v>
      </c>
      <c r="C30" s="331"/>
      <c r="D30" s="331"/>
      <c r="E30" s="331"/>
      <c r="F30" s="331"/>
      <c r="G30" s="80" t="s">
        <v>64</v>
      </c>
      <c r="H30" s="81">
        <v>761</v>
      </c>
      <c r="I30" s="95"/>
      <c r="J30" s="83">
        <f t="shared" si="2"/>
        <v>0</v>
      </c>
      <c r="K30" s="84"/>
      <c r="L30" s="85">
        <f t="shared" si="3"/>
        <v>0</v>
      </c>
      <c r="M30" s="78"/>
      <c r="N30" s="7"/>
      <c r="O30" s="44">
        <f t="shared" si="0"/>
        <v>0</v>
      </c>
      <c r="P30" s="56"/>
      <c r="Q30" s="68">
        <f t="shared" si="1"/>
        <v>0</v>
      </c>
      <c r="S30" s="1"/>
      <c r="T30" s="1"/>
      <c r="U30" s="1"/>
      <c r="V30" s="1"/>
      <c r="W30" s="1"/>
      <c r="X30" s="4"/>
      <c r="Y30" s="1"/>
      <c r="Z30" s="1"/>
    </row>
    <row r="31" spans="1:26" s="10" customFormat="1" ht="16.3" thickBot="1" x14ac:dyDescent="0.5">
      <c r="A31" s="79"/>
      <c r="B31" s="330" t="s">
        <v>66</v>
      </c>
      <c r="C31" s="331"/>
      <c r="D31" s="331"/>
      <c r="E31" s="331"/>
      <c r="F31" s="331"/>
      <c r="G31" s="80" t="s">
        <v>64</v>
      </c>
      <c r="H31" s="81">
        <v>12</v>
      </c>
      <c r="I31" s="95"/>
      <c r="J31" s="83">
        <f t="shared" si="2"/>
        <v>0</v>
      </c>
      <c r="K31" s="84"/>
      <c r="L31" s="85">
        <f t="shared" si="3"/>
        <v>0</v>
      </c>
      <c r="M31" s="78"/>
      <c r="N31" s="25"/>
      <c r="O31" s="23">
        <f>SUM(O23:O30)</f>
        <v>0</v>
      </c>
      <c r="P31" s="66"/>
      <c r="Q31" s="69">
        <f>SUM(Q23:Q30)</f>
        <v>0</v>
      </c>
      <c r="R31" s="20"/>
      <c r="S31" s="21"/>
      <c r="T31" s="21"/>
      <c r="U31" s="21"/>
      <c r="V31" s="21"/>
      <c r="W31" s="21"/>
      <c r="X31" s="26"/>
      <c r="Y31" s="21"/>
    </row>
    <row r="32" spans="1:26" s="10" customFormat="1" ht="16.3" thickBot="1" x14ac:dyDescent="0.5">
      <c r="A32" s="79"/>
      <c r="B32" s="330" t="s">
        <v>67</v>
      </c>
      <c r="C32" s="331"/>
      <c r="D32" s="331"/>
      <c r="E32" s="331"/>
      <c r="F32" s="331"/>
      <c r="G32" s="80" t="s">
        <v>64</v>
      </c>
      <c r="H32" s="81">
        <v>16</v>
      </c>
      <c r="I32" s="95"/>
      <c r="J32" s="83">
        <f t="shared" si="2"/>
        <v>0</v>
      </c>
      <c r="K32" s="84"/>
      <c r="L32" s="85">
        <f t="shared" si="3"/>
        <v>0</v>
      </c>
      <c r="M32" s="78"/>
      <c r="N32" s="27"/>
      <c r="O32" s="24">
        <f>SUM(O23:O30)</f>
        <v>0</v>
      </c>
      <c r="P32" s="67"/>
      <c r="Q32" s="70">
        <f>SUM(Q23:Q30)</f>
        <v>0</v>
      </c>
      <c r="R32" s="20"/>
      <c r="S32" s="20"/>
      <c r="T32" s="20"/>
      <c r="U32" s="20"/>
      <c r="V32" s="20"/>
      <c r="W32" s="20"/>
      <c r="X32" s="28"/>
      <c r="Y32" s="20"/>
    </row>
    <row r="33" spans="1:17" s="10" customFormat="1" ht="16.3" thickBot="1" x14ac:dyDescent="0.5">
      <c r="A33" s="79"/>
      <c r="B33" s="96"/>
      <c r="C33" s="97"/>
      <c r="D33" s="97"/>
      <c r="E33" s="243" t="s">
        <v>68</v>
      </c>
      <c r="F33" s="243"/>
      <c r="G33" s="80"/>
      <c r="H33" s="81">
        <f>SUM(H29:H32)</f>
        <v>964</v>
      </c>
      <c r="I33" s="98"/>
      <c r="J33" s="88">
        <f t="shared" ref="J33:L33" si="4">SUM(J29:J32)</f>
        <v>0</v>
      </c>
      <c r="K33" s="84"/>
      <c r="L33" s="88">
        <f t="shared" si="4"/>
        <v>0</v>
      </c>
      <c r="M33" s="78"/>
      <c r="N33" s="27"/>
      <c r="O33" s="24"/>
      <c r="P33" s="57"/>
      <c r="Q33" s="65"/>
    </row>
    <row r="34" spans="1:17" customFormat="1" ht="15.9" x14ac:dyDescent="0.45">
      <c r="A34" s="79"/>
      <c r="B34" s="245" t="s">
        <v>69</v>
      </c>
      <c r="C34" s="246"/>
      <c r="D34" s="246"/>
      <c r="E34" s="246"/>
      <c r="F34" s="246"/>
      <c r="G34" s="80"/>
      <c r="H34" s="81"/>
      <c r="I34" s="98"/>
      <c r="J34" s="88"/>
      <c r="K34" s="84"/>
      <c r="L34" s="88"/>
      <c r="M34" s="78"/>
      <c r="O34" s="46"/>
      <c r="P34" s="47"/>
      <c r="Q34" s="47"/>
    </row>
    <row r="35" spans="1:17" customFormat="1" ht="15.9" x14ac:dyDescent="0.45">
      <c r="A35" s="79" t="s">
        <v>58</v>
      </c>
      <c r="B35" s="248" t="s">
        <v>70</v>
      </c>
      <c r="C35" s="249" t="s">
        <v>71</v>
      </c>
      <c r="D35" s="249"/>
      <c r="E35" s="249"/>
      <c r="F35" s="249"/>
      <c r="G35" s="80" t="s">
        <v>72</v>
      </c>
      <c r="H35" s="99">
        <f>H33*0.33</f>
        <v>318.12</v>
      </c>
      <c r="I35" s="100">
        <v>1</v>
      </c>
      <c r="J35" s="101">
        <f t="shared" ref="J35:J39" si="5">H35*I35</f>
        <v>318.12</v>
      </c>
      <c r="K35" s="102">
        <v>0.15</v>
      </c>
      <c r="L35" s="101">
        <f t="shared" ref="L35" si="6">J35*K35</f>
        <v>47.717999999999996</v>
      </c>
      <c r="M35" s="78"/>
      <c r="O35" s="46"/>
      <c r="P35" s="47"/>
      <c r="Q35" s="47"/>
    </row>
    <row r="36" spans="1:17" customFormat="1" ht="15.9" x14ac:dyDescent="0.45">
      <c r="A36" s="79" t="s">
        <v>58</v>
      </c>
      <c r="B36" s="248" t="s">
        <v>73</v>
      </c>
      <c r="C36" s="249"/>
      <c r="D36" s="249"/>
      <c r="E36" s="249"/>
      <c r="F36" s="249"/>
      <c r="G36" s="103" t="s">
        <v>74</v>
      </c>
      <c r="H36" s="99">
        <v>200</v>
      </c>
      <c r="I36" s="82">
        <v>1</v>
      </c>
      <c r="J36" s="104">
        <f t="shared" si="5"/>
        <v>200</v>
      </c>
      <c r="K36" s="102">
        <v>1</v>
      </c>
      <c r="L36" s="105">
        <f>J36*K36</f>
        <v>200</v>
      </c>
      <c r="M36" s="78"/>
      <c r="O36" s="46"/>
      <c r="P36" s="47"/>
      <c r="Q36" s="47"/>
    </row>
    <row r="37" spans="1:17" customFormat="1" ht="15.9" x14ac:dyDescent="0.3">
      <c r="A37" s="79" t="s">
        <v>58</v>
      </c>
      <c r="B37" s="248" t="s">
        <v>75</v>
      </c>
      <c r="C37" s="249"/>
      <c r="D37" s="249"/>
      <c r="E37" s="249"/>
      <c r="F37" s="249"/>
      <c r="G37" s="103" t="s">
        <v>76</v>
      </c>
      <c r="H37" s="99">
        <v>550</v>
      </c>
      <c r="I37" s="82">
        <v>1</v>
      </c>
      <c r="J37" s="104">
        <f t="shared" si="5"/>
        <v>550</v>
      </c>
      <c r="K37" s="102">
        <v>0.5</v>
      </c>
      <c r="L37" s="105">
        <f>J37*K37</f>
        <v>275</v>
      </c>
      <c r="O37" s="46"/>
      <c r="P37" s="47"/>
      <c r="Q37" s="47"/>
    </row>
    <row r="38" spans="1:17" customFormat="1" ht="15.9" x14ac:dyDescent="0.45">
      <c r="A38" s="79" t="s">
        <v>58</v>
      </c>
      <c r="B38" s="248" t="s">
        <v>77</v>
      </c>
      <c r="C38" s="249"/>
      <c r="D38" s="249"/>
      <c r="E38" s="249"/>
      <c r="F38" s="249"/>
      <c r="G38" s="103" t="s">
        <v>78</v>
      </c>
      <c r="H38" s="99">
        <v>50</v>
      </c>
      <c r="I38" s="82">
        <v>1</v>
      </c>
      <c r="J38" s="104">
        <f t="shared" si="5"/>
        <v>50</v>
      </c>
      <c r="K38" s="102">
        <v>0.5</v>
      </c>
      <c r="L38" s="105">
        <f>J38*K38</f>
        <v>25</v>
      </c>
      <c r="M38" s="78"/>
      <c r="O38" s="46"/>
      <c r="P38" s="47"/>
      <c r="Q38" s="47"/>
    </row>
    <row r="39" spans="1:17" customFormat="1" ht="15.9" x14ac:dyDescent="0.45">
      <c r="A39" s="79" t="s">
        <v>58</v>
      </c>
      <c r="B39" s="248" t="s">
        <v>79</v>
      </c>
      <c r="C39" s="249"/>
      <c r="D39" s="249"/>
      <c r="E39" s="249"/>
      <c r="F39" s="249"/>
      <c r="G39" s="80" t="s">
        <v>80</v>
      </c>
      <c r="H39" s="81">
        <v>25</v>
      </c>
      <c r="I39" s="82">
        <v>1</v>
      </c>
      <c r="J39" s="83">
        <f t="shared" si="5"/>
        <v>25</v>
      </c>
      <c r="K39" s="84">
        <v>0.42</v>
      </c>
      <c r="L39" s="85">
        <f>J39*K39</f>
        <v>10.5</v>
      </c>
      <c r="M39" s="106">
        <f>SUM(L35:L39)</f>
        <v>558.21799999999996</v>
      </c>
      <c r="O39" s="46"/>
      <c r="P39" s="47"/>
      <c r="Q39" s="47"/>
    </row>
    <row r="40" spans="1:17" customFormat="1" ht="15.9" x14ac:dyDescent="0.45">
      <c r="A40" s="79"/>
      <c r="B40" s="107"/>
      <c r="C40" s="97"/>
      <c r="D40" s="97"/>
      <c r="E40" s="97"/>
      <c r="F40" s="97"/>
      <c r="G40" s="80"/>
      <c r="H40" s="81"/>
      <c r="I40" s="82"/>
      <c r="J40" s="83"/>
      <c r="K40" s="108"/>
      <c r="L40" s="85"/>
      <c r="M40" s="78"/>
      <c r="O40" s="46"/>
      <c r="P40" s="47"/>
      <c r="Q40" s="47"/>
    </row>
    <row r="41" spans="1:17" customFormat="1" ht="15.9" x14ac:dyDescent="0.45">
      <c r="A41" s="79"/>
      <c r="B41" s="270" t="s">
        <v>81</v>
      </c>
      <c r="C41" s="271"/>
      <c r="D41" s="271"/>
      <c r="E41" s="271"/>
      <c r="F41" s="271"/>
      <c r="G41" s="109"/>
      <c r="H41" s="110"/>
      <c r="I41" s="111"/>
      <c r="J41" s="112"/>
      <c r="K41" s="113"/>
      <c r="L41" s="114"/>
      <c r="M41" s="78"/>
      <c r="O41" s="46"/>
      <c r="P41" s="47"/>
      <c r="Q41" s="47"/>
    </row>
    <row r="42" spans="1:17" customFormat="1" ht="15.9" x14ac:dyDescent="0.4">
      <c r="A42" s="79" t="s">
        <v>82</v>
      </c>
      <c r="B42" s="272" t="s">
        <v>83</v>
      </c>
      <c r="C42" s="273"/>
      <c r="D42" s="273"/>
      <c r="E42" s="273"/>
      <c r="F42" s="273"/>
      <c r="G42" s="109" t="s">
        <v>84</v>
      </c>
      <c r="H42" s="110">
        <v>820</v>
      </c>
      <c r="I42" s="115">
        <v>1</v>
      </c>
      <c r="J42" s="116">
        <f>H42*I42</f>
        <v>820</v>
      </c>
      <c r="K42" s="117">
        <v>1</v>
      </c>
      <c r="L42" s="118">
        <f>J42*K42</f>
        <v>820</v>
      </c>
      <c r="M42" s="119"/>
      <c r="O42" s="46"/>
      <c r="P42" s="47"/>
      <c r="Q42" s="47"/>
    </row>
    <row r="43" spans="1:17" customFormat="1" ht="15.9" x14ac:dyDescent="0.3">
      <c r="A43" s="79" t="s">
        <v>85</v>
      </c>
      <c r="B43" s="268" t="s">
        <v>86</v>
      </c>
      <c r="C43" s="269"/>
      <c r="D43" s="269"/>
      <c r="E43" s="269"/>
      <c r="F43" s="269"/>
      <c r="G43" s="120" t="s">
        <v>84</v>
      </c>
      <c r="H43" s="121">
        <v>10</v>
      </c>
      <c r="I43" s="122">
        <v>1</v>
      </c>
      <c r="J43" s="123">
        <f>H43*I43</f>
        <v>10</v>
      </c>
      <c r="K43" s="124">
        <v>3</v>
      </c>
      <c r="L43" s="125">
        <f>J43*K43</f>
        <v>30</v>
      </c>
      <c r="M43" s="126"/>
      <c r="O43" s="46"/>
      <c r="P43" s="47"/>
      <c r="Q43" s="47"/>
    </row>
    <row r="44" spans="1:17" customFormat="1" ht="15.9" x14ac:dyDescent="0.3">
      <c r="A44" s="79" t="s">
        <v>87</v>
      </c>
      <c r="B44" s="268" t="s">
        <v>88</v>
      </c>
      <c r="C44" s="269"/>
      <c r="D44" s="269"/>
      <c r="E44" s="269"/>
      <c r="F44" s="269"/>
      <c r="G44" s="120" t="s">
        <v>89</v>
      </c>
      <c r="H44" s="121">
        <f>H33-H43-H42</f>
        <v>134</v>
      </c>
      <c r="I44" s="122">
        <v>1</v>
      </c>
      <c r="J44" s="123">
        <f>H44*I44</f>
        <v>134</v>
      </c>
      <c r="K44" s="124">
        <v>58</v>
      </c>
      <c r="L44" s="125">
        <f>J44*K44</f>
        <v>7772</v>
      </c>
      <c r="O44" s="46"/>
      <c r="P44" s="47"/>
      <c r="Q44" s="47"/>
    </row>
    <row r="45" spans="1:17" customFormat="1" ht="15.9" x14ac:dyDescent="0.3">
      <c r="A45" s="79"/>
      <c r="B45" s="127"/>
      <c r="C45" s="128"/>
      <c r="D45" s="128"/>
      <c r="E45" s="128"/>
      <c r="F45" s="128" t="s">
        <v>39</v>
      </c>
      <c r="G45" s="120"/>
      <c r="H45" s="121">
        <f>SUM(H42:H44)</f>
        <v>964</v>
      </c>
      <c r="I45" s="122"/>
      <c r="J45" s="123">
        <f>SUM(J42:J44)</f>
        <v>964</v>
      </c>
      <c r="K45" s="124"/>
      <c r="L45" s="125">
        <f>SUM(L42:L44)</f>
        <v>8622</v>
      </c>
      <c r="O45" s="46"/>
      <c r="P45" s="47"/>
      <c r="Q45" s="47"/>
    </row>
    <row r="46" spans="1:17" customFormat="1" ht="15.9" x14ac:dyDescent="0.45">
      <c r="A46" s="79"/>
      <c r="B46" s="245" t="s">
        <v>90</v>
      </c>
      <c r="C46" s="246"/>
      <c r="D46" s="246"/>
      <c r="E46" s="246"/>
      <c r="F46" s="246"/>
      <c r="G46" s="129"/>
      <c r="H46" s="99"/>
      <c r="I46" s="130"/>
      <c r="J46" s="131"/>
      <c r="K46" s="132"/>
      <c r="L46" s="133"/>
      <c r="M46" s="78"/>
      <c r="O46" s="46"/>
      <c r="P46" s="47"/>
      <c r="Q46" s="47"/>
    </row>
    <row r="47" spans="1:17" customFormat="1" ht="31.75" x14ac:dyDescent="0.45">
      <c r="A47" s="79" t="s">
        <v>91</v>
      </c>
      <c r="B47" s="261" t="s">
        <v>92</v>
      </c>
      <c r="C47" s="262"/>
      <c r="D47" s="262"/>
      <c r="E47" s="262"/>
      <c r="F47" s="262"/>
      <c r="G47" s="134" t="s">
        <v>93</v>
      </c>
      <c r="H47" s="135">
        <v>150</v>
      </c>
      <c r="I47" s="136">
        <v>1</v>
      </c>
      <c r="J47" s="137">
        <f>H47*I47</f>
        <v>150</v>
      </c>
      <c r="K47" s="138">
        <f>10/60</f>
        <v>0.16666666666666666</v>
      </c>
      <c r="L47" s="139">
        <f t="shared" ref="L47:L54" si="7">J47*K47</f>
        <v>25</v>
      </c>
      <c r="M47" s="78"/>
      <c r="O47" s="46"/>
      <c r="P47" s="47"/>
      <c r="Q47" s="47"/>
    </row>
    <row r="48" spans="1:17" customFormat="1" ht="15.9" x14ac:dyDescent="0.3">
      <c r="A48" s="140" t="s">
        <v>94</v>
      </c>
      <c r="B48" s="261" t="s">
        <v>95</v>
      </c>
      <c r="C48" s="262"/>
      <c r="D48" s="262"/>
      <c r="E48" s="262"/>
      <c r="F48" s="262"/>
      <c r="G48" s="134" t="s">
        <v>96</v>
      </c>
      <c r="H48" s="135">
        <f>(H33-25)</f>
        <v>939</v>
      </c>
      <c r="I48" s="136">
        <v>2.5</v>
      </c>
      <c r="J48" s="137">
        <f>H48*I48</f>
        <v>2347.5</v>
      </c>
      <c r="K48" s="138">
        <v>1</v>
      </c>
      <c r="L48" s="139">
        <f t="shared" si="7"/>
        <v>2347.5</v>
      </c>
      <c r="M48" s="126" t="s">
        <v>97</v>
      </c>
      <c r="O48" s="46"/>
      <c r="P48" s="47"/>
      <c r="Q48" s="47"/>
    </row>
    <row r="49" spans="1:17" customFormat="1" ht="15.9" x14ac:dyDescent="0.45">
      <c r="A49" s="79" t="s">
        <v>98</v>
      </c>
      <c r="B49" s="261" t="s">
        <v>99</v>
      </c>
      <c r="C49" s="262"/>
      <c r="D49" s="262"/>
      <c r="E49" s="262"/>
      <c r="F49" s="262"/>
      <c r="G49" s="134" t="s">
        <v>100</v>
      </c>
      <c r="H49" s="135">
        <v>25</v>
      </c>
      <c r="I49" s="136">
        <v>2.5</v>
      </c>
      <c r="J49" s="137">
        <f>H49*I49</f>
        <v>62.5</v>
      </c>
      <c r="K49" s="138">
        <v>1</v>
      </c>
      <c r="L49" s="139">
        <f t="shared" si="7"/>
        <v>62.5</v>
      </c>
      <c r="M49" s="78"/>
      <c r="O49" s="46"/>
      <c r="P49" s="47"/>
      <c r="Q49" s="47"/>
    </row>
    <row r="50" spans="1:17" customFormat="1" ht="15.9" x14ac:dyDescent="0.45">
      <c r="A50" s="79" t="s">
        <v>101</v>
      </c>
      <c r="B50" s="259" t="s">
        <v>102</v>
      </c>
      <c r="C50" s="260"/>
      <c r="D50" s="260"/>
      <c r="E50" s="260"/>
      <c r="F50" s="260"/>
      <c r="G50" s="134" t="s">
        <v>103</v>
      </c>
      <c r="H50" s="135">
        <f>H33-H52</f>
        <v>939</v>
      </c>
      <c r="I50" s="136">
        <v>1</v>
      </c>
      <c r="J50" s="137">
        <f t="shared" ref="J50:J53" si="8">H50*I50</f>
        <v>939</v>
      </c>
      <c r="K50" s="138">
        <f>180/60</f>
        <v>3</v>
      </c>
      <c r="L50" s="139">
        <f t="shared" si="7"/>
        <v>2817</v>
      </c>
      <c r="M50" s="78"/>
      <c r="O50" s="46"/>
      <c r="P50" s="47"/>
      <c r="Q50" s="47"/>
    </row>
    <row r="51" spans="1:17" customFormat="1" ht="15.9" x14ac:dyDescent="0.3">
      <c r="A51" s="79" t="s">
        <v>104</v>
      </c>
      <c r="B51" s="259" t="s">
        <v>105</v>
      </c>
      <c r="C51" s="260"/>
      <c r="D51" s="260"/>
      <c r="E51" s="260"/>
      <c r="F51" s="260"/>
      <c r="G51" s="134" t="s">
        <v>106</v>
      </c>
      <c r="H51" s="135">
        <f>H50</f>
        <v>939</v>
      </c>
      <c r="I51" s="136">
        <v>1</v>
      </c>
      <c r="J51" s="137">
        <f t="shared" si="8"/>
        <v>939</v>
      </c>
      <c r="K51" s="138">
        <f>15/60</f>
        <v>0.25</v>
      </c>
      <c r="L51" s="139">
        <f t="shared" si="7"/>
        <v>234.75</v>
      </c>
      <c r="M51" s="126" t="s">
        <v>107</v>
      </c>
      <c r="O51" s="46"/>
      <c r="P51" s="47"/>
      <c r="Q51" s="47"/>
    </row>
    <row r="52" spans="1:17" customFormat="1" ht="15.9" x14ac:dyDescent="0.45">
      <c r="A52" s="79" t="s">
        <v>108</v>
      </c>
      <c r="B52" s="259" t="s">
        <v>109</v>
      </c>
      <c r="C52" s="260"/>
      <c r="D52" s="260"/>
      <c r="E52" s="260"/>
      <c r="F52" s="260"/>
      <c r="G52" s="134" t="s">
        <v>110</v>
      </c>
      <c r="H52" s="135">
        <v>25</v>
      </c>
      <c r="I52" s="136">
        <v>1</v>
      </c>
      <c r="J52" s="137">
        <f t="shared" si="8"/>
        <v>25</v>
      </c>
      <c r="K52" s="138">
        <f>180/60</f>
        <v>3</v>
      </c>
      <c r="L52" s="139">
        <f t="shared" si="7"/>
        <v>75</v>
      </c>
      <c r="M52" s="78"/>
      <c r="O52" s="46"/>
      <c r="P52" s="47"/>
      <c r="Q52" s="47"/>
    </row>
    <row r="53" spans="1:17" customFormat="1" ht="15.9" x14ac:dyDescent="0.45">
      <c r="A53" s="79" t="s">
        <v>111</v>
      </c>
      <c r="B53" s="259" t="s">
        <v>112</v>
      </c>
      <c r="C53" s="260"/>
      <c r="D53" s="260"/>
      <c r="E53" s="260"/>
      <c r="F53" s="260"/>
      <c r="G53" s="134" t="s">
        <v>113</v>
      </c>
      <c r="H53" s="135">
        <f>H52</f>
        <v>25</v>
      </c>
      <c r="I53" s="136">
        <v>1</v>
      </c>
      <c r="J53" s="137">
        <f t="shared" si="8"/>
        <v>25</v>
      </c>
      <c r="K53" s="138">
        <f>15/60</f>
        <v>0.25</v>
      </c>
      <c r="L53" s="139">
        <f t="shared" si="7"/>
        <v>6.25</v>
      </c>
      <c r="M53" s="78"/>
      <c r="O53" s="46"/>
      <c r="P53" s="47"/>
      <c r="Q53" s="47"/>
    </row>
    <row r="54" spans="1:17" customFormat="1" ht="15.9" x14ac:dyDescent="0.3">
      <c r="A54" s="79" t="s">
        <v>114</v>
      </c>
      <c r="B54" s="261" t="s">
        <v>115</v>
      </c>
      <c r="C54" s="262"/>
      <c r="D54" s="262"/>
      <c r="E54" s="262"/>
      <c r="F54" s="262"/>
      <c r="G54" s="134" t="s">
        <v>116</v>
      </c>
      <c r="H54" s="135">
        <v>2750</v>
      </c>
      <c r="I54" s="136">
        <v>2</v>
      </c>
      <c r="J54" s="137">
        <f>H54*I54</f>
        <v>5500</v>
      </c>
      <c r="K54" s="138">
        <v>1.5</v>
      </c>
      <c r="L54" s="139">
        <f t="shared" si="7"/>
        <v>8250</v>
      </c>
      <c r="M54" s="126" t="s">
        <v>117</v>
      </c>
      <c r="O54" s="46"/>
      <c r="P54" s="47"/>
      <c r="Q54" s="47"/>
    </row>
    <row r="55" spans="1:17" customFormat="1" ht="15.9" x14ac:dyDescent="0.45">
      <c r="A55" s="79" t="s">
        <v>118</v>
      </c>
      <c r="B55" s="261" t="s">
        <v>119</v>
      </c>
      <c r="C55" s="262"/>
      <c r="D55" s="262"/>
      <c r="E55" s="262"/>
      <c r="F55" s="262"/>
      <c r="G55" s="134" t="s">
        <v>120</v>
      </c>
      <c r="H55" s="141"/>
      <c r="I55" s="136"/>
      <c r="J55" s="137"/>
      <c r="K55" s="138"/>
      <c r="L55" s="139"/>
      <c r="M55" s="78"/>
      <c r="O55" s="46"/>
      <c r="P55" s="47"/>
      <c r="Q55" s="47"/>
    </row>
    <row r="56" spans="1:17" customFormat="1" ht="15.9" x14ac:dyDescent="0.45">
      <c r="A56" s="79"/>
      <c r="B56" s="259" t="s">
        <v>121</v>
      </c>
      <c r="C56" s="260"/>
      <c r="D56" s="260"/>
      <c r="E56" s="260"/>
      <c r="F56" s="260"/>
      <c r="G56" s="142" t="s">
        <v>122</v>
      </c>
      <c r="H56" s="141"/>
      <c r="I56" s="136"/>
      <c r="J56" s="137"/>
      <c r="K56" s="138"/>
      <c r="L56" s="139"/>
      <c r="M56" s="78"/>
      <c r="O56" s="46"/>
      <c r="P56" s="47"/>
      <c r="Q56" s="47"/>
    </row>
    <row r="57" spans="1:17" customFormat="1" ht="15.9" x14ac:dyDescent="0.45">
      <c r="A57" s="79"/>
      <c r="B57" s="259" t="s">
        <v>123</v>
      </c>
      <c r="C57" s="260"/>
      <c r="D57" s="260"/>
      <c r="E57" s="260"/>
      <c r="F57" s="260"/>
      <c r="G57" s="142" t="s">
        <v>124</v>
      </c>
      <c r="H57" s="141"/>
      <c r="I57" s="136"/>
      <c r="J57" s="137"/>
      <c r="K57" s="138"/>
      <c r="L57" s="139"/>
      <c r="M57" s="78"/>
      <c r="O57" s="46"/>
      <c r="P57" s="47"/>
      <c r="Q57" s="47"/>
    </row>
    <row r="58" spans="1:17" customFormat="1" ht="15.9" x14ac:dyDescent="0.45">
      <c r="A58" s="79"/>
      <c r="B58" s="259" t="s">
        <v>125</v>
      </c>
      <c r="C58" s="260"/>
      <c r="D58" s="260"/>
      <c r="E58" s="260"/>
      <c r="F58" s="260"/>
      <c r="G58" s="142" t="s">
        <v>126</v>
      </c>
      <c r="H58" s="141"/>
      <c r="I58" s="136"/>
      <c r="J58" s="137"/>
      <c r="K58" s="138"/>
      <c r="L58" s="139"/>
      <c r="M58" s="78"/>
      <c r="O58" s="46"/>
      <c r="P58" s="47"/>
      <c r="Q58" s="47"/>
    </row>
    <row r="59" spans="1:17" customFormat="1" ht="15.9" x14ac:dyDescent="0.45">
      <c r="A59" s="79"/>
      <c r="B59" s="259" t="s">
        <v>127</v>
      </c>
      <c r="C59" s="260"/>
      <c r="D59" s="260"/>
      <c r="E59" s="260"/>
      <c r="F59" s="260"/>
      <c r="G59" s="142" t="s">
        <v>128</v>
      </c>
      <c r="H59" s="141"/>
      <c r="I59" s="136"/>
      <c r="J59" s="137"/>
      <c r="K59" s="138"/>
      <c r="L59" s="139"/>
      <c r="M59" s="78"/>
      <c r="O59" s="46"/>
      <c r="P59" s="47"/>
      <c r="Q59" s="47"/>
    </row>
    <row r="60" spans="1:17" customFormat="1" ht="15.9" x14ac:dyDescent="0.45">
      <c r="A60" s="79" t="s">
        <v>129</v>
      </c>
      <c r="B60" s="143" t="s">
        <v>130</v>
      </c>
      <c r="C60" s="144"/>
      <c r="D60" s="144"/>
      <c r="E60" s="144"/>
      <c r="F60" s="144"/>
      <c r="G60" s="142"/>
      <c r="H60" s="141"/>
      <c r="I60" s="136"/>
      <c r="J60" s="137"/>
      <c r="K60" s="138"/>
      <c r="L60" s="139"/>
      <c r="M60" s="78"/>
      <c r="O60" s="46"/>
      <c r="P60" s="47"/>
      <c r="Q60" s="47"/>
    </row>
    <row r="61" spans="1:17" customFormat="1" ht="15.9" x14ac:dyDescent="0.45">
      <c r="A61" s="145" t="s">
        <v>131</v>
      </c>
      <c r="B61" s="261" t="s">
        <v>132</v>
      </c>
      <c r="C61" s="262"/>
      <c r="D61" s="262"/>
      <c r="E61" s="262"/>
      <c r="F61" s="262"/>
      <c r="G61" s="142" t="s">
        <v>133</v>
      </c>
      <c r="H61" s="146">
        <v>5</v>
      </c>
      <c r="I61" s="136">
        <v>1</v>
      </c>
      <c r="J61" s="137">
        <f>H61*I61</f>
        <v>5</v>
      </c>
      <c r="K61" s="138">
        <f>25/60</f>
        <v>0.41666666666666669</v>
      </c>
      <c r="L61" s="139">
        <f>J61*K61</f>
        <v>2.0833333333333335</v>
      </c>
      <c r="M61" s="147"/>
      <c r="O61" s="46"/>
      <c r="P61" s="47"/>
      <c r="Q61" s="47"/>
    </row>
    <row r="62" spans="1:17" customFormat="1" ht="15.9" x14ac:dyDescent="0.45">
      <c r="A62" s="79"/>
      <c r="B62" s="96"/>
      <c r="C62" s="97"/>
      <c r="D62" s="97"/>
      <c r="E62" s="243" t="s">
        <v>134</v>
      </c>
      <c r="F62" s="243"/>
      <c r="G62" s="129"/>
      <c r="H62" s="99">
        <f>SUM(H35:H61)+H33</f>
        <v>9832.119999999999</v>
      </c>
      <c r="I62" s="99">
        <f>SUM(I35:I61)+I33</f>
        <v>21</v>
      </c>
      <c r="J62" s="99">
        <f>SUM(J35:J61)+J33</f>
        <v>13064.119999999999</v>
      </c>
      <c r="K62" s="99">
        <f>SUM(K35:K61)+K33</f>
        <v>75.153333333333336</v>
      </c>
      <c r="L62" s="99">
        <f>SUM(L47:L61)</f>
        <v>13820.083333333334</v>
      </c>
      <c r="M62" s="78" t="s">
        <v>135</v>
      </c>
      <c r="O62" s="46"/>
      <c r="P62" s="47"/>
      <c r="Q62" s="47"/>
    </row>
    <row r="63" spans="1:17" customFormat="1" ht="15.9" x14ac:dyDescent="0.45">
      <c r="A63" s="89"/>
      <c r="B63" s="263" t="s">
        <v>136</v>
      </c>
      <c r="C63" s="264"/>
      <c r="D63" s="264"/>
      <c r="E63" s="264"/>
      <c r="F63" s="264"/>
      <c r="G63" s="90"/>
      <c r="H63" s="148"/>
      <c r="I63" s="148"/>
      <c r="J63" s="92"/>
      <c r="K63" s="149"/>
      <c r="L63" s="150"/>
      <c r="M63" s="78"/>
      <c r="O63" s="46"/>
      <c r="P63" s="47"/>
      <c r="Q63" s="47"/>
    </row>
    <row r="64" spans="1:17" customFormat="1" ht="15.9" x14ac:dyDescent="0.45">
      <c r="A64" s="79"/>
      <c r="B64" s="265" t="s">
        <v>137</v>
      </c>
      <c r="C64" s="266"/>
      <c r="D64" s="266"/>
      <c r="E64" s="266"/>
      <c r="F64" s="267"/>
      <c r="G64" s="151" t="s">
        <v>138</v>
      </c>
      <c r="H64" s="152"/>
      <c r="I64" s="153"/>
      <c r="J64" s="154"/>
      <c r="K64" s="132"/>
      <c r="L64" s="155"/>
      <c r="M64" s="78"/>
      <c r="O64" s="46"/>
      <c r="P64" s="47"/>
      <c r="Q64" s="47"/>
    </row>
    <row r="65" spans="1:17" customFormat="1" ht="15.9" x14ac:dyDescent="0.45">
      <c r="A65" s="79"/>
      <c r="B65" s="79"/>
      <c r="C65" s="156"/>
      <c r="D65" s="156"/>
      <c r="E65" s="243" t="s">
        <v>68</v>
      </c>
      <c r="F65" s="244"/>
      <c r="G65" s="129"/>
      <c r="H65" s="99">
        <v>225</v>
      </c>
      <c r="I65" s="157">
        <v>1</v>
      </c>
      <c r="J65" s="155">
        <f>H65*I65</f>
        <v>225</v>
      </c>
      <c r="K65" s="132">
        <v>3</v>
      </c>
      <c r="L65" s="155">
        <f>J65*K65</f>
        <v>675</v>
      </c>
      <c r="M65" s="78"/>
      <c r="O65" s="46"/>
      <c r="P65" s="47"/>
      <c r="Q65" s="47"/>
    </row>
    <row r="66" spans="1:17" customFormat="1" ht="15.9" x14ac:dyDescent="0.45">
      <c r="A66" s="158"/>
      <c r="B66" s="245" t="s">
        <v>139</v>
      </c>
      <c r="C66" s="246"/>
      <c r="D66" s="246"/>
      <c r="E66" s="246"/>
      <c r="F66" s="247"/>
      <c r="G66" s="145" t="s">
        <v>140</v>
      </c>
      <c r="H66" s="99"/>
      <c r="I66" s="157"/>
      <c r="J66" s="159"/>
      <c r="K66" s="84"/>
      <c r="L66" s="85"/>
      <c r="M66" s="78"/>
      <c r="O66" s="46"/>
      <c r="P66" s="47"/>
      <c r="Q66" s="47"/>
    </row>
    <row r="67" spans="1:17" customFormat="1" ht="15.9" x14ac:dyDescent="0.45">
      <c r="A67" s="158"/>
      <c r="B67" s="237" t="s">
        <v>141</v>
      </c>
      <c r="C67" s="238"/>
      <c r="D67" s="238"/>
      <c r="E67" s="238"/>
      <c r="F67" s="239"/>
      <c r="G67" s="145" t="s">
        <v>142</v>
      </c>
      <c r="H67" s="99"/>
      <c r="I67" s="157"/>
      <c r="J67" s="159"/>
      <c r="K67" s="84"/>
      <c r="L67" s="85"/>
      <c r="M67" s="78"/>
      <c r="O67" s="46"/>
      <c r="P67" s="47"/>
      <c r="Q67" s="47"/>
    </row>
    <row r="68" spans="1:17" customFormat="1" ht="15.9" x14ac:dyDescent="0.45">
      <c r="A68" s="158"/>
      <c r="B68" s="96"/>
      <c r="C68" s="97"/>
      <c r="D68" s="97"/>
      <c r="E68" s="243" t="s">
        <v>68</v>
      </c>
      <c r="F68" s="244"/>
      <c r="G68" s="145"/>
      <c r="H68" s="99">
        <v>174</v>
      </c>
      <c r="I68" s="157">
        <v>1</v>
      </c>
      <c r="J68" s="159">
        <f t="shared" ref="J68:J95" si="9">H68*I68</f>
        <v>174</v>
      </c>
      <c r="K68" s="84">
        <v>3</v>
      </c>
      <c r="L68" s="85">
        <f>J68*K68</f>
        <v>522</v>
      </c>
      <c r="M68" s="78"/>
      <c r="O68" s="46"/>
      <c r="P68" s="47"/>
      <c r="Q68" s="47"/>
    </row>
    <row r="69" spans="1:17" customFormat="1" ht="15.9" x14ac:dyDescent="0.45">
      <c r="A69" s="158"/>
      <c r="B69" s="245" t="s">
        <v>143</v>
      </c>
      <c r="C69" s="246"/>
      <c r="D69" s="246"/>
      <c r="E69" s="246"/>
      <c r="F69" s="247"/>
      <c r="G69" s="145"/>
      <c r="H69" s="99"/>
      <c r="I69" s="157"/>
      <c r="J69" s="159"/>
      <c r="K69" s="84"/>
      <c r="L69" s="85"/>
      <c r="M69" s="78"/>
      <c r="O69" s="46"/>
      <c r="P69" s="47"/>
      <c r="Q69" s="47"/>
    </row>
    <row r="70" spans="1:17" customFormat="1" ht="15.9" x14ac:dyDescent="0.45">
      <c r="A70" s="158"/>
      <c r="B70" s="248" t="s">
        <v>144</v>
      </c>
      <c r="C70" s="249"/>
      <c r="D70" s="249"/>
      <c r="E70" s="249"/>
      <c r="F70" s="250"/>
      <c r="G70" s="145" t="s">
        <v>145</v>
      </c>
      <c r="H70" s="99"/>
      <c r="I70" s="157"/>
      <c r="J70" s="159"/>
      <c r="K70" s="84"/>
      <c r="L70" s="85"/>
      <c r="M70" s="78"/>
      <c r="O70" s="46"/>
      <c r="P70" s="47"/>
      <c r="Q70" s="47"/>
    </row>
    <row r="71" spans="1:17" customFormat="1" ht="15.9" x14ac:dyDescent="0.45">
      <c r="A71" s="158"/>
      <c r="B71" s="237" t="s">
        <v>146</v>
      </c>
      <c r="C71" s="238"/>
      <c r="D71" s="238"/>
      <c r="E71" s="238"/>
      <c r="F71" s="239"/>
      <c r="G71" s="145" t="s">
        <v>147</v>
      </c>
      <c r="H71" s="99"/>
      <c r="I71" s="157"/>
      <c r="J71" s="159"/>
      <c r="K71" s="84"/>
      <c r="L71" s="85"/>
      <c r="M71" s="78"/>
      <c r="O71" s="46"/>
      <c r="P71" s="47"/>
      <c r="Q71" s="47"/>
    </row>
    <row r="72" spans="1:17" customFormat="1" ht="15.9" x14ac:dyDescent="0.45">
      <c r="A72" s="158"/>
      <c r="B72" s="96"/>
      <c r="C72" s="97"/>
      <c r="D72" s="97"/>
      <c r="E72" s="243" t="s">
        <v>68</v>
      </c>
      <c r="F72" s="244"/>
      <c r="G72" s="145"/>
      <c r="H72" s="99">
        <v>205</v>
      </c>
      <c r="I72" s="157">
        <v>1</v>
      </c>
      <c r="J72" s="159">
        <f t="shared" si="9"/>
        <v>205</v>
      </c>
      <c r="K72" s="84">
        <v>4</v>
      </c>
      <c r="L72" s="85">
        <f>J72*K72</f>
        <v>820</v>
      </c>
      <c r="M72" s="78"/>
      <c r="O72" s="46"/>
      <c r="P72" s="47"/>
      <c r="Q72" s="47"/>
    </row>
    <row r="73" spans="1:17" customFormat="1" ht="15.9" x14ac:dyDescent="0.45">
      <c r="A73" s="158"/>
      <c r="B73" s="245" t="s">
        <v>148</v>
      </c>
      <c r="C73" s="246"/>
      <c r="D73" s="246"/>
      <c r="E73" s="246"/>
      <c r="F73" s="247"/>
      <c r="G73" s="145"/>
      <c r="H73" s="99"/>
      <c r="I73" s="157"/>
      <c r="J73" s="159"/>
      <c r="K73" s="84"/>
      <c r="L73" s="85"/>
      <c r="M73" s="78"/>
      <c r="O73" s="46"/>
      <c r="P73" s="47"/>
      <c r="Q73" s="47"/>
    </row>
    <row r="74" spans="1:17" s="212" customFormat="1" ht="15.9" x14ac:dyDescent="0.45">
      <c r="A74" s="204"/>
      <c r="B74" s="231" t="s">
        <v>149</v>
      </c>
      <c r="C74" s="232"/>
      <c r="D74" s="232"/>
      <c r="E74" s="232"/>
      <c r="F74" s="233"/>
      <c r="G74" s="205"/>
      <c r="H74" s="206"/>
      <c r="I74" s="207"/>
      <c r="J74" s="208"/>
      <c r="K74" s="209"/>
      <c r="L74" s="210"/>
      <c r="M74" s="211"/>
      <c r="O74" s="213"/>
      <c r="P74" s="214"/>
      <c r="Q74" s="214"/>
    </row>
    <row r="75" spans="1:17" s="212" customFormat="1" ht="27" customHeight="1" x14ac:dyDescent="0.45">
      <c r="A75" s="204"/>
      <c r="B75" s="230" t="s">
        <v>217</v>
      </c>
      <c r="C75" s="258"/>
      <c r="D75" s="258"/>
      <c r="E75" s="258"/>
      <c r="F75" s="252"/>
      <c r="G75" s="217" t="s">
        <v>214</v>
      </c>
      <c r="H75" s="206"/>
      <c r="I75" s="207"/>
      <c r="J75" s="208"/>
      <c r="K75" s="209"/>
      <c r="L75" s="210"/>
      <c r="M75" s="211"/>
      <c r="O75" s="213"/>
      <c r="P75" s="214"/>
      <c r="Q75" s="214"/>
    </row>
    <row r="76" spans="1:17" customFormat="1" ht="15.9" x14ac:dyDescent="0.45">
      <c r="A76" s="158"/>
      <c r="B76" s="96"/>
      <c r="C76" s="97"/>
      <c r="D76" s="97"/>
      <c r="E76" s="243" t="s">
        <v>68</v>
      </c>
      <c r="F76" s="244"/>
      <c r="G76" s="145"/>
      <c r="H76" s="99">
        <f>714*0.5</f>
        <v>357</v>
      </c>
      <c r="I76" s="157">
        <v>1</v>
      </c>
      <c r="J76" s="159">
        <f t="shared" si="9"/>
        <v>357</v>
      </c>
      <c r="K76" s="84">
        <v>4</v>
      </c>
      <c r="L76" s="85">
        <f>J76*K76</f>
        <v>1428</v>
      </c>
      <c r="M76" s="78"/>
      <c r="O76" s="46"/>
      <c r="P76" s="47"/>
      <c r="Q76" s="47"/>
    </row>
    <row r="77" spans="1:17" customFormat="1" ht="15.9" x14ac:dyDescent="0.45">
      <c r="A77" s="158"/>
      <c r="B77" s="245" t="s">
        <v>150</v>
      </c>
      <c r="C77" s="246"/>
      <c r="D77" s="246"/>
      <c r="E77" s="246"/>
      <c r="F77" s="247"/>
      <c r="G77" s="145"/>
      <c r="H77" s="99"/>
      <c r="I77" s="157"/>
      <c r="J77" s="159"/>
      <c r="K77" s="84"/>
      <c r="L77" s="85"/>
      <c r="M77" s="78"/>
      <c r="O77" s="46"/>
      <c r="P77" s="47"/>
      <c r="Q77" s="47"/>
    </row>
    <row r="78" spans="1:17" customFormat="1" ht="15.9" x14ac:dyDescent="0.45">
      <c r="A78" s="158"/>
      <c r="B78" s="248" t="s">
        <v>151</v>
      </c>
      <c r="C78" s="249"/>
      <c r="D78" s="249"/>
      <c r="E78" s="249"/>
      <c r="F78" s="250"/>
      <c r="G78" s="145" t="s">
        <v>152</v>
      </c>
      <c r="H78" s="99"/>
      <c r="I78" s="157"/>
      <c r="J78" s="159"/>
      <c r="K78" s="84"/>
      <c r="L78" s="85"/>
      <c r="M78" s="78"/>
      <c r="O78" s="46"/>
      <c r="P78" s="47"/>
      <c r="Q78" s="47"/>
    </row>
    <row r="79" spans="1:17" customFormat="1" ht="15.9" x14ac:dyDescent="0.45">
      <c r="A79" s="158"/>
      <c r="B79" s="237" t="s">
        <v>153</v>
      </c>
      <c r="C79" s="238"/>
      <c r="D79" s="238"/>
      <c r="E79" s="238"/>
      <c r="F79" s="239"/>
      <c r="G79" s="145" t="s">
        <v>154</v>
      </c>
      <c r="H79" s="99"/>
      <c r="I79" s="157"/>
      <c r="J79" s="159"/>
      <c r="K79" s="84"/>
      <c r="L79" s="85"/>
      <c r="M79" s="78"/>
      <c r="O79" s="46"/>
      <c r="P79" s="47"/>
      <c r="Q79" s="47"/>
    </row>
    <row r="80" spans="1:17" customFormat="1" ht="15.9" x14ac:dyDescent="0.45">
      <c r="A80" s="158"/>
      <c r="B80" s="237" t="s">
        <v>155</v>
      </c>
      <c r="C80" s="238"/>
      <c r="D80" s="238"/>
      <c r="E80" s="238"/>
      <c r="F80" s="239"/>
      <c r="G80" s="145" t="s">
        <v>156</v>
      </c>
      <c r="H80" s="99"/>
      <c r="I80" s="157"/>
      <c r="J80" s="159"/>
      <c r="K80" s="84"/>
      <c r="L80" s="85"/>
      <c r="M80" s="78"/>
      <c r="O80" s="46"/>
      <c r="P80" s="47"/>
      <c r="Q80" s="47"/>
    </row>
    <row r="81" spans="1:17" customFormat="1" ht="15.9" x14ac:dyDescent="0.45">
      <c r="A81" s="158"/>
      <c r="B81" s="237" t="s">
        <v>157</v>
      </c>
      <c r="C81" s="238"/>
      <c r="D81" s="238"/>
      <c r="E81" s="238"/>
      <c r="F81" s="239"/>
      <c r="G81" s="145" t="s">
        <v>158</v>
      </c>
      <c r="H81" s="99"/>
      <c r="I81" s="157"/>
      <c r="J81" s="159"/>
      <c r="K81" s="84"/>
      <c r="L81" s="85"/>
      <c r="M81" s="78"/>
      <c r="O81" s="46"/>
      <c r="P81" s="47"/>
      <c r="Q81" s="47"/>
    </row>
    <row r="82" spans="1:17" customFormat="1" ht="15.9" x14ac:dyDescent="0.45">
      <c r="A82" s="158"/>
      <c r="B82" s="160"/>
      <c r="C82" s="161" t="s">
        <v>159</v>
      </c>
      <c r="D82" s="162"/>
      <c r="E82" s="162"/>
      <c r="F82" s="163"/>
      <c r="G82" s="145" t="s">
        <v>160</v>
      </c>
      <c r="H82" s="99"/>
      <c r="I82" s="157"/>
      <c r="J82" s="159"/>
      <c r="K82" s="84"/>
      <c r="L82" s="85"/>
      <c r="M82" s="78"/>
      <c r="O82" s="46"/>
      <c r="P82" s="47"/>
      <c r="Q82" s="47"/>
    </row>
    <row r="83" spans="1:17" customFormat="1" ht="15.9" x14ac:dyDescent="0.45">
      <c r="A83" s="158"/>
      <c r="B83" s="96"/>
      <c r="C83" s="97"/>
      <c r="D83" s="97"/>
      <c r="E83" s="243" t="s">
        <v>68</v>
      </c>
      <c r="F83" s="244"/>
      <c r="G83" s="145"/>
      <c r="H83" s="99">
        <v>975</v>
      </c>
      <c r="I83" s="157">
        <v>1</v>
      </c>
      <c r="J83" s="159">
        <f t="shared" si="9"/>
        <v>975</v>
      </c>
      <c r="K83" s="84">
        <v>4</v>
      </c>
      <c r="L83" s="85">
        <f>J83*K83</f>
        <v>3900</v>
      </c>
      <c r="M83" s="78"/>
      <c r="O83" s="46"/>
      <c r="P83" s="47"/>
      <c r="Q83" s="47"/>
    </row>
    <row r="84" spans="1:17" customFormat="1" ht="15.9" x14ac:dyDescent="0.45">
      <c r="A84" s="158"/>
      <c r="B84" s="245" t="s">
        <v>161</v>
      </c>
      <c r="C84" s="246"/>
      <c r="D84" s="246"/>
      <c r="E84" s="246"/>
      <c r="F84" s="247"/>
      <c r="G84" s="145"/>
      <c r="H84" s="99"/>
      <c r="I84" s="157"/>
      <c r="J84" s="159"/>
      <c r="K84" s="84"/>
      <c r="L84" s="85"/>
      <c r="M84" s="78"/>
      <c r="O84" s="46"/>
      <c r="P84" s="47"/>
      <c r="Q84" s="47"/>
    </row>
    <row r="85" spans="1:17" customFormat="1" ht="15.9" x14ac:dyDescent="0.45">
      <c r="A85" s="158"/>
      <c r="B85" s="231" t="s">
        <v>162</v>
      </c>
      <c r="C85" s="232"/>
      <c r="D85" s="232"/>
      <c r="E85" s="232"/>
      <c r="F85" s="233"/>
      <c r="G85" s="216" t="s">
        <v>214</v>
      </c>
      <c r="H85" s="99"/>
      <c r="I85" s="157"/>
      <c r="J85" s="159"/>
      <c r="K85" s="84"/>
      <c r="L85" s="85"/>
      <c r="M85" s="78"/>
      <c r="O85" s="46"/>
      <c r="P85" s="47"/>
      <c r="Q85" s="47"/>
    </row>
    <row r="86" spans="1:17" customFormat="1" ht="15.9" x14ac:dyDescent="0.45">
      <c r="A86" s="158"/>
      <c r="B86" s="231" t="s">
        <v>215</v>
      </c>
      <c r="C86" s="234"/>
      <c r="D86" s="234"/>
      <c r="E86" s="234"/>
      <c r="F86" s="233"/>
      <c r="G86" s="145"/>
      <c r="H86" s="99"/>
      <c r="I86" s="157"/>
      <c r="J86" s="159"/>
      <c r="K86" s="84"/>
      <c r="L86" s="85"/>
      <c r="M86" s="78"/>
      <c r="O86" s="46"/>
      <c r="P86" s="47"/>
      <c r="Q86" s="47"/>
    </row>
    <row r="87" spans="1:17" customFormat="1" ht="15.9" x14ac:dyDescent="0.45">
      <c r="A87" s="158"/>
      <c r="B87" s="230" t="s">
        <v>216</v>
      </c>
      <c r="C87" s="251"/>
      <c r="D87" s="251"/>
      <c r="E87" s="251"/>
      <c r="F87" s="252"/>
      <c r="G87" s="216" t="s">
        <v>214</v>
      </c>
      <c r="H87" s="99"/>
      <c r="I87" s="157"/>
      <c r="J87" s="159"/>
      <c r="K87" s="84"/>
      <c r="L87" s="85"/>
      <c r="M87" s="78"/>
      <c r="O87" s="46"/>
      <c r="P87" s="47"/>
      <c r="Q87" s="47"/>
    </row>
    <row r="88" spans="1:17" customFormat="1" ht="15.9" x14ac:dyDescent="0.45">
      <c r="A88" s="158"/>
      <c r="B88" s="237" t="s">
        <v>163</v>
      </c>
      <c r="C88" s="253"/>
      <c r="D88" s="253"/>
      <c r="E88" s="253"/>
      <c r="F88" s="239"/>
      <c r="G88" s="145"/>
      <c r="H88" s="99"/>
      <c r="I88" s="157"/>
      <c r="J88" s="159"/>
      <c r="K88" s="84"/>
      <c r="L88" s="85"/>
      <c r="M88" s="78"/>
      <c r="O88" s="46"/>
      <c r="P88" s="47"/>
      <c r="Q88" s="47"/>
    </row>
    <row r="89" spans="1:17" customFormat="1" ht="15.9" x14ac:dyDescent="0.45">
      <c r="A89" s="158"/>
      <c r="B89" s="231" t="s">
        <v>164</v>
      </c>
      <c r="C89" s="231"/>
      <c r="D89" s="231"/>
      <c r="E89" s="231"/>
      <c r="F89" s="231"/>
      <c r="G89" s="145"/>
      <c r="H89" s="99"/>
      <c r="I89" s="157"/>
      <c r="J89" s="159"/>
      <c r="K89" s="84"/>
      <c r="L89" s="85"/>
      <c r="M89" s="78"/>
      <c r="O89" s="46"/>
      <c r="P89" s="47"/>
      <c r="Q89" s="47"/>
    </row>
    <row r="90" spans="1:17" customFormat="1" ht="15.9" x14ac:dyDescent="0.45">
      <c r="A90" s="158"/>
      <c r="B90" s="230" t="s">
        <v>213</v>
      </c>
      <c r="C90" s="230"/>
      <c r="D90" s="230"/>
      <c r="E90" s="230"/>
      <c r="F90" s="230"/>
      <c r="G90" s="216" t="s">
        <v>214</v>
      </c>
      <c r="H90" s="99"/>
      <c r="I90" s="157"/>
      <c r="J90" s="159"/>
      <c r="K90" s="84"/>
      <c r="L90" s="85"/>
      <c r="M90" s="78"/>
      <c r="O90" s="46"/>
      <c r="P90" s="47"/>
      <c r="Q90" s="47"/>
    </row>
    <row r="91" spans="1:17" customFormat="1" ht="15.9" x14ac:dyDescent="0.45">
      <c r="A91" s="158"/>
      <c r="B91" s="96"/>
      <c r="C91" s="97"/>
      <c r="D91" s="97"/>
      <c r="E91" s="243" t="s">
        <v>68</v>
      </c>
      <c r="F91" s="244"/>
      <c r="G91" s="145"/>
      <c r="H91" s="99">
        <f>316*0.5</f>
        <v>158</v>
      </c>
      <c r="I91" s="157">
        <v>1</v>
      </c>
      <c r="J91" s="159">
        <f t="shared" si="9"/>
        <v>158</v>
      </c>
      <c r="K91" s="84">
        <v>4</v>
      </c>
      <c r="L91" s="85">
        <f>J91*K91</f>
        <v>632</v>
      </c>
      <c r="M91" s="78"/>
      <c r="O91" s="46"/>
      <c r="P91" s="47"/>
      <c r="Q91" s="47"/>
    </row>
    <row r="92" spans="1:17" customFormat="1" ht="15.9" x14ac:dyDescent="0.45">
      <c r="A92" s="158"/>
      <c r="B92" s="245" t="s">
        <v>165</v>
      </c>
      <c r="C92" s="246"/>
      <c r="D92" s="246"/>
      <c r="E92" s="246"/>
      <c r="F92" s="247"/>
      <c r="G92" s="145"/>
      <c r="H92" s="99"/>
      <c r="I92" s="157"/>
      <c r="J92" s="159"/>
      <c r="K92" s="84"/>
      <c r="L92" s="85"/>
      <c r="M92" s="78"/>
      <c r="O92" s="46"/>
      <c r="P92" s="47"/>
      <c r="Q92" s="47"/>
    </row>
    <row r="93" spans="1:17" customFormat="1" ht="15.9" x14ac:dyDescent="0.45">
      <c r="A93" s="158"/>
      <c r="B93" s="248" t="s">
        <v>166</v>
      </c>
      <c r="C93" s="249"/>
      <c r="D93" s="249"/>
      <c r="E93" s="249"/>
      <c r="F93" s="250"/>
      <c r="G93" s="145" t="s">
        <v>167</v>
      </c>
      <c r="H93" s="99"/>
      <c r="I93" s="157"/>
      <c r="J93" s="159"/>
      <c r="K93" s="84"/>
      <c r="L93" s="85"/>
      <c r="M93" s="78"/>
      <c r="O93" s="46"/>
      <c r="P93" s="47"/>
      <c r="Q93" s="47"/>
    </row>
    <row r="94" spans="1:17" customFormat="1" ht="15.9" x14ac:dyDescent="0.45">
      <c r="A94" s="158"/>
      <c r="B94" s="237" t="s">
        <v>168</v>
      </c>
      <c r="C94" s="238"/>
      <c r="D94" s="238"/>
      <c r="E94" s="238"/>
      <c r="F94" s="239"/>
      <c r="G94" s="145" t="s">
        <v>169</v>
      </c>
      <c r="H94" s="99"/>
      <c r="I94" s="157"/>
      <c r="J94" s="159"/>
      <c r="K94" s="84"/>
      <c r="L94" s="85"/>
      <c r="M94" s="78"/>
      <c r="O94" s="46"/>
      <c r="P94" s="47"/>
      <c r="Q94" s="47"/>
    </row>
    <row r="95" spans="1:17" customFormat="1" ht="15.9" x14ac:dyDescent="0.45">
      <c r="A95" s="158"/>
      <c r="B95" s="96"/>
      <c r="C95" s="97"/>
      <c r="D95" s="97"/>
      <c r="E95" s="243" t="s">
        <v>68</v>
      </c>
      <c r="F95" s="244"/>
      <c r="G95" s="145"/>
      <c r="H95" s="99">
        <v>299</v>
      </c>
      <c r="I95" s="157">
        <v>1</v>
      </c>
      <c r="J95" s="159">
        <f t="shared" si="9"/>
        <v>299</v>
      </c>
      <c r="K95" s="84">
        <v>3</v>
      </c>
      <c r="L95" s="85">
        <f>J95*K95</f>
        <v>897</v>
      </c>
      <c r="M95" s="78"/>
      <c r="O95" s="46"/>
      <c r="P95" s="47"/>
      <c r="Q95" s="47"/>
    </row>
    <row r="96" spans="1:17" s="201" customFormat="1" ht="15.9" x14ac:dyDescent="0.45">
      <c r="A96" s="215"/>
      <c r="B96" s="240" t="s">
        <v>170</v>
      </c>
      <c r="C96" s="241"/>
      <c r="D96" s="241"/>
      <c r="E96" s="241"/>
      <c r="F96" s="242"/>
      <c r="G96" s="194"/>
      <c r="H96" s="195"/>
      <c r="I96" s="196"/>
      <c r="J96" s="197"/>
      <c r="K96" s="198"/>
      <c r="L96" s="199"/>
      <c r="M96" s="200"/>
      <c r="O96" s="202"/>
      <c r="P96" s="203"/>
      <c r="Q96" s="203"/>
    </row>
    <row r="97" spans="1:17" s="201" customFormat="1" ht="15.9" x14ac:dyDescent="0.45">
      <c r="A97" s="215"/>
      <c r="B97" s="231" t="s">
        <v>212</v>
      </c>
      <c r="C97" s="234"/>
      <c r="D97" s="234"/>
      <c r="E97" s="234"/>
      <c r="F97" s="233"/>
      <c r="G97" s="216" t="s">
        <v>214</v>
      </c>
      <c r="H97" s="195"/>
      <c r="I97" s="196"/>
      <c r="J97" s="197"/>
      <c r="K97" s="198"/>
      <c r="L97" s="199"/>
      <c r="M97" s="200"/>
      <c r="O97" s="202"/>
      <c r="P97" s="203"/>
      <c r="Q97" s="203"/>
    </row>
    <row r="98" spans="1:17" customFormat="1" ht="15.9" x14ac:dyDescent="0.45">
      <c r="A98" s="158"/>
      <c r="B98" s="158"/>
      <c r="C98" s="161" t="s">
        <v>171</v>
      </c>
      <c r="D98" s="161"/>
      <c r="E98" s="161"/>
      <c r="F98" s="164"/>
      <c r="G98" s="145" t="s">
        <v>172</v>
      </c>
      <c r="H98" s="99"/>
      <c r="I98" s="157"/>
      <c r="J98" s="159"/>
      <c r="K98" s="84"/>
      <c r="L98" s="85"/>
      <c r="M98" s="78"/>
      <c r="O98" s="46"/>
      <c r="P98" s="47"/>
      <c r="Q98" s="47"/>
    </row>
    <row r="99" spans="1:17" customFormat="1" ht="15.9" x14ac:dyDescent="0.45">
      <c r="A99" s="158"/>
      <c r="B99" s="237" t="s">
        <v>173</v>
      </c>
      <c r="C99" s="238"/>
      <c r="D99" s="238"/>
      <c r="E99" s="238"/>
      <c r="F99" s="239"/>
      <c r="G99" s="145" t="s">
        <v>174</v>
      </c>
      <c r="H99" s="99"/>
      <c r="I99" s="157"/>
      <c r="J99" s="159"/>
      <c r="K99" s="84"/>
      <c r="L99" s="85"/>
      <c r="M99" s="78"/>
      <c r="O99" s="46"/>
      <c r="P99" s="47"/>
      <c r="Q99" s="47"/>
    </row>
    <row r="100" spans="1:17" customFormat="1" ht="15.9" x14ac:dyDescent="0.45">
      <c r="A100" s="158"/>
      <c r="B100" s="237" t="s">
        <v>175</v>
      </c>
      <c r="C100" s="238"/>
      <c r="D100" s="238"/>
      <c r="E100" s="238"/>
      <c r="F100" s="239"/>
      <c r="G100" s="145" t="s">
        <v>176</v>
      </c>
      <c r="H100" s="99"/>
      <c r="I100" s="157"/>
      <c r="J100" s="159"/>
      <c r="K100" s="108"/>
      <c r="L100" s="85"/>
      <c r="M100" s="78"/>
      <c r="O100" s="46"/>
      <c r="P100" s="47"/>
      <c r="Q100" s="47"/>
    </row>
    <row r="101" spans="1:17" customFormat="1" ht="15.9" x14ac:dyDescent="0.45">
      <c r="A101" s="158"/>
      <c r="B101" s="237" t="s">
        <v>177</v>
      </c>
      <c r="C101" s="238"/>
      <c r="D101" s="238"/>
      <c r="E101" s="238"/>
      <c r="F101" s="239"/>
      <c r="G101" s="145" t="s">
        <v>178</v>
      </c>
      <c r="H101" s="99"/>
      <c r="I101" s="157"/>
      <c r="J101" s="159"/>
      <c r="K101" s="108"/>
      <c r="L101" s="85"/>
      <c r="M101" s="78"/>
      <c r="O101" s="46"/>
      <c r="P101" s="47"/>
      <c r="Q101" s="47"/>
    </row>
    <row r="102" spans="1:17" customFormat="1" ht="15.9" x14ac:dyDescent="0.45">
      <c r="A102" s="158"/>
      <c r="B102" s="237" t="s">
        <v>179</v>
      </c>
      <c r="C102" s="238"/>
      <c r="D102" s="238"/>
      <c r="E102" s="238"/>
      <c r="F102" s="239"/>
      <c r="G102" s="145" t="s">
        <v>180</v>
      </c>
      <c r="H102" s="99"/>
      <c r="I102" s="157"/>
      <c r="J102" s="159"/>
      <c r="K102" s="108"/>
      <c r="L102" s="85"/>
      <c r="M102" s="78"/>
      <c r="O102" s="46"/>
      <c r="P102" s="47"/>
      <c r="Q102" s="47"/>
    </row>
    <row r="103" spans="1:17" customFormat="1" ht="15.9" x14ac:dyDescent="0.45">
      <c r="A103" s="158"/>
      <c r="B103" s="158"/>
      <c r="C103" s="161" t="s">
        <v>181</v>
      </c>
      <c r="D103" s="161"/>
      <c r="E103" s="161"/>
      <c r="F103" s="164"/>
      <c r="G103" s="145" t="s">
        <v>182</v>
      </c>
      <c r="H103" s="99"/>
      <c r="I103" s="88"/>
      <c r="J103" s="83"/>
      <c r="K103" s="84"/>
      <c r="L103" s="85"/>
      <c r="M103" s="78"/>
      <c r="O103" s="46"/>
      <c r="P103" s="47"/>
      <c r="Q103" s="47"/>
    </row>
    <row r="104" spans="1:17" customFormat="1" ht="15.9" x14ac:dyDescent="0.45">
      <c r="A104" s="158"/>
      <c r="B104" s="158"/>
      <c r="C104" s="161" t="s">
        <v>183</v>
      </c>
      <c r="D104" s="161"/>
      <c r="E104" s="161"/>
      <c r="F104" s="164"/>
      <c r="G104" s="145" t="s">
        <v>184</v>
      </c>
      <c r="H104" s="99"/>
      <c r="I104" s="88"/>
      <c r="J104" s="83"/>
      <c r="K104" s="84"/>
      <c r="L104" s="85"/>
      <c r="M104" s="78"/>
      <c r="O104" s="46"/>
      <c r="P104" s="47"/>
      <c r="Q104" s="47"/>
    </row>
    <row r="105" spans="1:17" customFormat="1" ht="15.9" x14ac:dyDescent="0.45">
      <c r="A105" s="158"/>
      <c r="B105" s="158"/>
      <c r="C105" s="161" t="s">
        <v>185</v>
      </c>
      <c r="D105" s="161"/>
      <c r="E105" s="161"/>
      <c r="F105" s="164"/>
      <c r="G105" s="145" t="s">
        <v>186</v>
      </c>
      <c r="H105" s="99"/>
      <c r="I105" s="88"/>
      <c r="J105" s="83"/>
      <c r="K105" s="84"/>
      <c r="L105" s="85"/>
      <c r="M105" s="78"/>
      <c r="O105" s="46"/>
      <c r="P105" s="47"/>
      <c r="Q105" s="47"/>
    </row>
    <row r="106" spans="1:17" customFormat="1" ht="15.9" x14ac:dyDescent="0.45">
      <c r="A106" s="158"/>
      <c r="B106" s="158"/>
      <c r="C106" s="161" t="s">
        <v>187</v>
      </c>
      <c r="D106" s="161"/>
      <c r="E106" s="161"/>
      <c r="F106" s="164"/>
      <c r="G106" s="145" t="s">
        <v>160</v>
      </c>
      <c r="H106" s="99"/>
      <c r="I106" s="88"/>
      <c r="J106" s="83"/>
      <c r="K106" s="84"/>
      <c r="L106" s="85"/>
      <c r="M106" s="78"/>
      <c r="O106" s="46"/>
      <c r="P106" s="47"/>
      <c r="Q106" s="47"/>
    </row>
    <row r="107" spans="1:17" customFormat="1" ht="15.9" x14ac:dyDescent="0.45">
      <c r="A107" s="158"/>
      <c r="B107" s="96"/>
      <c r="C107" s="97"/>
      <c r="D107" s="97"/>
      <c r="E107" s="243" t="s">
        <v>68</v>
      </c>
      <c r="F107" s="244"/>
      <c r="G107" s="145"/>
      <c r="H107" s="99">
        <f>962*0.5</f>
        <v>481</v>
      </c>
      <c r="I107" s="157">
        <v>1</v>
      </c>
      <c r="J107" s="159">
        <f>H107*I107</f>
        <v>481</v>
      </c>
      <c r="K107" s="84">
        <v>4</v>
      </c>
      <c r="L107" s="85">
        <f>J107*K107</f>
        <v>1924</v>
      </c>
      <c r="M107" s="78"/>
      <c r="O107" s="46"/>
      <c r="P107" s="47"/>
      <c r="Q107" s="47"/>
    </row>
    <row r="108" spans="1:17" customFormat="1" ht="15.9" x14ac:dyDescent="0.45">
      <c r="A108" s="165" t="s">
        <v>188</v>
      </c>
      <c r="B108" s="204"/>
      <c r="C108" s="211"/>
      <c r="D108" s="219"/>
      <c r="E108" s="219"/>
      <c r="F108" s="218"/>
      <c r="G108" s="217" t="s">
        <v>214</v>
      </c>
      <c r="H108" s="99"/>
      <c r="I108" s="166"/>
      <c r="J108" s="159"/>
      <c r="K108" s="108"/>
      <c r="L108" s="85"/>
      <c r="M108" s="78"/>
      <c r="O108" s="46"/>
      <c r="P108" s="47"/>
      <c r="Q108" s="47"/>
    </row>
    <row r="109" spans="1:17" customFormat="1" ht="15.9" x14ac:dyDescent="0.45">
      <c r="A109" s="158"/>
      <c r="B109" s="165" t="s">
        <v>189</v>
      </c>
      <c r="C109" s="162"/>
      <c r="D109" s="162"/>
      <c r="E109" s="162"/>
      <c r="F109" s="163"/>
      <c r="G109" s="145" t="s">
        <v>190</v>
      </c>
      <c r="H109" s="99"/>
      <c r="I109" s="166"/>
      <c r="J109" s="159"/>
      <c r="K109" s="108"/>
      <c r="L109" s="85"/>
      <c r="M109" s="78"/>
      <c r="O109" s="46"/>
      <c r="P109" s="47"/>
      <c r="Q109" s="47"/>
    </row>
    <row r="110" spans="1:17" customFormat="1" ht="15.9" x14ac:dyDescent="0.45">
      <c r="A110" s="158"/>
      <c r="B110" s="165" t="s">
        <v>191</v>
      </c>
      <c r="C110" s="78"/>
      <c r="D110" s="162"/>
      <c r="E110" s="162"/>
      <c r="F110" s="163"/>
      <c r="G110" s="145" t="s">
        <v>192</v>
      </c>
      <c r="H110" s="99"/>
      <c r="I110" s="166"/>
      <c r="J110" s="159"/>
      <c r="K110" s="108"/>
      <c r="L110" s="85"/>
      <c r="M110" s="78"/>
      <c r="O110" s="46"/>
      <c r="P110" s="47"/>
      <c r="Q110" s="47"/>
    </row>
    <row r="111" spans="1:17" customFormat="1" ht="15.9" x14ac:dyDescent="0.45">
      <c r="A111" s="158"/>
      <c r="B111" s="165" t="s">
        <v>193</v>
      </c>
      <c r="C111" s="162"/>
      <c r="D111" s="162"/>
      <c r="E111" s="162"/>
      <c r="F111" s="163"/>
      <c r="G111" s="145" t="s">
        <v>194</v>
      </c>
      <c r="H111" s="99"/>
      <c r="I111" s="166"/>
      <c r="J111" s="159"/>
      <c r="K111" s="108"/>
      <c r="L111" s="85"/>
      <c r="M111" s="78"/>
      <c r="O111" s="46"/>
      <c r="P111" s="47"/>
      <c r="Q111" s="47"/>
    </row>
    <row r="112" spans="1:17" customFormat="1" ht="15.9" x14ac:dyDescent="0.45">
      <c r="A112" s="158"/>
      <c r="B112" s="165" t="s">
        <v>195</v>
      </c>
      <c r="C112" s="78"/>
      <c r="D112" s="162"/>
      <c r="E112" s="162"/>
      <c r="F112" s="163"/>
      <c r="G112" s="145" t="s">
        <v>196</v>
      </c>
      <c r="H112" s="101"/>
      <c r="I112" s="98"/>
      <c r="J112" s="159"/>
      <c r="K112" s="84"/>
      <c r="L112" s="85"/>
      <c r="M112" s="78"/>
      <c r="O112" s="46"/>
      <c r="P112" s="47"/>
      <c r="Q112" s="47"/>
    </row>
    <row r="113" spans="1:17" customFormat="1" ht="15.9" x14ac:dyDescent="0.45">
      <c r="A113" s="158"/>
      <c r="B113" s="96"/>
      <c r="C113" s="97"/>
      <c r="D113" s="97"/>
      <c r="E113" s="243" t="s">
        <v>68</v>
      </c>
      <c r="F113" s="244"/>
      <c r="G113" s="145"/>
      <c r="H113" s="101">
        <f>40*0.5</f>
        <v>20</v>
      </c>
      <c r="I113" s="98">
        <v>1</v>
      </c>
      <c r="J113" s="159">
        <f>H113*I113</f>
        <v>20</v>
      </c>
      <c r="K113" s="84">
        <v>4.45</v>
      </c>
      <c r="L113" s="85">
        <f t="shared" ref="L113" si="10">J113*K113</f>
        <v>89</v>
      </c>
      <c r="M113" s="78"/>
      <c r="O113" s="46"/>
      <c r="P113" s="47"/>
      <c r="Q113" s="47"/>
    </row>
    <row r="114" spans="1:17" customFormat="1" ht="15.9" x14ac:dyDescent="0.45">
      <c r="A114" s="158"/>
      <c r="B114" s="167"/>
      <c r="C114" s="168"/>
      <c r="D114" s="168"/>
      <c r="E114" s="235"/>
      <c r="F114" s="236"/>
      <c r="G114" s="169"/>
      <c r="H114" s="170"/>
      <c r="I114" s="171"/>
      <c r="J114" s="172"/>
      <c r="K114" s="173"/>
      <c r="L114" s="174"/>
      <c r="M114" s="78"/>
      <c r="O114" s="46"/>
      <c r="P114" s="47"/>
      <c r="Q114" s="47"/>
    </row>
    <row r="115" spans="1:17" customFormat="1" ht="15.9" x14ac:dyDescent="0.45">
      <c r="A115" s="175"/>
      <c r="B115" s="176"/>
      <c r="C115" s="176"/>
      <c r="D115" s="176"/>
      <c r="E115" s="254" t="s">
        <v>134</v>
      </c>
      <c r="F115" s="254"/>
      <c r="G115" s="177"/>
      <c r="H115" s="178">
        <f>SUM(H65:H113)</f>
        <v>2894</v>
      </c>
      <c r="I115" s="179"/>
      <c r="J115" s="180">
        <f>SUM(J65:J113)</f>
        <v>2894</v>
      </c>
      <c r="K115" s="179"/>
      <c r="L115" s="181">
        <f>SUM(L65:L113)</f>
        <v>10887</v>
      </c>
      <c r="M115" s="78"/>
      <c r="O115" s="46"/>
      <c r="P115" s="47"/>
      <c r="Q115" s="47"/>
    </row>
    <row r="116" spans="1:17" customFormat="1" ht="15.9" x14ac:dyDescent="0.45">
      <c r="A116" s="15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O116" s="46"/>
      <c r="P116" s="47"/>
      <c r="Q116" s="47"/>
    </row>
    <row r="117" spans="1:17" customFormat="1" ht="15.9" x14ac:dyDescent="0.4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O117" s="46"/>
      <c r="P117" s="47"/>
      <c r="Q117" s="47"/>
    </row>
    <row r="118" spans="1:17" customFormat="1" ht="15.9" x14ac:dyDescent="0.4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O118" s="46"/>
      <c r="P118" s="47"/>
      <c r="Q118" s="47"/>
    </row>
    <row r="119" spans="1:17" customFormat="1" ht="15.9" x14ac:dyDescent="0.45">
      <c r="A119" s="78"/>
      <c r="B119" s="78"/>
      <c r="C119" s="78"/>
      <c r="D119" s="78"/>
      <c r="E119" s="255" t="s">
        <v>197</v>
      </c>
      <c r="F119" s="256"/>
      <c r="G119" s="256"/>
      <c r="H119" s="256"/>
      <c r="I119" s="255" t="s">
        <v>198</v>
      </c>
      <c r="J119" s="257"/>
      <c r="K119" s="255" t="s">
        <v>199</v>
      </c>
      <c r="L119" s="256"/>
      <c r="M119" s="257"/>
      <c r="O119" s="46"/>
      <c r="P119" s="47"/>
      <c r="Q119" s="47"/>
    </row>
    <row r="120" spans="1:17" customFormat="1" ht="15.9" x14ac:dyDescent="0.45">
      <c r="A120" s="78"/>
      <c r="B120" s="78"/>
      <c r="C120" s="78"/>
      <c r="D120" s="78"/>
      <c r="E120" s="182" t="s">
        <v>200</v>
      </c>
      <c r="F120" s="183" t="s">
        <v>201</v>
      </c>
      <c r="G120" s="183" t="s">
        <v>202</v>
      </c>
      <c r="H120" s="183" t="s">
        <v>203</v>
      </c>
      <c r="I120" s="182" t="s">
        <v>204</v>
      </c>
      <c r="J120" s="184" t="s">
        <v>203</v>
      </c>
      <c r="K120" s="185" t="s">
        <v>205</v>
      </c>
      <c r="L120" s="186" t="s">
        <v>203</v>
      </c>
      <c r="M120" s="184" t="s">
        <v>206</v>
      </c>
      <c r="O120" s="46"/>
      <c r="P120" s="47"/>
      <c r="Q120" s="47"/>
    </row>
    <row r="121" spans="1:17" customFormat="1" ht="15.9" x14ac:dyDescent="0.45">
      <c r="A121" s="187" t="s">
        <v>207</v>
      </c>
      <c r="B121" s="188"/>
      <c r="C121" s="188"/>
      <c r="D121" s="189"/>
      <c r="E121" s="220">
        <f>1-E122-E123</f>
        <v>0.58000000000000007</v>
      </c>
      <c r="F121" s="221">
        <f>E121*F124</f>
        <v>15038.309600000001</v>
      </c>
      <c r="G121" s="222">
        <v>8.68</v>
      </c>
      <c r="H121" s="221">
        <f>G121*F121</f>
        <v>130532.527328</v>
      </c>
      <c r="I121" s="223">
        <v>1</v>
      </c>
      <c r="J121" s="221">
        <f>I121*F121</f>
        <v>15038.309600000001</v>
      </c>
      <c r="K121" s="224">
        <v>40.53</v>
      </c>
      <c r="L121" s="221">
        <f>J121+H121</f>
        <v>145570.836928</v>
      </c>
      <c r="M121" s="225">
        <f>L121*K121</f>
        <v>5899986.02069184</v>
      </c>
      <c r="O121" s="46"/>
      <c r="P121" s="47"/>
      <c r="Q121" s="47"/>
    </row>
    <row r="122" spans="1:17" customFormat="1" ht="15.9" x14ac:dyDescent="0.45">
      <c r="A122" s="187" t="s">
        <v>208</v>
      </c>
      <c r="B122" s="188"/>
      <c r="C122" s="188"/>
      <c r="D122" s="189"/>
      <c r="E122" s="220">
        <v>0.41</v>
      </c>
      <c r="F122" s="221">
        <f>E122*F124</f>
        <v>10630.529199999999</v>
      </c>
      <c r="G122" s="226">
        <v>8.68</v>
      </c>
      <c r="H122" s="221">
        <f t="shared" ref="H122:H123" si="11">G122*F122</f>
        <v>92272.993455999982</v>
      </c>
      <c r="I122" s="223">
        <v>1</v>
      </c>
      <c r="J122" s="221">
        <f>I122*F122</f>
        <v>10630.529199999999</v>
      </c>
      <c r="K122" s="224">
        <v>40.53</v>
      </c>
      <c r="L122" s="221">
        <f t="shared" ref="L122:L123" si="12">J122+H122</f>
        <v>102903.52265599999</v>
      </c>
      <c r="M122" s="225">
        <f t="shared" ref="M122:M123" si="13">L122*K122</f>
        <v>4170679.7732476797</v>
      </c>
      <c r="O122" s="46"/>
      <c r="P122" s="47"/>
      <c r="Q122" s="47"/>
    </row>
    <row r="123" spans="1:17" customFormat="1" ht="15.9" x14ac:dyDescent="0.45">
      <c r="A123" s="187" t="s">
        <v>209</v>
      </c>
      <c r="B123" s="188"/>
      <c r="C123" s="188"/>
      <c r="D123" s="189"/>
      <c r="E123" s="227">
        <v>0.01</v>
      </c>
      <c r="F123" s="221">
        <f>E123*F124</f>
        <v>259.28120000000001</v>
      </c>
      <c r="G123" s="222">
        <v>8.68</v>
      </c>
      <c r="H123" s="221">
        <f t="shared" si="11"/>
        <v>2250.5608160000002</v>
      </c>
      <c r="I123" s="223">
        <v>1</v>
      </c>
      <c r="J123" s="221">
        <f>I123*F123</f>
        <v>259.28120000000001</v>
      </c>
      <c r="K123" s="224">
        <v>40.53</v>
      </c>
      <c r="L123" s="221">
        <f t="shared" si="12"/>
        <v>2509.8420160000001</v>
      </c>
      <c r="M123" s="225">
        <f t="shared" si="13"/>
        <v>101723.89690848</v>
      </c>
      <c r="O123" s="46"/>
      <c r="P123" s="47"/>
      <c r="Q123" s="47"/>
    </row>
    <row r="124" spans="1:17" customFormat="1" ht="15.9" x14ac:dyDescent="0.45">
      <c r="A124" s="78"/>
      <c r="B124" s="78"/>
      <c r="C124" s="78"/>
      <c r="D124" s="78"/>
      <c r="E124" s="190">
        <f>E121+E122+E123</f>
        <v>1</v>
      </c>
      <c r="F124" s="106">
        <f>H115+H62+H27</f>
        <v>25928.12</v>
      </c>
      <c r="G124" s="191">
        <f>H124/F124</f>
        <v>8.68</v>
      </c>
      <c r="H124" s="106">
        <f>SUM(H121:H123)</f>
        <v>225056.0816</v>
      </c>
      <c r="I124" s="78"/>
      <c r="J124" s="192">
        <f>SUM(J121:J123)</f>
        <v>25928.12</v>
      </c>
      <c r="K124" s="78"/>
      <c r="L124" s="192">
        <f>SUM(L121:L123)</f>
        <v>250984.2016</v>
      </c>
      <c r="M124" s="193">
        <f>M121+M122+M123</f>
        <v>10172389.690848</v>
      </c>
      <c r="O124" s="46"/>
      <c r="P124" s="47"/>
      <c r="Q124" s="47"/>
    </row>
    <row r="125" spans="1:17" customFormat="1" ht="12.45" x14ac:dyDescent="0.3">
      <c r="O125" s="46"/>
      <c r="P125" s="47"/>
      <c r="Q125" s="47"/>
    </row>
    <row r="126" spans="1:17" customFormat="1" ht="12.45" x14ac:dyDescent="0.3">
      <c r="O126" s="46"/>
      <c r="P126" s="47"/>
      <c r="Q126" s="47"/>
    </row>
    <row r="127" spans="1:17" customFormat="1" ht="12.45" x14ac:dyDescent="0.3">
      <c r="O127" s="46"/>
      <c r="P127" s="47"/>
      <c r="Q127" s="47"/>
    </row>
    <row r="128" spans="1:17" customFormat="1" ht="12.45" x14ac:dyDescent="0.3">
      <c r="O128" s="46"/>
      <c r="P128" s="47"/>
      <c r="Q128" s="47"/>
    </row>
    <row r="129" spans="15:17" customFormat="1" ht="12.45" x14ac:dyDescent="0.3">
      <c r="O129" s="46"/>
      <c r="P129" s="47"/>
      <c r="Q129" s="47"/>
    </row>
    <row r="130" spans="15:17" customFormat="1" ht="12.45" x14ac:dyDescent="0.3">
      <c r="O130" s="46"/>
      <c r="P130" s="47"/>
      <c r="Q130" s="47"/>
    </row>
    <row r="131" spans="15:17" customFormat="1" ht="12.45" x14ac:dyDescent="0.3">
      <c r="O131" s="46"/>
      <c r="P131" s="47"/>
      <c r="Q131" s="47"/>
    </row>
    <row r="132" spans="15:17" customFormat="1" ht="12.45" x14ac:dyDescent="0.3">
      <c r="O132" s="46"/>
      <c r="P132" s="47"/>
      <c r="Q132" s="47"/>
    </row>
    <row r="133" spans="15:17" customFormat="1" ht="12.45" x14ac:dyDescent="0.3">
      <c r="O133" s="46"/>
      <c r="P133" s="47"/>
      <c r="Q133" s="47"/>
    </row>
    <row r="134" spans="15:17" customFormat="1" ht="12.45" x14ac:dyDescent="0.3">
      <c r="O134" s="46"/>
      <c r="P134" s="47"/>
      <c r="Q134" s="47"/>
    </row>
    <row r="135" spans="15:17" customFormat="1" ht="12.45" x14ac:dyDescent="0.3">
      <c r="O135" s="46"/>
      <c r="P135" s="47"/>
      <c r="Q135" s="47"/>
    </row>
    <row r="136" spans="15:17" customFormat="1" ht="12.45" x14ac:dyDescent="0.3">
      <c r="O136" s="46"/>
      <c r="P136" s="47"/>
      <c r="Q136" s="47"/>
    </row>
    <row r="137" spans="15:17" customFormat="1" ht="12.45" x14ac:dyDescent="0.3">
      <c r="O137" s="46"/>
      <c r="P137" s="47"/>
      <c r="Q137" s="47"/>
    </row>
    <row r="138" spans="15:17" customFormat="1" ht="12.45" x14ac:dyDescent="0.3">
      <c r="O138" s="46"/>
      <c r="P138" s="47"/>
      <c r="Q138" s="47"/>
    </row>
    <row r="139" spans="15:17" customFormat="1" ht="12.45" x14ac:dyDescent="0.3">
      <c r="O139" s="46"/>
      <c r="P139" s="47"/>
      <c r="Q139" s="47"/>
    </row>
    <row r="140" spans="15:17" customFormat="1" ht="12.45" x14ac:dyDescent="0.3">
      <c r="O140" s="46"/>
      <c r="P140" s="47"/>
      <c r="Q140" s="47"/>
    </row>
    <row r="141" spans="15:17" customFormat="1" ht="12.45" x14ac:dyDescent="0.3">
      <c r="O141" s="46"/>
      <c r="P141" s="47"/>
      <c r="Q141" s="47"/>
    </row>
    <row r="142" spans="15:17" customFormat="1" ht="12.45" x14ac:dyDescent="0.3">
      <c r="O142" s="46"/>
      <c r="P142" s="47"/>
      <c r="Q142" s="47"/>
    </row>
    <row r="143" spans="15:17" customFormat="1" ht="12.45" x14ac:dyDescent="0.3">
      <c r="O143" s="46"/>
      <c r="P143" s="47"/>
      <c r="Q143" s="47"/>
    </row>
    <row r="144" spans="15:17" customFormat="1" ht="12.45" x14ac:dyDescent="0.3">
      <c r="O144" s="46"/>
      <c r="P144" s="47"/>
      <c r="Q144" s="47"/>
    </row>
    <row r="145" spans="15:17" customFormat="1" ht="12.45" x14ac:dyDescent="0.3">
      <c r="O145" s="46"/>
      <c r="P145" s="47"/>
      <c r="Q145" s="47"/>
    </row>
    <row r="146" spans="15:17" customFormat="1" ht="12.45" x14ac:dyDescent="0.3">
      <c r="O146" s="46"/>
      <c r="P146" s="47"/>
      <c r="Q146" s="47"/>
    </row>
    <row r="147" spans="15:17" customFormat="1" ht="12.45" x14ac:dyDescent="0.3">
      <c r="O147" s="46"/>
      <c r="P147" s="47"/>
      <c r="Q147" s="47"/>
    </row>
    <row r="148" spans="15:17" customFormat="1" ht="12.45" x14ac:dyDescent="0.3">
      <c r="O148" s="46"/>
      <c r="P148" s="47"/>
      <c r="Q148" s="47"/>
    </row>
    <row r="149" spans="15:17" customFormat="1" ht="12.45" x14ac:dyDescent="0.3">
      <c r="O149" s="46"/>
      <c r="P149" s="47"/>
      <c r="Q149" s="47"/>
    </row>
    <row r="150" spans="15:17" customFormat="1" ht="12.45" x14ac:dyDescent="0.3">
      <c r="O150" s="46"/>
      <c r="P150" s="47"/>
      <c r="Q150" s="47"/>
    </row>
    <row r="151" spans="15:17" customFormat="1" ht="12.45" x14ac:dyDescent="0.3">
      <c r="O151" s="46"/>
      <c r="P151" s="47"/>
      <c r="Q151" s="47"/>
    </row>
    <row r="152" spans="15:17" customFormat="1" ht="12.45" x14ac:dyDescent="0.3">
      <c r="O152" s="46"/>
      <c r="P152" s="47"/>
      <c r="Q152" s="47"/>
    </row>
    <row r="153" spans="15:17" customFormat="1" ht="12.45" x14ac:dyDescent="0.3">
      <c r="O153" s="46"/>
      <c r="P153" s="47"/>
      <c r="Q153" s="47"/>
    </row>
    <row r="154" spans="15:17" customFormat="1" ht="12.45" x14ac:dyDescent="0.3">
      <c r="O154" s="46"/>
      <c r="P154" s="47"/>
      <c r="Q154" s="47"/>
    </row>
    <row r="155" spans="15:17" customFormat="1" ht="12.45" x14ac:dyDescent="0.3">
      <c r="O155" s="46"/>
      <c r="P155" s="47"/>
      <c r="Q155" s="47"/>
    </row>
    <row r="156" spans="15:17" customFormat="1" ht="12.45" x14ac:dyDescent="0.3">
      <c r="O156" s="46"/>
      <c r="P156" s="47"/>
      <c r="Q156" s="47"/>
    </row>
    <row r="157" spans="15:17" customFormat="1" ht="12.45" x14ac:dyDescent="0.3">
      <c r="O157" s="46"/>
      <c r="P157" s="47"/>
      <c r="Q157" s="47"/>
    </row>
    <row r="158" spans="15:17" customFormat="1" ht="12.45" x14ac:dyDescent="0.3">
      <c r="O158" s="46"/>
      <c r="P158" s="47"/>
      <c r="Q158" s="47"/>
    </row>
    <row r="159" spans="15:17" customFormat="1" ht="12.45" x14ac:dyDescent="0.3">
      <c r="O159" s="46"/>
      <c r="P159" s="47"/>
      <c r="Q159" s="47"/>
    </row>
    <row r="160" spans="15:17" customFormat="1" ht="12.45" x14ac:dyDescent="0.3">
      <c r="O160" s="46"/>
      <c r="P160" s="47"/>
      <c r="Q160" s="47"/>
    </row>
    <row r="161" spans="15:17" customFormat="1" ht="12.45" x14ac:dyDescent="0.3">
      <c r="O161" s="46"/>
      <c r="P161" s="47"/>
      <c r="Q161" s="47"/>
    </row>
    <row r="162" spans="15:17" customFormat="1" ht="12.45" x14ac:dyDescent="0.3">
      <c r="O162" s="46"/>
      <c r="P162" s="47"/>
      <c r="Q162" s="47"/>
    </row>
    <row r="163" spans="15:17" customFormat="1" ht="12.45" x14ac:dyDescent="0.3">
      <c r="O163" s="46"/>
      <c r="P163" s="47"/>
      <c r="Q163" s="47"/>
    </row>
    <row r="164" spans="15:17" customFormat="1" ht="12.45" x14ac:dyDescent="0.3">
      <c r="O164" s="46"/>
      <c r="P164" s="47"/>
      <c r="Q164" s="47"/>
    </row>
    <row r="165" spans="15:17" customFormat="1" ht="12.45" x14ac:dyDescent="0.3">
      <c r="O165" s="46"/>
      <c r="P165" s="47"/>
      <c r="Q165" s="47"/>
    </row>
    <row r="166" spans="15:17" customFormat="1" ht="12.45" x14ac:dyDescent="0.3">
      <c r="O166" s="46"/>
      <c r="P166" s="47"/>
      <c r="Q166" s="47"/>
    </row>
    <row r="167" spans="15:17" customFormat="1" ht="12.45" x14ac:dyDescent="0.3">
      <c r="O167" s="46"/>
      <c r="P167" s="47"/>
      <c r="Q167" s="47"/>
    </row>
    <row r="168" spans="15:17" customFormat="1" ht="12.45" x14ac:dyDescent="0.3">
      <c r="O168" s="46"/>
      <c r="P168" s="47"/>
      <c r="Q168" s="47"/>
    </row>
    <row r="169" spans="15:17" customFormat="1" ht="12.45" x14ac:dyDescent="0.3">
      <c r="O169" s="46"/>
      <c r="P169" s="47"/>
      <c r="Q169" s="47"/>
    </row>
    <row r="170" spans="15:17" customFormat="1" ht="12.45" x14ac:dyDescent="0.3">
      <c r="O170" s="46"/>
      <c r="P170" s="47"/>
      <c r="Q170" s="47"/>
    </row>
    <row r="171" spans="15:17" customFormat="1" ht="12.45" x14ac:dyDescent="0.3">
      <c r="O171" s="46"/>
      <c r="P171" s="47"/>
      <c r="Q171" s="47"/>
    </row>
    <row r="172" spans="15:17" customFormat="1" ht="12.45" x14ac:dyDescent="0.3">
      <c r="O172" s="46"/>
      <c r="P172" s="47"/>
      <c r="Q172" s="47"/>
    </row>
    <row r="173" spans="15:17" customFormat="1" ht="12.45" x14ac:dyDescent="0.3">
      <c r="O173" s="46"/>
      <c r="P173" s="47"/>
      <c r="Q173" s="47"/>
    </row>
    <row r="174" spans="15:17" customFormat="1" ht="12.45" x14ac:dyDescent="0.3">
      <c r="O174" s="46"/>
      <c r="P174" s="47"/>
      <c r="Q174" s="47"/>
    </row>
    <row r="175" spans="15:17" customFormat="1" ht="12.45" x14ac:dyDescent="0.3">
      <c r="O175" s="46"/>
      <c r="P175" s="47"/>
      <c r="Q175" s="47"/>
    </row>
    <row r="176" spans="15:17" customFormat="1" ht="12.45" x14ac:dyDescent="0.3">
      <c r="O176" s="46"/>
      <c r="P176" s="47"/>
      <c r="Q176" s="47"/>
    </row>
    <row r="177" spans="15:17" customFormat="1" ht="12.45" x14ac:dyDescent="0.3">
      <c r="O177" s="46"/>
      <c r="P177" s="47"/>
      <c r="Q177" s="47"/>
    </row>
    <row r="178" spans="15:17" customFormat="1" ht="12.45" x14ac:dyDescent="0.3">
      <c r="O178" s="46"/>
      <c r="P178" s="47"/>
      <c r="Q178" s="47"/>
    </row>
    <row r="179" spans="15:17" customFormat="1" ht="12.45" x14ac:dyDescent="0.3">
      <c r="O179" s="46"/>
      <c r="P179" s="47"/>
      <c r="Q179" s="47"/>
    </row>
    <row r="180" spans="15:17" customFormat="1" ht="12.45" x14ac:dyDescent="0.3">
      <c r="O180" s="46"/>
      <c r="P180" s="47"/>
      <c r="Q180" s="47"/>
    </row>
    <row r="181" spans="15:17" customFormat="1" ht="12.45" x14ac:dyDescent="0.3">
      <c r="O181" s="46"/>
      <c r="P181" s="47"/>
      <c r="Q181" s="47"/>
    </row>
    <row r="182" spans="15:17" customFormat="1" ht="12.45" x14ac:dyDescent="0.3">
      <c r="O182" s="46"/>
      <c r="P182" s="47"/>
      <c r="Q182" s="47"/>
    </row>
    <row r="183" spans="15:17" customFormat="1" ht="12.45" x14ac:dyDescent="0.3">
      <c r="O183" s="46"/>
      <c r="P183" s="47"/>
      <c r="Q183" s="47"/>
    </row>
    <row r="184" spans="15:17" customFormat="1" ht="12.45" x14ac:dyDescent="0.3">
      <c r="O184" s="46"/>
      <c r="P184" s="47"/>
      <c r="Q184" s="47"/>
    </row>
    <row r="185" spans="15:17" customFormat="1" ht="12.45" x14ac:dyDescent="0.3">
      <c r="O185" s="46"/>
      <c r="P185" s="47"/>
      <c r="Q185" s="47"/>
    </row>
    <row r="186" spans="15:17" customFormat="1" ht="12.45" x14ac:dyDescent="0.3">
      <c r="O186" s="46"/>
      <c r="P186" s="47"/>
      <c r="Q186" s="47"/>
    </row>
    <row r="187" spans="15:17" customFormat="1" ht="12.45" x14ac:dyDescent="0.3">
      <c r="O187" s="46"/>
      <c r="P187" s="47"/>
      <c r="Q187" s="47"/>
    </row>
    <row r="188" spans="15:17" customFormat="1" ht="12.45" x14ac:dyDescent="0.3">
      <c r="O188" s="46"/>
      <c r="P188" s="47"/>
      <c r="Q188" s="47"/>
    </row>
    <row r="189" spans="15:17" customFormat="1" ht="12.45" x14ac:dyDescent="0.3">
      <c r="O189" s="46"/>
      <c r="P189" s="47"/>
      <c r="Q189" s="47"/>
    </row>
    <row r="190" spans="15:17" customFormat="1" ht="12.45" x14ac:dyDescent="0.3">
      <c r="O190" s="46"/>
      <c r="P190" s="47"/>
      <c r="Q190" s="47"/>
    </row>
    <row r="191" spans="15:17" customFormat="1" ht="12.45" x14ac:dyDescent="0.3">
      <c r="O191" s="46"/>
      <c r="P191" s="47"/>
      <c r="Q191" s="47"/>
    </row>
    <row r="192" spans="15:17" customFormat="1" ht="12.45" x14ac:dyDescent="0.3">
      <c r="O192" s="46"/>
      <c r="P192" s="47"/>
      <c r="Q192" s="47"/>
    </row>
    <row r="193" spans="15:17" customFormat="1" ht="12.45" x14ac:dyDescent="0.3">
      <c r="O193" s="46"/>
      <c r="P193" s="47"/>
      <c r="Q193" s="47"/>
    </row>
    <row r="194" spans="15:17" customFormat="1" ht="12.45" x14ac:dyDescent="0.3">
      <c r="O194" s="46"/>
      <c r="P194" s="47"/>
      <c r="Q194" s="47"/>
    </row>
    <row r="195" spans="15:17" customFormat="1" ht="12.45" x14ac:dyDescent="0.3">
      <c r="O195" s="46"/>
      <c r="P195" s="47"/>
      <c r="Q195" s="47"/>
    </row>
    <row r="196" spans="15:17" customFormat="1" ht="12.45" x14ac:dyDescent="0.3">
      <c r="O196" s="46"/>
      <c r="P196" s="47"/>
      <c r="Q196" s="47"/>
    </row>
    <row r="197" spans="15:17" customFormat="1" ht="12.45" x14ac:dyDescent="0.3">
      <c r="O197" s="46"/>
      <c r="P197" s="47"/>
      <c r="Q197" s="47"/>
    </row>
    <row r="198" spans="15:17" customFormat="1" ht="12.45" x14ac:dyDescent="0.3">
      <c r="O198" s="46"/>
      <c r="P198" s="47"/>
      <c r="Q198" s="47"/>
    </row>
    <row r="199" spans="15:17" customFormat="1" ht="12.45" x14ac:dyDescent="0.3">
      <c r="O199" s="46"/>
      <c r="P199" s="47"/>
      <c r="Q199" s="47"/>
    </row>
    <row r="200" spans="15:17" customFormat="1" ht="12.45" x14ac:dyDescent="0.3">
      <c r="O200" s="46"/>
      <c r="P200" s="47"/>
      <c r="Q200" s="47"/>
    </row>
    <row r="201" spans="15:17" customFormat="1" ht="12.45" x14ac:dyDescent="0.3">
      <c r="O201" s="46"/>
      <c r="P201" s="47"/>
      <c r="Q201" s="47"/>
    </row>
    <row r="202" spans="15:17" customFormat="1" ht="12.45" x14ac:dyDescent="0.3">
      <c r="O202" s="46"/>
      <c r="P202" s="47"/>
      <c r="Q202" s="47"/>
    </row>
    <row r="203" spans="15:17" customFormat="1" ht="12.45" x14ac:dyDescent="0.3">
      <c r="O203" s="46"/>
      <c r="P203" s="47"/>
      <c r="Q203" s="47"/>
    </row>
    <row r="204" spans="15:17" customFormat="1" ht="12.45" x14ac:dyDescent="0.3">
      <c r="O204" s="46"/>
      <c r="P204" s="47"/>
      <c r="Q204" s="47"/>
    </row>
    <row r="205" spans="15:17" customFormat="1" ht="12.45" x14ac:dyDescent="0.3">
      <c r="O205" s="46"/>
      <c r="P205" s="47"/>
      <c r="Q205" s="47"/>
    </row>
    <row r="206" spans="15:17" customFormat="1" ht="12.45" x14ac:dyDescent="0.3">
      <c r="O206" s="46"/>
      <c r="P206" s="47"/>
      <c r="Q206" s="47"/>
    </row>
    <row r="207" spans="15:17" customFormat="1" ht="12.45" x14ac:dyDescent="0.3">
      <c r="O207" s="46"/>
      <c r="P207" s="47"/>
      <c r="Q207" s="47"/>
    </row>
    <row r="208" spans="15:17" customFormat="1" ht="12.45" x14ac:dyDescent="0.3">
      <c r="O208" s="46"/>
      <c r="P208" s="47"/>
      <c r="Q208" s="47"/>
    </row>
    <row r="209" spans="15:17" customFormat="1" ht="12.45" x14ac:dyDescent="0.3">
      <c r="O209" s="46"/>
      <c r="P209" s="47"/>
      <c r="Q209" s="47"/>
    </row>
    <row r="210" spans="15:17" customFormat="1" ht="12.45" x14ac:dyDescent="0.3">
      <c r="O210" s="46"/>
      <c r="P210" s="47"/>
      <c r="Q210" s="47"/>
    </row>
    <row r="211" spans="15:17" customFormat="1" ht="12.45" x14ac:dyDescent="0.3">
      <c r="O211" s="46"/>
      <c r="P211" s="47"/>
      <c r="Q211" s="47"/>
    </row>
    <row r="212" spans="15:17" customFormat="1" ht="12.45" x14ac:dyDescent="0.3">
      <c r="O212" s="46"/>
      <c r="P212" s="47"/>
      <c r="Q212" s="47"/>
    </row>
    <row r="213" spans="15:17" customFormat="1" ht="12.45" x14ac:dyDescent="0.3">
      <c r="O213" s="46"/>
      <c r="P213" s="47"/>
      <c r="Q213" s="47"/>
    </row>
    <row r="214" spans="15:17" customFormat="1" ht="12.45" x14ac:dyDescent="0.3">
      <c r="O214" s="46"/>
      <c r="P214" s="47"/>
      <c r="Q214" s="47"/>
    </row>
    <row r="215" spans="15:17" customFormat="1" ht="12.45" x14ac:dyDescent="0.3">
      <c r="O215" s="46"/>
      <c r="P215" s="47"/>
      <c r="Q215" s="47"/>
    </row>
    <row r="216" spans="15:17" customFormat="1" ht="12.45" x14ac:dyDescent="0.3">
      <c r="O216" s="46"/>
      <c r="P216" s="47"/>
      <c r="Q216" s="47"/>
    </row>
    <row r="217" spans="15:17" customFormat="1" ht="12.45" x14ac:dyDescent="0.3">
      <c r="O217" s="46"/>
      <c r="P217" s="47"/>
      <c r="Q217" s="47"/>
    </row>
    <row r="218" spans="15:17" customFormat="1" ht="12.45" x14ac:dyDescent="0.3">
      <c r="O218" s="46"/>
      <c r="P218" s="47"/>
      <c r="Q218" s="47"/>
    </row>
    <row r="219" spans="15:17" customFormat="1" ht="12.45" x14ac:dyDescent="0.3">
      <c r="O219" s="46"/>
      <c r="P219" s="47"/>
      <c r="Q219" s="47"/>
    </row>
    <row r="220" spans="15:17" customFormat="1" ht="12.45" x14ac:dyDescent="0.3">
      <c r="O220" s="46"/>
      <c r="P220" s="47"/>
      <c r="Q220" s="47"/>
    </row>
    <row r="221" spans="15:17" customFormat="1" ht="12.45" x14ac:dyDescent="0.3">
      <c r="O221" s="46"/>
      <c r="P221" s="47"/>
      <c r="Q221" s="47"/>
    </row>
    <row r="222" spans="15:17" customFormat="1" ht="12.45" x14ac:dyDescent="0.3">
      <c r="O222" s="46"/>
      <c r="P222" s="47"/>
      <c r="Q222" s="47"/>
    </row>
    <row r="223" spans="15:17" customFormat="1" ht="12.45" x14ac:dyDescent="0.3">
      <c r="O223" s="46"/>
      <c r="P223" s="47"/>
      <c r="Q223" s="47"/>
    </row>
    <row r="224" spans="15:17" customFormat="1" ht="12.45" x14ac:dyDescent="0.3">
      <c r="O224" s="46"/>
      <c r="P224" s="47"/>
      <c r="Q224" s="47"/>
    </row>
    <row r="225" spans="15:17" customFormat="1" ht="12.45" x14ac:dyDescent="0.3">
      <c r="O225" s="46"/>
      <c r="P225" s="47"/>
      <c r="Q225" s="47"/>
    </row>
    <row r="226" spans="15:17" customFormat="1" ht="12.45" x14ac:dyDescent="0.3">
      <c r="O226" s="46"/>
      <c r="P226" s="47"/>
      <c r="Q226" s="47"/>
    </row>
    <row r="227" spans="15:17" customFormat="1" ht="12.45" x14ac:dyDescent="0.3">
      <c r="O227" s="46"/>
      <c r="P227" s="47"/>
      <c r="Q227" s="47"/>
    </row>
    <row r="228" spans="15:17" customFormat="1" ht="12.45" x14ac:dyDescent="0.3">
      <c r="O228" s="46"/>
      <c r="P228" s="47"/>
      <c r="Q228" s="47"/>
    </row>
    <row r="229" spans="15:17" customFormat="1" ht="12.45" x14ac:dyDescent="0.3">
      <c r="O229" s="46"/>
      <c r="P229" s="47"/>
      <c r="Q229" s="47"/>
    </row>
    <row r="230" spans="15:17" customFormat="1" ht="12.45" x14ac:dyDescent="0.3">
      <c r="O230" s="46"/>
      <c r="P230" s="47"/>
      <c r="Q230" s="47"/>
    </row>
    <row r="231" spans="15:17" customFormat="1" ht="12.45" x14ac:dyDescent="0.3">
      <c r="O231" s="46"/>
      <c r="P231" s="47"/>
      <c r="Q231" s="47"/>
    </row>
    <row r="232" spans="15:17" customFormat="1" ht="12.45" x14ac:dyDescent="0.3">
      <c r="O232" s="46"/>
      <c r="P232" s="47"/>
      <c r="Q232" s="47"/>
    </row>
    <row r="233" spans="15:17" customFormat="1" ht="12.45" x14ac:dyDescent="0.3">
      <c r="O233" s="46"/>
      <c r="P233" s="47"/>
      <c r="Q233" s="47"/>
    </row>
    <row r="234" spans="15:17" customFormat="1" ht="12.45" x14ac:dyDescent="0.3">
      <c r="O234" s="46"/>
      <c r="P234" s="47"/>
      <c r="Q234" s="47"/>
    </row>
    <row r="235" spans="15:17" customFormat="1" ht="12.45" x14ac:dyDescent="0.3">
      <c r="O235" s="46"/>
      <c r="P235" s="47"/>
      <c r="Q235" s="47"/>
    </row>
    <row r="236" spans="15:17" customFormat="1" ht="12.45" x14ac:dyDescent="0.3">
      <c r="O236" s="46"/>
      <c r="P236" s="47"/>
      <c r="Q236" s="47"/>
    </row>
    <row r="237" spans="15:17" customFormat="1" ht="12.45" x14ac:dyDescent="0.3">
      <c r="O237" s="46"/>
      <c r="P237" s="47"/>
      <c r="Q237" s="47"/>
    </row>
    <row r="238" spans="15:17" customFormat="1" ht="12.45" x14ac:dyDescent="0.3">
      <c r="O238" s="46"/>
      <c r="P238" s="47"/>
      <c r="Q238" s="47"/>
    </row>
    <row r="239" spans="15:17" customFormat="1" ht="12.45" x14ac:dyDescent="0.3">
      <c r="O239" s="46"/>
      <c r="P239" s="47"/>
      <c r="Q239" s="47"/>
    </row>
    <row r="240" spans="15:17" customFormat="1" ht="12.45" x14ac:dyDescent="0.3">
      <c r="O240" s="46"/>
      <c r="P240" s="47"/>
      <c r="Q240" s="47"/>
    </row>
    <row r="241" spans="15:17" customFormat="1" ht="12.45" x14ac:dyDescent="0.3">
      <c r="O241" s="46"/>
      <c r="P241" s="47"/>
      <c r="Q241" s="47"/>
    </row>
    <row r="242" spans="15:17" customFormat="1" ht="12.45" x14ac:dyDescent="0.3">
      <c r="O242" s="46"/>
      <c r="P242" s="47"/>
      <c r="Q242" s="47"/>
    </row>
    <row r="243" spans="15:17" customFormat="1" ht="12.45" x14ac:dyDescent="0.3">
      <c r="O243" s="46"/>
      <c r="P243" s="47"/>
      <c r="Q243" s="47"/>
    </row>
    <row r="244" spans="15:17" customFormat="1" ht="12.45" x14ac:dyDescent="0.3">
      <c r="O244" s="46"/>
      <c r="P244" s="47"/>
      <c r="Q244" s="47"/>
    </row>
  </sheetData>
  <mergeCells count="94">
    <mergeCell ref="P15:Q16"/>
    <mergeCell ref="I6:M12"/>
    <mergeCell ref="B24:F24"/>
    <mergeCell ref="B32:F32"/>
    <mergeCell ref="B31:F31"/>
    <mergeCell ref="N6:O7"/>
    <mergeCell ref="B25:F25"/>
    <mergeCell ref="B30:F30"/>
    <mergeCell ref="B28:F28"/>
    <mergeCell ref="B29:F29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E33:F33"/>
    <mergeCell ref="B26:F26"/>
    <mergeCell ref="B34:F34"/>
    <mergeCell ref="B35:F35"/>
    <mergeCell ref="B36:F36"/>
    <mergeCell ref="B37:F37"/>
    <mergeCell ref="B38:F38"/>
    <mergeCell ref="B39:F39"/>
    <mergeCell ref="B41:F41"/>
    <mergeCell ref="B42:F42"/>
    <mergeCell ref="B43:F43"/>
    <mergeCell ref="B44:F44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1:F61"/>
    <mergeCell ref="E62:F62"/>
    <mergeCell ref="B63:F63"/>
    <mergeCell ref="B64:F64"/>
    <mergeCell ref="E65:F65"/>
    <mergeCell ref="B66:F66"/>
    <mergeCell ref="E72:F72"/>
    <mergeCell ref="B73:F73"/>
    <mergeCell ref="B74:F74"/>
    <mergeCell ref="B75:F75"/>
    <mergeCell ref="B67:F67"/>
    <mergeCell ref="E68:F68"/>
    <mergeCell ref="B69:F69"/>
    <mergeCell ref="B70:F70"/>
    <mergeCell ref="B71:F71"/>
    <mergeCell ref="B80:F80"/>
    <mergeCell ref="B81:F81"/>
    <mergeCell ref="E83:F83"/>
    <mergeCell ref="B84:F84"/>
    <mergeCell ref="E76:F76"/>
    <mergeCell ref="B77:F77"/>
    <mergeCell ref="B78:F78"/>
    <mergeCell ref="B79:F79"/>
    <mergeCell ref="E115:F115"/>
    <mergeCell ref="E119:H119"/>
    <mergeCell ref="I119:J119"/>
    <mergeCell ref="K119:M119"/>
    <mergeCell ref="B100:F100"/>
    <mergeCell ref="B101:F101"/>
    <mergeCell ref="B102:F102"/>
    <mergeCell ref="E107:F107"/>
    <mergeCell ref="E113:F113"/>
    <mergeCell ref="B90:F90"/>
    <mergeCell ref="B89:F89"/>
    <mergeCell ref="B85:F85"/>
    <mergeCell ref="B97:F97"/>
    <mergeCell ref="E114:F114"/>
    <mergeCell ref="B99:F99"/>
    <mergeCell ref="B96:F96"/>
    <mergeCell ref="E91:F91"/>
    <mergeCell ref="B92:F92"/>
    <mergeCell ref="B93:F93"/>
    <mergeCell ref="B94:F94"/>
    <mergeCell ref="E95:F95"/>
    <mergeCell ref="B86:F86"/>
    <mergeCell ref="B87:F87"/>
    <mergeCell ref="B88:F88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2016-04-15T14:20:32Z</cp:lastPrinted>
  <dcterms:created xsi:type="dcterms:W3CDTF">2000-01-10T18:54:20Z</dcterms:created>
  <dcterms:modified xsi:type="dcterms:W3CDTF">2022-04-05T19:03:59Z</dcterms:modified>
</cp:coreProperties>
</file>