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6DEEE7A8-406F-4356-B26C-79CBA09A06D5}" xr6:coauthVersionLast="47" xr6:coauthVersionMax="47" xr10:uidLastSave="{00000000-0000-0000-0000-000000000000}"/>
  <bookViews>
    <workbookView xWindow="-110" yWindow="-110" windowWidth="19420" windowHeight="10420" xr2:uid="{00000000-000D-0000-FFFF-FFFF00000000}"/>
  </bookViews>
  <sheets>
    <sheet name="Table 1" sheetId="2" r:id="rId1"/>
    <sheet name="Table 2" sheetId="3" r:id="rId2"/>
    <sheet name="6(b)(iii)"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1" i="2" l="1"/>
  <c r="E18" i="4"/>
  <c r="E14" i="4"/>
  <c r="G14" i="4" s="1"/>
  <c r="A20" i="4"/>
  <c r="E13" i="4"/>
  <c r="G13" i="4" s="1"/>
  <c r="A18" i="4"/>
  <c r="G12" i="4"/>
  <c r="G11" i="4"/>
  <c r="G10" i="4"/>
  <c r="G9" i="4"/>
  <c r="G8" i="4"/>
  <c r="G7" i="4"/>
  <c r="G6" i="4"/>
  <c r="G5" i="4"/>
  <c r="D10" i="4"/>
  <c r="D9" i="4"/>
  <c r="D8" i="4"/>
  <c r="D7" i="4"/>
  <c r="D5" i="4"/>
  <c r="D6" i="4"/>
  <c r="D113" i="2"/>
  <c r="G15" i="4" l="1"/>
  <c r="I168" i="2" s="1"/>
  <c r="F113" i="2" l="1"/>
  <c r="G113" i="2" l="1"/>
  <c r="H113" i="2"/>
  <c r="D112" i="2"/>
  <c r="I113" i="2" l="1"/>
  <c r="B18" i="4" l="1"/>
  <c r="C18" i="4" s="1"/>
  <c r="D94" i="2" l="1"/>
  <c r="F94" i="2" s="1"/>
  <c r="D93" i="2"/>
  <c r="F93" i="2" s="1"/>
  <c r="G93" i="2" s="1"/>
  <c r="D129" i="2"/>
  <c r="F129" i="2" s="1"/>
  <c r="D128" i="2"/>
  <c r="F128" i="2" s="1"/>
  <c r="G128" i="2" s="1"/>
  <c r="D127" i="2"/>
  <c r="F127" i="2" s="1"/>
  <c r="D126" i="2"/>
  <c r="F126" i="2" s="1"/>
  <c r="D123" i="2"/>
  <c r="F123" i="2" s="1"/>
  <c r="D122" i="2"/>
  <c r="F122" i="2" s="1"/>
  <c r="D115" i="2"/>
  <c r="F115" i="2" s="1"/>
  <c r="G115" i="2" s="1"/>
  <c r="D114" i="2"/>
  <c r="F114" i="2" s="1"/>
  <c r="G114" i="2" s="1"/>
  <c r="D111" i="2"/>
  <c r="F111" i="2" s="1"/>
  <c r="G111" i="2" s="1"/>
  <c r="D108" i="2"/>
  <c r="F108" i="2" s="1"/>
  <c r="G108" i="2" s="1"/>
  <c r="D107" i="2"/>
  <c r="F107" i="2" s="1"/>
  <c r="H107" i="2" s="1"/>
  <c r="D96" i="2"/>
  <c r="F96" i="2" s="1"/>
  <c r="G96" i="2" s="1"/>
  <c r="D95" i="2"/>
  <c r="F95" i="2" s="1"/>
  <c r="G95" i="2" s="1"/>
  <c r="D49" i="2"/>
  <c r="F49" i="2" s="1"/>
  <c r="G49" i="2" s="1"/>
  <c r="D48" i="2"/>
  <c r="F48" i="2" s="1"/>
  <c r="D44" i="2"/>
  <c r="F44" i="2" s="1"/>
  <c r="H44" i="2" s="1"/>
  <c r="D43" i="2"/>
  <c r="F43" i="2" s="1"/>
  <c r="H43" i="2" s="1"/>
  <c r="D14" i="3"/>
  <c r="F14" i="3" s="1"/>
  <c r="D13" i="3"/>
  <c r="F13" i="3" s="1"/>
  <c r="G13" i="3" s="1"/>
  <c r="D12" i="3"/>
  <c r="F12" i="3" s="1"/>
  <c r="D10" i="3"/>
  <c r="F10" i="3" s="1"/>
  <c r="G10" i="3" s="1"/>
  <c r="D9" i="3"/>
  <c r="F9" i="3" s="1"/>
  <c r="D8" i="3"/>
  <c r="F8" i="3" s="1"/>
  <c r="D7" i="3"/>
  <c r="F7" i="3" s="1"/>
  <c r="H7" i="3" s="1"/>
  <c r="D79" i="2"/>
  <c r="F79" i="2" s="1"/>
  <c r="D78" i="2"/>
  <c r="F78" i="2" s="1"/>
  <c r="G78" i="2" s="1"/>
  <c r="D76" i="2"/>
  <c r="F76" i="2" s="1"/>
  <c r="H76" i="2" s="1"/>
  <c r="D27" i="2"/>
  <c r="F27" i="2" s="1"/>
  <c r="D26" i="2"/>
  <c r="F26" i="2" s="1"/>
  <c r="D22" i="2"/>
  <c r="F22" i="2" s="1"/>
  <c r="D21" i="2"/>
  <c r="F21" i="2" s="1"/>
  <c r="D20" i="2"/>
  <c r="F20" i="2" s="1"/>
  <c r="H20" i="2" s="1"/>
  <c r="D19" i="2"/>
  <c r="F19" i="2" s="1"/>
  <c r="H29" i="2"/>
  <c r="G29" i="2"/>
  <c r="D164" i="2"/>
  <c r="F164" i="2" s="1"/>
  <c r="D163" i="2"/>
  <c r="F163" i="2" s="1"/>
  <c r="D162" i="2"/>
  <c r="F162" i="2" s="1"/>
  <c r="D161" i="2"/>
  <c r="F161" i="2" s="1"/>
  <c r="D159" i="2"/>
  <c r="F159" i="2" s="1"/>
  <c r="D158" i="2"/>
  <c r="F158" i="2" s="1"/>
  <c r="D157" i="2"/>
  <c r="F157" i="2" s="1"/>
  <c r="D156" i="2"/>
  <c r="F156" i="2" s="1"/>
  <c r="D152" i="2"/>
  <c r="F152" i="2" s="1"/>
  <c r="D151" i="2"/>
  <c r="F151" i="2" s="1"/>
  <c r="D150" i="2"/>
  <c r="F150" i="2" s="1"/>
  <c r="D149" i="2"/>
  <c r="F149" i="2" s="1"/>
  <c r="D147" i="2"/>
  <c r="F147" i="2" s="1"/>
  <c r="D146" i="2"/>
  <c r="F146" i="2" s="1"/>
  <c r="D144" i="2"/>
  <c r="F144" i="2" s="1"/>
  <c r="D143" i="2"/>
  <c r="F143" i="2" s="1"/>
  <c r="D142" i="2"/>
  <c r="F142" i="2" s="1"/>
  <c r="D141" i="2"/>
  <c r="F141" i="2" s="1"/>
  <c r="D139" i="2"/>
  <c r="F139" i="2" s="1"/>
  <c r="D138" i="2"/>
  <c r="F138" i="2" s="1"/>
  <c r="D137" i="2"/>
  <c r="F137" i="2" s="1"/>
  <c r="D136" i="2"/>
  <c r="F136" i="2" s="1"/>
  <c r="D134" i="2"/>
  <c r="F134" i="2" s="1"/>
  <c r="D133" i="2"/>
  <c r="F133" i="2" s="1"/>
  <c r="D132" i="2"/>
  <c r="F132" i="2" s="1"/>
  <c r="D131" i="2"/>
  <c r="F131" i="2" s="1"/>
  <c r="D121" i="2"/>
  <c r="F121" i="2" s="1"/>
  <c r="D120" i="2"/>
  <c r="F120" i="2" s="1"/>
  <c r="D118" i="2"/>
  <c r="F118" i="2" s="1"/>
  <c r="D117" i="2"/>
  <c r="F117" i="2" s="1"/>
  <c r="F112" i="2"/>
  <c r="D101" i="2"/>
  <c r="F101" i="2" s="1"/>
  <c r="D100" i="2"/>
  <c r="F100" i="2" s="1"/>
  <c r="D91" i="2"/>
  <c r="F91" i="2" s="1"/>
  <c r="G91" i="2" s="1"/>
  <c r="D90" i="2"/>
  <c r="F90" i="2" s="1"/>
  <c r="G90" i="2" s="1"/>
  <c r="D87" i="2"/>
  <c r="F87" i="2" s="1"/>
  <c r="D86" i="2"/>
  <c r="F86" i="2" s="1"/>
  <c r="D84" i="2"/>
  <c r="F84" i="2" s="1"/>
  <c r="D83" i="2"/>
  <c r="F83" i="2" s="1"/>
  <c r="D82" i="2"/>
  <c r="F82" i="2" s="1"/>
  <c r="D81" i="2"/>
  <c r="F81" i="2" s="1"/>
  <c r="D77" i="2"/>
  <c r="F77" i="2" s="1"/>
  <c r="D73" i="2"/>
  <c r="F73" i="2" s="1"/>
  <c r="D72" i="2"/>
  <c r="F72" i="2" s="1"/>
  <c r="D71" i="2"/>
  <c r="F71" i="2" s="1"/>
  <c r="D70" i="2"/>
  <c r="F70" i="2" s="1"/>
  <c r="D68" i="2"/>
  <c r="F68" i="2" s="1"/>
  <c r="D67" i="2"/>
  <c r="F67" i="2" s="1"/>
  <c r="D66" i="2"/>
  <c r="F66" i="2" s="1"/>
  <c r="D65" i="2"/>
  <c r="F65" i="2" s="1"/>
  <c r="D62" i="2"/>
  <c r="F62" i="2" s="1"/>
  <c r="D61" i="2"/>
  <c r="F61" i="2" s="1"/>
  <c r="D60" i="2"/>
  <c r="F60" i="2" s="1"/>
  <c r="D59" i="2"/>
  <c r="F59" i="2" s="1"/>
  <c r="D56" i="2"/>
  <c r="F56" i="2" s="1"/>
  <c r="D55" i="2"/>
  <c r="F55" i="2" s="1"/>
  <c r="D47" i="2"/>
  <c r="F47" i="2" s="1"/>
  <c r="G47" i="2" s="1"/>
  <c r="D46" i="2"/>
  <c r="F46" i="2" s="1"/>
  <c r="D42" i="2"/>
  <c r="F42" i="2" s="1"/>
  <c r="D41" i="2"/>
  <c r="F41" i="2" s="1"/>
  <c r="D37" i="2"/>
  <c r="F37" i="2" s="1"/>
  <c r="D36" i="2"/>
  <c r="F36" i="2" s="1"/>
  <c r="D35" i="2"/>
  <c r="F35" i="2" s="1"/>
  <c r="D34" i="2"/>
  <c r="F34" i="2" s="1"/>
  <c r="D32" i="2"/>
  <c r="F32" i="2" s="1"/>
  <c r="D31" i="2"/>
  <c r="F31" i="2" s="1"/>
  <c r="D30" i="2"/>
  <c r="F30" i="2" s="1"/>
  <c r="D29" i="2"/>
  <c r="D17" i="2"/>
  <c r="F17" i="2" s="1"/>
  <c r="H17" i="2" s="1"/>
  <c r="D16" i="2"/>
  <c r="F16" i="2" s="1"/>
  <c r="G127" i="2" l="1"/>
  <c r="H127" i="2"/>
  <c r="H123" i="2"/>
  <c r="G123" i="2"/>
  <c r="H8" i="3"/>
  <c r="G8" i="3"/>
  <c r="H10" i="3"/>
  <c r="I10" i="3" s="1"/>
  <c r="G7" i="3"/>
  <c r="I7" i="3" s="1"/>
  <c r="G94" i="2"/>
  <c r="H94" i="2"/>
  <c r="H93" i="2"/>
  <c r="I93" i="2" s="1"/>
  <c r="G9" i="3"/>
  <c r="H9" i="3"/>
  <c r="G129" i="2"/>
  <c r="H129" i="2"/>
  <c r="H128" i="2"/>
  <c r="I128" i="2" s="1"/>
  <c r="G126" i="2"/>
  <c r="H126" i="2"/>
  <c r="G122" i="2"/>
  <c r="H122" i="2"/>
  <c r="H111" i="2"/>
  <c r="I111" i="2" s="1"/>
  <c r="H114" i="2"/>
  <c r="I114" i="2" s="1"/>
  <c r="H115" i="2"/>
  <c r="I115" i="2" s="1"/>
  <c r="I29" i="2"/>
  <c r="G107" i="2"/>
  <c r="I107" i="2" s="1"/>
  <c r="H108" i="2"/>
  <c r="I108" i="2" s="1"/>
  <c r="H90" i="2"/>
  <c r="I90" i="2" s="1"/>
  <c r="H91" i="2"/>
  <c r="I91" i="2" s="1"/>
  <c r="H95" i="2"/>
  <c r="I95" i="2" s="1"/>
  <c r="H96" i="2"/>
  <c r="I96" i="2" s="1"/>
  <c r="G46" i="2"/>
  <c r="H46" i="2"/>
  <c r="G48" i="2"/>
  <c r="H48" i="2"/>
  <c r="G43" i="2"/>
  <c r="I43" i="2" s="1"/>
  <c r="H47" i="2"/>
  <c r="I47" i="2" s="1"/>
  <c r="H49" i="2"/>
  <c r="I49" i="2" s="1"/>
  <c r="G44" i="2"/>
  <c r="I44" i="2" s="1"/>
  <c r="H13" i="3"/>
  <c r="I13" i="3" s="1"/>
  <c r="H12" i="3"/>
  <c r="G12" i="3"/>
  <c r="G14" i="3"/>
  <c r="H14" i="3"/>
  <c r="G76" i="2"/>
  <c r="I76" i="2" s="1"/>
  <c r="G79" i="2"/>
  <c r="H79" i="2"/>
  <c r="H78" i="2"/>
  <c r="I78" i="2" s="1"/>
  <c r="H27" i="2"/>
  <c r="G27" i="2"/>
  <c r="H26" i="2"/>
  <c r="G26" i="2"/>
  <c r="H19" i="2"/>
  <c r="G19" i="2"/>
  <c r="H22" i="2"/>
  <c r="G22" i="2"/>
  <c r="G21" i="2"/>
  <c r="H21" i="2"/>
  <c r="G20" i="2"/>
  <c r="I20" i="2" s="1"/>
  <c r="H32" i="2"/>
  <c r="G32" i="2"/>
  <c r="H37" i="2"/>
  <c r="G37" i="2"/>
  <c r="H60" i="2"/>
  <c r="G60" i="2"/>
  <c r="H66" i="2"/>
  <c r="G66" i="2"/>
  <c r="H71" i="2"/>
  <c r="G71" i="2"/>
  <c r="H81" i="2"/>
  <c r="G81" i="2"/>
  <c r="H86" i="2"/>
  <c r="G86" i="2"/>
  <c r="H100" i="2"/>
  <c r="G100" i="2"/>
  <c r="H118" i="2"/>
  <c r="G118" i="2"/>
  <c r="H132" i="2"/>
  <c r="G132" i="2"/>
  <c r="H137" i="2"/>
  <c r="G137" i="2"/>
  <c r="H142" i="2"/>
  <c r="G142" i="2"/>
  <c r="H147" i="2"/>
  <c r="G147" i="2"/>
  <c r="H152" i="2"/>
  <c r="G152" i="2"/>
  <c r="H159" i="2"/>
  <c r="G159" i="2"/>
  <c r="H164" i="2"/>
  <c r="G164" i="2"/>
  <c r="H31" i="2"/>
  <c r="G31" i="2"/>
  <c r="H36" i="2"/>
  <c r="G36" i="2"/>
  <c r="H59" i="2"/>
  <c r="G59" i="2"/>
  <c r="H65" i="2"/>
  <c r="G65" i="2"/>
  <c r="H70" i="2"/>
  <c r="G70" i="2"/>
  <c r="H77" i="2"/>
  <c r="G77" i="2"/>
  <c r="H84" i="2"/>
  <c r="G84" i="2"/>
  <c r="H117" i="2"/>
  <c r="G117" i="2"/>
  <c r="H131" i="2"/>
  <c r="G131" i="2"/>
  <c r="H136" i="2"/>
  <c r="G136" i="2"/>
  <c r="H141" i="2"/>
  <c r="G141" i="2"/>
  <c r="H146" i="2"/>
  <c r="G146" i="2"/>
  <c r="H151" i="2"/>
  <c r="G151" i="2"/>
  <c r="H158" i="2"/>
  <c r="G158" i="2"/>
  <c r="H163" i="2"/>
  <c r="G163" i="2"/>
  <c r="G30" i="2"/>
  <c r="H30" i="2"/>
  <c r="H35" i="2"/>
  <c r="G35" i="2"/>
  <c r="H42" i="2"/>
  <c r="G42" i="2"/>
  <c r="H56" i="2"/>
  <c r="G56" i="2"/>
  <c r="H62" i="2"/>
  <c r="G62" i="2"/>
  <c r="G68" i="2"/>
  <c r="H68" i="2"/>
  <c r="H73" i="2"/>
  <c r="G73" i="2"/>
  <c r="H83" i="2"/>
  <c r="G83" i="2"/>
  <c r="G112" i="2"/>
  <c r="H112" i="2"/>
  <c r="H121" i="2"/>
  <c r="G121" i="2"/>
  <c r="H134" i="2"/>
  <c r="G134" i="2"/>
  <c r="G139" i="2"/>
  <c r="H139" i="2"/>
  <c r="H144" i="2"/>
  <c r="G144" i="2"/>
  <c r="H150" i="2"/>
  <c r="G150" i="2"/>
  <c r="G157" i="2"/>
  <c r="H157" i="2"/>
  <c r="H162" i="2"/>
  <c r="G162" i="2"/>
  <c r="H34" i="2"/>
  <c r="G34" i="2"/>
  <c r="H41" i="2"/>
  <c r="G41" i="2"/>
  <c r="H55" i="2"/>
  <c r="G55" i="2"/>
  <c r="H61" i="2"/>
  <c r="G61" i="2"/>
  <c r="H67" i="2"/>
  <c r="G67" i="2"/>
  <c r="H72" i="2"/>
  <c r="G72" i="2"/>
  <c r="H82" i="2"/>
  <c r="G82" i="2"/>
  <c r="H87" i="2"/>
  <c r="G87" i="2"/>
  <c r="H101" i="2"/>
  <c r="G101" i="2"/>
  <c r="H120" i="2"/>
  <c r="G120" i="2"/>
  <c r="H133" i="2"/>
  <c r="G133" i="2"/>
  <c r="H138" i="2"/>
  <c r="G138" i="2"/>
  <c r="H143" i="2"/>
  <c r="G143" i="2"/>
  <c r="H149" i="2"/>
  <c r="G149" i="2"/>
  <c r="H156" i="2"/>
  <c r="G156" i="2"/>
  <c r="H161" i="2"/>
  <c r="G161" i="2"/>
  <c r="G17" i="2"/>
  <c r="G16" i="2"/>
  <c r="H16" i="2"/>
  <c r="I8" i="3" l="1"/>
  <c r="I19" i="2"/>
  <c r="I127" i="2"/>
  <c r="F166" i="2"/>
  <c r="I12" i="3"/>
  <c r="I126" i="2"/>
  <c r="I123" i="2"/>
  <c r="F38" i="2"/>
  <c r="I129" i="2"/>
  <c r="I94" i="2"/>
  <c r="I9" i="3"/>
  <c r="G15" i="3"/>
  <c r="I14" i="3"/>
  <c r="I122" i="2"/>
  <c r="I163" i="2"/>
  <c r="I26" i="2"/>
  <c r="I67" i="2"/>
  <c r="I157" i="2"/>
  <c r="I134" i="2"/>
  <c r="I112" i="2"/>
  <c r="I56" i="2"/>
  <c r="I65" i="2"/>
  <c r="I142" i="2"/>
  <c r="I66" i="2"/>
  <c r="I48" i="2"/>
  <c r="I138" i="2"/>
  <c r="I30" i="2"/>
  <c r="I158" i="2"/>
  <c r="I159" i="2"/>
  <c r="I147" i="2"/>
  <c r="I137" i="2"/>
  <c r="I118" i="2"/>
  <c r="I27" i="2"/>
  <c r="I79" i="2"/>
  <c r="I46" i="2"/>
  <c r="I36" i="2"/>
  <c r="I35" i="2"/>
  <c r="I156" i="2"/>
  <c r="I164" i="2"/>
  <c r="I37" i="2"/>
  <c r="I143" i="2"/>
  <c r="I101" i="2"/>
  <c r="I77" i="2"/>
  <c r="I100" i="2"/>
  <c r="I149" i="2"/>
  <c r="I61" i="2"/>
  <c r="I162" i="2"/>
  <c r="I73" i="2"/>
  <c r="I42" i="2"/>
  <c r="I136" i="2"/>
  <c r="I117" i="2"/>
  <c r="I60" i="2"/>
  <c r="I82" i="2"/>
  <c r="I141" i="2"/>
  <c r="I132" i="2"/>
  <c r="I81" i="2"/>
  <c r="I34" i="2"/>
  <c r="I31" i="2"/>
  <c r="I32" i="2"/>
  <c r="I161" i="2"/>
  <c r="I133" i="2"/>
  <c r="I55" i="2"/>
  <c r="I150" i="2"/>
  <c r="I139" i="2"/>
  <c r="I121" i="2"/>
  <c r="I62" i="2"/>
  <c r="I151" i="2"/>
  <c r="I41" i="2"/>
  <c r="I72" i="2"/>
  <c r="I144" i="2"/>
  <c r="I68" i="2"/>
  <c r="I146" i="2"/>
  <c r="I131" i="2"/>
  <c r="I70" i="2"/>
  <c r="I59" i="2"/>
  <c r="I152" i="2"/>
  <c r="I71" i="2"/>
  <c r="I22" i="2"/>
  <c r="I21" i="2"/>
  <c r="I16" i="2"/>
  <c r="I87" i="2"/>
  <c r="I84" i="2"/>
  <c r="I86" i="2"/>
  <c r="I120" i="2"/>
  <c r="I83" i="2"/>
  <c r="I17" i="2"/>
  <c r="I166" i="2" l="1"/>
  <c r="I15" i="3"/>
  <c r="F167" i="2"/>
  <c r="I38" i="2"/>
  <c r="I167" i="2" l="1"/>
  <c r="I169" i="2" s="1"/>
</calcChain>
</file>

<file path=xl/sharedStrings.xml><?xml version="1.0" encoding="utf-8"?>
<sst xmlns="http://schemas.openxmlformats.org/spreadsheetml/2006/main" count="266" uniqueCount="160">
  <si>
    <t>N/A</t>
  </si>
  <si>
    <t>(E)</t>
  </si>
  <si>
    <t>(F)</t>
  </si>
  <si>
    <t>(G)</t>
  </si>
  <si>
    <t>Burden Item</t>
  </si>
  <si>
    <t>(B)</t>
  </si>
  <si>
    <t>(C)</t>
  </si>
  <si>
    <t>(D)</t>
  </si>
  <si>
    <t>1. Applications</t>
  </si>
  <si>
    <t>2. Survey and Studies</t>
  </si>
  <si>
    <t>3. Reporting Requirements</t>
  </si>
  <si>
    <t xml:space="preserve">     E. Write report</t>
  </si>
  <si>
    <t xml:space="preserve">                 Polycarbonates (PC)</t>
  </si>
  <si>
    <t xml:space="preserve">                 Acrylic and Modacrylic Fibers (AMF)</t>
  </si>
  <si>
    <t xml:space="preserve">                 Acetal Resins (AR)</t>
  </si>
  <si>
    <t xml:space="preserve">                 Hydrogen Fluoride (HF)</t>
  </si>
  <si>
    <t>REPORTING SUBTOTAL (Rounded)</t>
  </si>
  <si>
    <t>4.  Recordkeeping Requirements</t>
  </si>
  <si>
    <t xml:space="preserve">     C. Implementation activities</t>
  </si>
  <si>
    <t xml:space="preserve">            Control equipment inspections</t>
  </si>
  <si>
    <t xml:space="preserve">                 a. Tanks</t>
  </si>
  <si>
    <t xml:space="preserve">                        Polycarbonates (PC)</t>
  </si>
  <si>
    <t xml:space="preserve">                        Acrylic and Modacrylic Fibers (AMF)</t>
  </si>
  <si>
    <t xml:space="preserve">                        Acetal Resins (AR)</t>
  </si>
  <si>
    <t xml:space="preserve">                        Hydrogen Fluoride (HF)</t>
  </si>
  <si>
    <t xml:space="preserve">                 b. Closed-vent systems</t>
  </si>
  <si>
    <t xml:space="preserve">            Control equipment leak monitoring</t>
  </si>
  <si>
    <t xml:space="preserve">                 a. Cover vented to control device</t>
  </si>
  <si>
    <t xml:space="preserve">                 a. Closed vent system</t>
  </si>
  <si>
    <t xml:space="preserve">            Control devices</t>
  </si>
  <si>
    <t xml:space="preserve">                 b. Operate and maintain CMS</t>
  </si>
  <si>
    <t xml:space="preserve">            Pressure relief devices</t>
  </si>
  <si>
    <t xml:space="preserve">            Leak detection and repair program</t>
  </si>
  <si>
    <t xml:space="preserve">                 b. Perform monitoring/repairs</t>
  </si>
  <si>
    <t xml:space="preserve">            Container vapor tightness certification</t>
  </si>
  <si>
    <t xml:space="preserve">     D. Develop Record System</t>
  </si>
  <si>
    <t xml:space="preserve">     E. Record All Information Required by Standards</t>
  </si>
  <si>
    <t xml:space="preserve">            Control device CMS</t>
  </si>
  <si>
    <t xml:space="preserve">     F. Time to Train Personnel</t>
  </si>
  <si>
    <t xml:space="preserve">            Material determination methods</t>
  </si>
  <si>
    <t xml:space="preserve">            Container leak tight method</t>
  </si>
  <si>
    <t xml:space="preserve"> </t>
  </si>
  <si>
    <t>NESHAP for Source Categories: Generic Maximum Achievable Control Technology Standards for Acetal Resin; Acrylic and Modacrylic Fiber; Hydrogen Fluoride and Polycarbonate Production (40 CFR Part 63, Subpart YY) (Renewal)</t>
  </si>
  <si>
    <t>N/A = Not Applicable.</t>
  </si>
  <si>
    <t>Assumptions:</t>
  </si>
  <si>
    <t>REPORT REVIEW</t>
  </si>
  <si>
    <t xml:space="preserve">          a. Periodic reports</t>
  </si>
  <si>
    <r>
      <t xml:space="preserve">Table 2: </t>
    </r>
    <r>
      <rPr>
        <b/>
        <sz val="12"/>
        <color theme="1"/>
        <rFont val="Times New Roman"/>
        <family val="1"/>
      </rPr>
      <t>Average Annual EPA Burden and Cost –</t>
    </r>
    <r>
      <rPr>
        <b/>
        <sz val="12"/>
        <color rgb="FF000000"/>
        <rFont val="Times New Roman"/>
        <family val="1"/>
      </rPr>
      <t xml:space="preserve"> </t>
    </r>
    <r>
      <rPr>
        <b/>
        <sz val="12"/>
        <color theme="1"/>
        <rFont val="Times New Roman"/>
        <family val="1"/>
      </rPr>
      <t>NESHAP for Source Categories: Generic Maximum Achievable Control Technology Standards for Acetal Resin; Acrylic and Modacrylic Fiber; Hydrogen Fluoride and Polycarbonate Production (40 CFR Part 63, Subpart YY) (Renewal)</t>
    </r>
  </si>
  <si>
    <t>Assumptions</t>
  </si>
  <si>
    <t xml:space="preserve">            Initial notification requirements for pressure relief devices</t>
  </si>
  <si>
    <t xml:space="preserve">     B. Plan activities</t>
  </si>
  <si>
    <t xml:space="preserve">                 a. Initial requirements design analysis, performance test</t>
  </si>
  <si>
    <t xml:space="preserve">                 a. Initial requirements: Identify all affected streams</t>
  </si>
  <si>
    <t xml:space="preserve">            Control equipment</t>
  </si>
  <si>
    <t xml:space="preserve">     A. Familiarize with Rule Requirements</t>
  </si>
  <si>
    <t xml:space="preserve">                 Acetal Resins (AR) </t>
  </si>
  <si>
    <t xml:space="preserve">                 Hydrogen Fluoride (HF) </t>
  </si>
  <si>
    <t>hr/response</t>
  </si>
  <si>
    <t>Capital/Startup and Operation and Maintenance (O&amp;M) Costs</t>
  </si>
  <si>
    <t xml:space="preserve">(A) </t>
  </si>
  <si>
    <t>Source Category and Cost Type</t>
  </si>
  <si>
    <r>
      <t xml:space="preserve">Number of Respondents </t>
    </r>
    <r>
      <rPr>
        <sz val="8"/>
        <color theme="1"/>
        <rFont val="Times New Roman"/>
        <family val="1"/>
      </rPr>
      <t> </t>
    </r>
  </si>
  <si>
    <t xml:space="preserve">Annual Costs for One Respondent </t>
  </si>
  <si>
    <t xml:space="preserve">Number of Respondents </t>
  </si>
  <si>
    <t>Total Annual Cost</t>
  </si>
  <si>
    <t>(E X F)</t>
  </si>
  <si>
    <t>PC (O&amp;M)</t>
  </si>
  <si>
    <t>PC (PRD)</t>
  </si>
  <si>
    <t>PC (LDAR)</t>
  </si>
  <si>
    <t>AMF (O&amp;M)</t>
  </si>
  <si>
    <t>AMF (PRD)</t>
  </si>
  <si>
    <t>AMF (LDAR)</t>
  </si>
  <si>
    <r>
      <t>AR</t>
    </r>
    <r>
      <rPr>
        <vertAlign val="superscript"/>
        <sz val="10"/>
        <color theme="1"/>
        <rFont val="Times New Roman"/>
        <family val="1"/>
      </rPr>
      <t>1,2</t>
    </r>
  </si>
  <si>
    <r>
      <t>HF</t>
    </r>
    <r>
      <rPr>
        <vertAlign val="superscript"/>
        <sz val="10"/>
        <color theme="1"/>
        <rFont val="Times New Roman"/>
        <family val="1"/>
      </rPr>
      <t>1,3</t>
    </r>
  </si>
  <si>
    <t>Total (rounded)</t>
  </si>
  <si>
    <t xml:space="preserve">Total Capital/Startup Cost </t>
  </si>
  <si>
    <t>(B X C)</t>
  </si>
  <si>
    <t>Capital/Startup Cost for One Respondent</t>
  </si>
  <si>
    <r>
      <rPr>
        <vertAlign val="superscript"/>
        <sz val="9"/>
        <color theme="1"/>
        <rFont val="Calibri"/>
        <family val="2"/>
      </rPr>
      <t>a</t>
    </r>
    <r>
      <rPr>
        <sz val="9"/>
        <color theme="1"/>
        <rFont val="Calibri"/>
        <family val="2"/>
      </rPr>
      <t xml:space="preserve"> Estimate of burden for each activity, technical hours only.</t>
    </r>
  </si>
  <si>
    <r>
      <rPr>
        <vertAlign val="superscript"/>
        <sz val="9"/>
        <color theme="1"/>
        <rFont val="Calibri"/>
        <family val="2"/>
      </rPr>
      <t>b</t>
    </r>
    <r>
      <rPr>
        <sz val="9"/>
        <color theme="1"/>
        <rFont val="Calibri"/>
        <family val="2"/>
      </rPr>
      <t xml:space="preserve"> Estimate based on average facilities. </t>
    </r>
  </si>
  <si>
    <r>
      <rPr>
        <vertAlign val="superscript"/>
        <sz val="9"/>
        <color theme="1"/>
        <rFont val="Calibri"/>
        <family val="2"/>
      </rPr>
      <t>c</t>
    </r>
    <r>
      <rPr>
        <sz val="9"/>
        <color theme="1"/>
        <rFont val="Calibri"/>
        <family val="2"/>
      </rPr>
      <t xml:space="preserve"> We have assumed that there are 7 existing sources (3 PC, 1 AMF, 2 AR, and 1 HF) and that no additional new sources will become subject to the rule over the next three years.</t>
    </r>
  </si>
  <si>
    <r>
      <rPr>
        <vertAlign val="superscript"/>
        <sz val="9"/>
        <color theme="1"/>
        <rFont val="Calibri"/>
        <family val="2"/>
      </rPr>
      <t>f</t>
    </r>
    <r>
      <rPr>
        <sz val="9"/>
        <color theme="1"/>
        <rFont val="Calibri"/>
        <family val="2"/>
      </rPr>
      <t xml:space="preserve"> Initial notification requirements include: initial notifications, initial compliance determination, and initial performance tests.</t>
    </r>
  </si>
  <si>
    <r>
      <rPr>
        <vertAlign val="superscript"/>
        <sz val="9"/>
        <color theme="1"/>
        <rFont val="Calibri"/>
        <family val="2"/>
      </rPr>
      <t>g</t>
    </r>
    <r>
      <rPr>
        <sz val="9"/>
        <color theme="1"/>
        <rFont val="Calibri"/>
        <family val="2"/>
      </rPr>
      <t xml:space="preserve">  All major sources except for those in the PC and AMF subcategories must submit startup, shutdown, malfunction reports semiannually when actions are taken in the event of a startup, shutdown, or malfunction that are consistent with the source’s SSM plans.  Sources can submit this information with the periodic reports.</t>
    </r>
  </si>
  <si>
    <r>
      <rPr>
        <vertAlign val="superscript"/>
        <sz val="9"/>
        <color theme="1"/>
        <rFont val="Calibri"/>
        <family val="2"/>
      </rPr>
      <t>h</t>
    </r>
    <r>
      <rPr>
        <sz val="9"/>
        <color theme="1"/>
        <rFont val="Calibri"/>
        <family val="2"/>
      </rPr>
      <t xml:space="preserve"> The rules requires that all sources submit periodic reports (semiannually or according to the schedule for Title V).</t>
    </r>
  </si>
  <si>
    <r>
      <rPr>
        <vertAlign val="superscript"/>
        <sz val="10"/>
        <color theme="1"/>
        <rFont val="Calibri"/>
        <family val="2"/>
        <scheme val="minor"/>
      </rPr>
      <t>f</t>
    </r>
    <r>
      <rPr>
        <sz val="10"/>
        <color theme="1"/>
        <rFont val="Calibri"/>
        <family val="2"/>
        <scheme val="minor"/>
      </rPr>
      <t xml:space="preserve"> The equipment leak standards require the submittal of an initial report and semiannual report of leak detection and repair (LDAR) program experiencing any changes to the processes, monitoring frequency and initiation of a quality improvement program.  We have assumed that sources are submitting the required LDAR information with the periodic reports.</t>
    </r>
  </si>
  <si>
    <r>
      <rPr>
        <vertAlign val="superscript"/>
        <sz val="10"/>
        <color theme="1"/>
        <rFont val="Calibri"/>
        <family val="2"/>
      </rPr>
      <t>d</t>
    </r>
    <r>
      <rPr>
        <sz val="10"/>
        <color theme="1"/>
        <rFont val="Calibri"/>
        <family val="2"/>
      </rPr>
      <t xml:space="preserve"> We have assumed that the Agency will not have additional burden from sources conducting performance tests due to a process change that may or may not result in the source meeting additional requirements.</t>
    </r>
  </si>
  <si>
    <r>
      <rPr>
        <vertAlign val="superscript"/>
        <sz val="10"/>
        <color theme="1"/>
        <rFont val="Calibri"/>
        <family val="2"/>
      </rPr>
      <t>a</t>
    </r>
    <r>
      <rPr>
        <sz val="10"/>
        <color theme="1"/>
        <rFont val="Calibri"/>
        <family val="2"/>
      </rPr>
      <t xml:space="preserve"> We have assumed that there are 7 existing sources (3 PC, 1 AMF, 2 AR, and 1 HF) and that no additional new sources will become subject to the rule over the next three years. </t>
    </r>
  </si>
  <si>
    <r>
      <t>(A)
Person-hours per occurrence</t>
    </r>
    <r>
      <rPr>
        <b/>
        <vertAlign val="superscript"/>
        <sz val="10"/>
        <color theme="1"/>
        <rFont val="Calibri"/>
        <family val="2"/>
      </rPr>
      <t>a</t>
    </r>
  </si>
  <si>
    <r>
      <t>(B)
No. of occurrences per source per year</t>
    </r>
    <r>
      <rPr>
        <b/>
        <vertAlign val="superscript"/>
        <sz val="10"/>
        <color theme="1"/>
        <rFont val="Calibri"/>
        <family val="2"/>
      </rPr>
      <t>b</t>
    </r>
  </si>
  <si>
    <t>(C)
Person-hours per source per year
(C=AxB)</t>
  </si>
  <si>
    <r>
      <t>(D)
Respondents per year</t>
    </r>
    <r>
      <rPr>
        <b/>
        <vertAlign val="superscript"/>
        <sz val="10"/>
        <color theme="1"/>
        <rFont val="Calibri"/>
        <family val="2"/>
      </rPr>
      <t>c</t>
    </r>
  </si>
  <si>
    <t>(E)
Technical person-hours per year
(E=CxD)</t>
  </si>
  <si>
    <t>(F)
Management person-hours per year
(Ex0.05)</t>
  </si>
  <si>
    <t>(G)
Clerical person-hours per year
(Ex0.1)</t>
  </si>
  <si>
    <r>
      <t>(H)
Cost,$</t>
    </r>
    <r>
      <rPr>
        <b/>
        <vertAlign val="superscript"/>
        <sz val="10"/>
        <color theme="1"/>
        <rFont val="Calibri"/>
        <family val="2"/>
      </rPr>
      <t>d</t>
    </r>
  </si>
  <si>
    <t>See 4C</t>
  </si>
  <si>
    <t>(A)
EPA person-hours per occurrence</t>
  </si>
  <si>
    <t>(B)
No. of occurrences per plant per year</t>
  </si>
  <si>
    <t>(C)
EPA person-hours per plant per year (C=AxB)</t>
  </si>
  <si>
    <r>
      <t xml:space="preserve">(D)
Plants per year </t>
    </r>
    <r>
      <rPr>
        <b/>
        <vertAlign val="superscript"/>
        <sz val="10"/>
        <color theme="1"/>
        <rFont val="Calibri"/>
        <family val="2"/>
      </rPr>
      <t>a</t>
    </r>
  </si>
  <si>
    <t>(E)
Technical person-hours per year (E=CxD)</t>
  </si>
  <si>
    <t>(F)
Management person-hours per year (Ex0.05)</t>
  </si>
  <si>
    <t>(G)
Clerical person-hours per year (Ex0.1)</t>
  </si>
  <si>
    <r>
      <t>(H)
Agency Cost, $</t>
    </r>
    <r>
      <rPr>
        <b/>
        <vertAlign val="superscript"/>
        <sz val="10"/>
        <color theme="1"/>
        <rFont val="Calibri"/>
        <family val="2"/>
      </rPr>
      <t>b</t>
    </r>
  </si>
  <si>
    <r>
      <t xml:space="preserve">          a. Initial notification </t>
    </r>
    <r>
      <rPr>
        <vertAlign val="superscript"/>
        <sz val="10"/>
        <color theme="1"/>
        <rFont val="Calibri"/>
        <family val="2"/>
      </rPr>
      <t>c</t>
    </r>
  </si>
  <si>
    <r>
      <t xml:space="preserve">          b. Performance test </t>
    </r>
    <r>
      <rPr>
        <vertAlign val="superscript"/>
        <sz val="10"/>
        <color theme="1"/>
        <rFont val="Calibri"/>
        <family val="2"/>
      </rPr>
      <t>c, d</t>
    </r>
  </si>
  <si>
    <r>
      <t xml:space="preserve">          c. Compliance status </t>
    </r>
    <r>
      <rPr>
        <vertAlign val="superscript"/>
        <sz val="10"/>
        <color theme="1"/>
        <rFont val="Calibri"/>
        <family val="2"/>
      </rPr>
      <t>e</t>
    </r>
  </si>
  <si>
    <r>
      <t xml:space="preserve">          d. Performance test reports </t>
    </r>
    <r>
      <rPr>
        <vertAlign val="superscript"/>
        <sz val="10"/>
        <color theme="1"/>
        <rFont val="Calibri"/>
        <family val="2"/>
      </rPr>
      <t>c, d</t>
    </r>
  </si>
  <si>
    <r>
      <t xml:space="preserve">          b. Leak detection and repair reports </t>
    </r>
    <r>
      <rPr>
        <vertAlign val="superscript"/>
        <sz val="10"/>
        <color theme="1"/>
        <rFont val="Calibri"/>
        <family val="2"/>
      </rPr>
      <t>C, f</t>
    </r>
  </si>
  <si>
    <r>
      <t xml:space="preserve">          c. Startup, shutdown, malfunction reports </t>
    </r>
    <r>
      <rPr>
        <vertAlign val="superscript"/>
        <sz val="10"/>
        <color theme="1"/>
        <rFont val="Calibri"/>
        <family val="2"/>
      </rPr>
      <t>c, g</t>
    </r>
  </si>
  <si>
    <r>
      <t xml:space="preserve">     A. Familiarize with Rule Requirements </t>
    </r>
    <r>
      <rPr>
        <vertAlign val="superscript"/>
        <sz val="10"/>
        <color theme="1"/>
        <rFont val="Calibri"/>
        <family val="2"/>
      </rPr>
      <t>e</t>
    </r>
  </si>
  <si>
    <r>
      <t xml:space="preserve">     B. Required Activities for PC, AMF, AR, HF </t>
    </r>
    <r>
      <rPr>
        <vertAlign val="superscript"/>
        <sz val="10"/>
        <color theme="1"/>
        <rFont val="Calibri"/>
        <family val="2"/>
      </rPr>
      <t>e</t>
    </r>
  </si>
  <si>
    <r>
      <t xml:space="preserve">     C. Create Information for PC, AMF, AR, HF</t>
    </r>
    <r>
      <rPr>
        <vertAlign val="superscript"/>
        <sz val="10"/>
        <color theme="1"/>
        <rFont val="Calibri"/>
        <family val="2"/>
      </rPr>
      <t xml:space="preserve"> e</t>
    </r>
  </si>
  <si>
    <r>
      <t xml:space="preserve">     D. Gather Information for PC, AMF, AR, HF </t>
    </r>
    <r>
      <rPr>
        <vertAlign val="superscript"/>
        <sz val="10"/>
        <color theme="1"/>
        <rFont val="Calibri"/>
        <family val="2"/>
      </rPr>
      <t>e</t>
    </r>
  </si>
  <si>
    <r>
      <t xml:space="preserve">            General initial notification requirements</t>
    </r>
    <r>
      <rPr>
        <vertAlign val="superscript"/>
        <sz val="10"/>
        <color theme="1"/>
        <rFont val="Calibri"/>
        <family val="2"/>
      </rPr>
      <t>e,  f</t>
    </r>
  </si>
  <si>
    <r>
      <t xml:space="preserve">            Startup, shutdown and malfunction reports</t>
    </r>
    <r>
      <rPr>
        <vertAlign val="superscript"/>
        <sz val="10"/>
        <color theme="1"/>
        <rFont val="Calibri"/>
        <family val="2"/>
      </rPr>
      <t>g</t>
    </r>
  </si>
  <si>
    <r>
      <t xml:space="preserve">            Periodic reports</t>
    </r>
    <r>
      <rPr>
        <vertAlign val="superscript"/>
        <sz val="10"/>
        <color theme="1"/>
        <rFont val="Calibri"/>
        <family val="2"/>
      </rPr>
      <t xml:space="preserve"> h</t>
    </r>
  </si>
  <si>
    <r>
      <t xml:space="preserve">            Leak detection and repair reporting</t>
    </r>
    <r>
      <rPr>
        <vertAlign val="superscript"/>
        <sz val="10"/>
        <color theme="1"/>
        <rFont val="Calibri"/>
        <family val="2"/>
      </rPr>
      <t>i</t>
    </r>
  </si>
  <si>
    <r>
      <t xml:space="preserve">                 Acetal Resins (AR) </t>
    </r>
    <r>
      <rPr>
        <vertAlign val="superscript"/>
        <sz val="10"/>
        <color theme="1"/>
        <rFont val="Calibri"/>
        <family val="2"/>
      </rPr>
      <t>e</t>
    </r>
  </si>
  <si>
    <r>
      <t xml:space="preserve">                 Hydrogen Fluoride (HF) </t>
    </r>
    <r>
      <rPr>
        <vertAlign val="superscript"/>
        <sz val="10"/>
        <color theme="1"/>
        <rFont val="Calibri"/>
        <family val="2"/>
      </rPr>
      <t>e</t>
    </r>
  </si>
  <si>
    <r>
      <t xml:space="preserve">            Material determinations </t>
    </r>
    <r>
      <rPr>
        <vertAlign val="superscript"/>
        <sz val="10"/>
        <color theme="1"/>
        <rFont val="Calibri"/>
        <family val="2"/>
      </rPr>
      <t>e</t>
    </r>
  </si>
  <si>
    <r>
      <t xml:space="preserve">                        Polycarbonates (PC) </t>
    </r>
    <r>
      <rPr>
        <vertAlign val="superscript"/>
        <sz val="10"/>
        <color theme="1"/>
        <rFont val="Calibri"/>
        <family val="2"/>
      </rPr>
      <t>e</t>
    </r>
  </si>
  <si>
    <r>
      <t xml:space="preserve">                        Acetal Resins (AR) </t>
    </r>
    <r>
      <rPr>
        <vertAlign val="superscript"/>
        <sz val="10"/>
        <color theme="1"/>
        <rFont val="Calibri"/>
        <family val="2"/>
      </rPr>
      <t>e</t>
    </r>
  </si>
  <si>
    <r>
      <t xml:space="preserve">                        Hydrogen Fluoride (HF)</t>
    </r>
    <r>
      <rPr>
        <vertAlign val="superscript"/>
        <sz val="10"/>
        <color theme="1"/>
        <rFont val="Calibri"/>
        <family val="2"/>
      </rPr>
      <t xml:space="preserve"> e</t>
    </r>
  </si>
  <si>
    <r>
      <t xml:space="preserve">General Burden </t>
    </r>
    <r>
      <rPr>
        <vertAlign val="superscript"/>
        <sz val="10"/>
        <color theme="1"/>
        <rFont val="Calibri"/>
        <family val="2"/>
      </rPr>
      <t>e</t>
    </r>
  </si>
  <si>
    <r>
      <t xml:space="preserve">General Burden </t>
    </r>
    <r>
      <rPr>
        <vertAlign val="superscript"/>
        <sz val="10"/>
        <rFont val="Calibri"/>
        <family val="2"/>
      </rPr>
      <t>e</t>
    </r>
  </si>
  <si>
    <r>
      <t xml:space="preserve">            Initial requirements </t>
    </r>
    <r>
      <rPr>
        <vertAlign val="superscript"/>
        <sz val="10"/>
        <color theme="1"/>
        <rFont val="Calibri"/>
        <family val="2"/>
      </rPr>
      <t>e</t>
    </r>
  </si>
  <si>
    <t xml:space="preserve">    1. Initial Requirements</t>
  </si>
  <si>
    <t xml:space="preserve">   2.  Periodic Requirements</t>
  </si>
  <si>
    <t>RECORDKEEPING SUBTOTAL</t>
  </si>
  <si>
    <t>See 4A</t>
  </si>
  <si>
    <r>
      <rPr>
        <vertAlign val="superscript"/>
        <sz val="9"/>
        <color theme="1"/>
        <rFont val="Calibri"/>
        <family val="2"/>
      </rPr>
      <t>e</t>
    </r>
    <r>
      <rPr>
        <sz val="9"/>
        <color theme="1"/>
        <rFont val="Calibri"/>
        <family val="2"/>
      </rPr>
      <t xml:space="preserve"> Since there are no new respondents estimated, these requirements do not apply.</t>
    </r>
  </si>
  <si>
    <r>
      <rPr>
        <vertAlign val="superscript"/>
        <sz val="9"/>
        <color theme="1"/>
        <rFont val="Calibri"/>
        <family val="2"/>
      </rPr>
      <t xml:space="preserve">i </t>
    </r>
    <r>
      <rPr>
        <sz val="9"/>
        <color theme="1"/>
        <rFont val="Calibri"/>
        <family val="2"/>
      </rPr>
      <t>The standards for equipment leak requires the submittal of an initial report and semiannual reports of leak detection and repair (LDAR) and any changes to the processes, monitoring frequency and initiation of a quality improvement program.  These estimates assume sources are submitting the required periodic LDAR information with the semiannual reports. Since there are no new respondents estimated, the requirements for a one-time initial report do not apply.</t>
    </r>
  </si>
  <si>
    <r>
      <rPr>
        <vertAlign val="superscript"/>
        <sz val="10"/>
        <color theme="1"/>
        <rFont val="Calibri"/>
        <family val="2"/>
      </rPr>
      <t>c</t>
    </r>
    <r>
      <rPr>
        <sz val="10"/>
        <color theme="1"/>
        <rFont val="Calibri"/>
        <family val="2"/>
      </rPr>
      <t xml:space="preserve"> We have assumed there will be no new sources over the next three years of this ICR. Since there are no new respondents estimated, these requirements do not apply.</t>
    </r>
  </si>
  <si>
    <r>
      <rPr>
        <vertAlign val="superscript"/>
        <sz val="10"/>
        <color theme="1"/>
        <rFont val="Calibri"/>
        <family val="2"/>
        <scheme val="minor"/>
      </rPr>
      <t>e</t>
    </r>
    <r>
      <rPr>
        <sz val="10"/>
        <color theme="1"/>
        <rFont val="Calibri"/>
        <family val="2"/>
        <scheme val="minor"/>
      </rPr>
      <t xml:space="preserve"> Since there are no new respondents estimated, these requirements do not apply.</t>
    </r>
  </si>
  <si>
    <r>
      <rPr>
        <vertAlign val="superscript"/>
        <sz val="10"/>
        <color theme="1"/>
        <rFont val="Calibri"/>
        <family val="2"/>
        <scheme val="minor"/>
      </rPr>
      <t>g</t>
    </r>
    <r>
      <rPr>
        <sz val="10"/>
        <color theme="1"/>
        <rFont val="Calibri"/>
        <family val="2"/>
        <scheme val="minor"/>
      </rPr>
      <t xml:space="preserve"> All major sources except for those in the PC and AMF subcategories must submit startup, shutdown, malfunction reports semiannually when actions are taken in the event of a startup, shutdown, or malfunction that are consistent with the source’s SSM plans. Since there are no new respondents estimated, the requirements to develop a startup, shutdown and malfunction (SSM) plan do not apply. These estimates assume that sources are submitting their information on SSM with the periodic report which is submitted on a semiannual basis.</t>
    </r>
  </si>
  <si>
    <r>
      <rPr>
        <vertAlign val="superscript"/>
        <sz val="9"/>
        <color theme="1"/>
        <rFont val="Calibri"/>
        <family val="2"/>
        <scheme val="minor"/>
      </rPr>
      <t xml:space="preserve">h </t>
    </r>
    <r>
      <rPr>
        <sz val="10"/>
        <color theme="1"/>
        <rFont val="Calibri"/>
        <family val="2"/>
        <scheme val="minor"/>
      </rPr>
      <t>Totals have been rounded to 3 significant figures. Figures may not add exactly due to rounding.</t>
    </r>
  </si>
  <si>
    <t xml:space="preserve">    Spinning Lines (AMF)</t>
  </si>
  <si>
    <r>
      <t>TOTAL (Rounded)</t>
    </r>
    <r>
      <rPr>
        <b/>
        <vertAlign val="superscript"/>
        <sz val="10"/>
        <color theme="1"/>
        <rFont val="Calibri"/>
        <family val="2"/>
      </rPr>
      <t>h</t>
    </r>
  </si>
  <si>
    <r>
      <t xml:space="preserve">            Leak detection and repair program </t>
    </r>
    <r>
      <rPr>
        <vertAlign val="superscript"/>
        <sz val="10"/>
        <color theme="1"/>
        <rFont val="Calibri"/>
        <family val="2"/>
      </rPr>
      <t>e</t>
    </r>
  </si>
  <si>
    <r>
      <t xml:space="preserve">            Pressure relief devices </t>
    </r>
    <r>
      <rPr>
        <vertAlign val="superscript"/>
        <sz val="10"/>
        <color theme="1"/>
        <rFont val="Calibri"/>
        <family val="2"/>
      </rPr>
      <t>e</t>
    </r>
  </si>
  <si>
    <r>
      <t xml:space="preserve">            Develop startup, shutdown, malfunction plan</t>
    </r>
    <r>
      <rPr>
        <vertAlign val="superscript"/>
        <sz val="10"/>
        <color theme="1"/>
        <rFont val="Calibri"/>
        <family val="2"/>
      </rPr>
      <t>e,</t>
    </r>
    <r>
      <rPr>
        <sz val="10"/>
        <color theme="1"/>
        <rFont val="Calibri"/>
        <family val="2"/>
      </rPr>
      <t xml:space="preserve"> </t>
    </r>
    <r>
      <rPr>
        <vertAlign val="superscript"/>
        <sz val="10"/>
        <color theme="1"/>
        <rFont val="Calibri"/>
        <family val="2"/>
      </rPr>
      <t>g</t>
    </r>
  </si>
  <si>
    <t xml:space="preserve">                        Acetal Resins (AR) </t>
  </si>
  <si>
    <r>
      <t xml:space="preserve">                        Hydrogen Fluoride (HF) </t>
    </r>
    <r>
      <rPr>
        <vertAlign val="superscript"/>
        <sz val="10"/>
        <color theme="1"/>
        <rFont val="Calibri"/>
        <family val="2"/>
      </rPr>
      <t>k</t>
    </r>
  </si>
  <si>
    <r>
      <t xml:space="preserve">            Control equipment monitoring </t>
    </r>
    <r>
      <rPr>
        <vertAlign val="superscript"/>
        <sz val="10"/>
        <color theme="1"/>
        <rFont val="Calibri"/>
        <family val="2"/>
      </rPr>
      <t>l</t>
    </r>
  </si>
  <si>
    <r>
      <t xml:space="preserve">            Control equipment inspection and monitoring </t>
    </r>
    <r>
      <rPr>
        <vertAlign val="superscript"/>
        <sz val="10"/>
        <color theme="1"/>
        <rFont val="Calibri"/>
        <family val="2"/>
      </rPr>
      <t>m</t>
    </r>
  </si>
  <si>
    <r>
      <t>TOTAL LABOR BURDEN AND COST (Rounded)</t>
    </r>
    <r>
      <rPr>
        <b/>
        <vertAlign val="superscript"/>
        <sz val="10"/>
        <color theme="1"/>
        <rFont val="Calibri"/>
        <family val="2"/>
      </rPr>
      <t>n</t>
    </r>
  </si>
  <si>
    <r>
      <t>TOTAL CAPITAL AND O&amp;M COST (Rounded)</t>
    </r>
    <r>
      <rPr>
        <b/>
        <vertAlign val="superscript"/>
        <sz val="10"/>
        <color theme="1"/>
        <rFont val="Calibri"/>
        <family val="2"/>
      </rPr>
      <t>n</t>
    </r>
  </si>
  <si>
    <r>
      <t>GRAND TOTAL (Rounded)</t>
    </r>
    <r>
      <rPr>
        <b/>
        <vertAlign val="superscript"/>
        <sz val="10"/>
        <color theme="1"/>
        <rFont val="Calibri"/>
        <family val="2"/>
      </rPr>
      <t>n</t>
    </r>
  </si>
  <si>
    <r>
      <rPr>
        <vertAlign val="superscript"/>
        <sz val="9"/>
        <color theme="1"/>
        <rFont val="Calibri"/>
        <family val="2"/>
        <scheme val="minor"/>
      </rPr>
      <t xml:space="preserve">n </t>
    </r>
    <r>
      <rPr>
        <sz val="9"/>
        <color theme="1"/>
        <rFont val="Calibri"/>
        <family val="2"/>
        <scheme val="minor"/>
      </rPr>
      <t>Totals have been rounded to 3 significant figures. Figures may not add exactly due to rounding.</t>
    </r>
  </si>
  <si>
    <r>
      <rPr>
        <vertAlign val="superscript"/>
        <sz val="9"/>
        <color theme="1"/>
        <rFont val="Calibri"/>
        <family val="2"/>
      </rPr>
      <t>m</t>
    </r>
    <r>
      <rPr>
        <sz val="9"/>
        <color theme="1"/>
        <rFont val="Calibri"/>
        <family val="2"/>
      </rPr>
      <t xml:space="preserve"> We have assumed that there will be some labor hours associated with rule analysis and training per year.</t>
    </r>
    <r>
      <rPr>
        <sz val="10"/>
        <color theme="1"/>
        <rFont val="Calibri"/>
        <family val="2"/>
      </rPr>
      <t> </t>
    </r>
  </si>
  <si>
    <r>
      <rPr>
        <vertAlign val="superscript"/>
        <sz val="9"/>
        <color theme="1"/>
        <rFont val="Calibri"/>
        <family val="2"/>
      </rPr>
      <t>l</t>
    </r>
    <r>
      <rPr>
        <sz val="9"/>
        <color theme="1"/>
        <rFont val="Calibri"/>
        <family val="2"/>
      </rPr>
      <t xml:space="preserve"> We have assumed that control equipment monitoring should be done on a weekly basis.</t>
    </r>
  </si>
  <si>
    <r>
      <rPr>
        <vertAlign val="superscript"/>
        <sz val="9"/>
        <color theme="1"/>
        <rFont val="Calibri"/>
        <family val="2"/>
      </rPr>
      <t>k</t>
    </r>
    <r>
      <rPr>
        <sz val="9"/>
        <color theme="1"/>
        <rFont val="Calibri"/>
        <family val="2"/>
      </rPr>
      <t xml:space="preserve"> Visual inspections are required once per shift with a total of three shifts per day, at seven days per week, for 52 weeks per year. (3x7x52) for a total of 1,092 inspections per year.</t>
    </r>
    <r>
      <rPr>
        <sz val="10"/>
        <color theme="1"/>
        <rFont val="Calibri"/>
        <family val="2"/>
      </rPr>
      <t> </t>
    </r>
  </si>
  <si>
    <r>
      <t xml:space="preserve">                        Polycarbonates (PC) </t>
    </r>
    <r>
      <rPr>
        <vertAlign val="superscript"/>
        <sz val="10"/>
        <color theme="1"/>
        <rFont val="Calibri"/>
        <family val="2"/>
      </rPr>
      <t>j</t>
    </r>
  </si>
  <si>
    <r>
      <t xml:space="preserve">                        Acrylic and Modacrylic Fibers (AMF) </t>
    </r>
    <r>
      <rPr>
        <vertAlign val="superscript"/>
        <sz val="10"/>
        <color theme="1"/>
        <rFont val="Calibri"/>
        <family val="2"/>
      </rPr>
      <t>j</t>
    </r>
  </si>
  <si>
    <r>
      <t xml:space="preserve">            Leak detection and repair program</t>
    </r>
    <r>
      <rPr>
        <vertAlign val="superscript"/>
        <sz val="10"/>
        <color theme="1"/>
        <rFont val="Calibri"/>
        <family val="2"/>
      </rPr>
      <t xml:space="preserve"> h, m</t>
    </r>
  </si>
  <si>
    <r>
      <rPr>
        <vertAlign val="superscript"/>
        <sz val="9"/>
        <color theme="1"/>
        <rFont val="Calibri"/>
        <family val="2"/>
      </rPr>
      <t xml:space="preserve">j </t>
    </r>
    <r>
      <rPr>
        <sz val="9"/>
        <color theme="1"/>
        <rFont val="Calibri"/>
        <family val="2"/>
      </rPr>
      <t>Costs for performing monitoring and repairs for the polycarbonates (PC) and acrylic and modacrylic fibers (AMF) categories are accounted for in operation and maintenance costs (i.e. the LDAR program is contracted out instead of conducted in house) (see section 6(b)(iii)).</t>
    </r>
  </si>
  <si>
    <t>postage:</t>
  </si>
  <si>
    <r>
      <rPr>
        <vertAlign val="superscript"/>
        <sz val="10"/>
        <color theme="1"/>
        <rFont val="Calibri"/>
        <family val="2"/>
      </rPr>
      <t>b</t>
    </r>
    <r>
      <rPr>
        <sz val="10"/>
        <color theme="1"/>
        <rFont val="Calibri"/>
        <family val="2"/>
      </rPr>
      <t xml:space="preserve"> This cost is based on the following hourly labor rates times a 1.6 benefits multiplication factor to account for government overhead expenses: $69.04 for Managerial (GS-13, Step 5), $51.23 for Technical (GS-12, Step 1) and $27.73 Clerical (GS-6, Step 3).  These rates are from the Office of Personnel Management (OPM) “2021 General Schedule”, which excludes locality rates of pay.</t>
    </r>
  </si>
  <si>
    <r>
      <rPr>
        <vertAlign val="superscript"/>
        <sz val="9"/>
        <color theme="1"/>
        <rFont val="Calibri"/>
        <family val="2"/>
      </rPr>
      <t>d</t>
    </r>
    <r>
      <rPr>
        <sz val="9"/>
        <color theme="1"/>
        <rFont val="Calibri"/>
        <family val="2"/>
      </rPr>
      <t xml:space="preserve"> Costs are rounded and based on the following hourly rates:  Technical at $122.20, Management at $153.55, and Clerical at $61.51. These labor rates are based on the United States Department of Labor, Bureau of Labor Statistics, March 2021, “Table 2. Civilian Workers, by occupational and industry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</si>
</sst>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23" x14ac:knownFonts="1">
    <font>
      <sz val="11"/>
      <color theme="1"/>
      <name val="Calibri"/>
      <family val="2"/>
      <scheme val="minor"/>
    </font>
    <font>
      <sz val="10"/>
      <color theme="1"/>
      <name val="Times New Roman"/>
      <family val="1"/>
    </font>
    <font>
      <b/>
      <sz val="12"/>
      <color theme="1"/>
      <name val="Times New Roman"/>
      <family val="1"/>
    </font>
    <font>
      <b/>
      <sz val="10"/>
      <color theme="1"/>
      <name val="Calibri"/>
      <family val="2"/>
    </font>
    <font>
      <sz val="10"/>
      <color theme="1"/>
      <name val="Calibri"/>
      <family val="2"/>
    </font>
    <font>
      <b/>
      <vertAlign val="superscript"/>
      <sz val="10"/>
      <color theme="1"/>
      <name val="Calibri"/>
      <family val="2"/>
    </font>
    <font>
      <vertAlign val="superscript"/>
      <sz val="10"/>
      <color theme="1"/>
      <name val="Calibri"/>
      <family val="2"/>
    </font>
    <font>
      <sz val="9"/>
      <color theme="1"/>
      <name val="Calibri"/>
      <family val="2"/>
    </font>
    <font>
      <sz val="9"/>
      <color theme="1"/>
      <name val="Calibri"/>
      <family val="2"/>
      <scheme val="minor"/>
    </font>
    <font>
      <b/>
      <sz val="12"/>
      <color rgb="FF000000"/>
      <name val="Times New Roman"/>
      <family val="1"/>
    </font>
    <font>
      <sz val="11"/>
      <color theme="1"/>
      <name val="Calibri"/>
      <family val="2"/>
      <scheme val="minor"/>
    </font>
    <font>
      <sz val="10"/>
      <color theme="1"/>
      <name val="Calibri"/>
      <family val="2"/>
      <scheme val="minor"/>
    </font>
    <font>
      <sz val="10"/>
      <name val="Calibri"/>
      <family val="2"/>
    </font>
    <font>
      <vertAlign val="superscript"/>
      <sz val="10"/>
      <name val="Calibri"/>
      <family val="2"/>
    </font>
    <font>
      <sz val="8"/>
      <color theme="1"/>
      <name val="Times New Roman"/>
      <family val="1"/>
    </font>
    <font>
      <vertAlign val="superscript"/>
      <sz val="10"/>
      <color theme="1"/>
      <name val="Times New Roman"/>
      <family val="1"/>
    </font>
    <font>
      <vertAlign val="superscript"/>
      <sz val="9"/>
      <color theme="1"/>
      <name val="Calibri"/>
      <family val="2"/>
    </font>
    <font>
      <vertAlign val="superscript"/>
      <sz val="9"/>
      <color theme="1"/>
      <name val="Calibri"/>
      <family val="2"/>
      <scheme val="minor"/>
    </font>
    <font>
      <vertAlign val="superscript"/>
      <sz val="10"/>
      <color theme="1"/>
      <name val="Calibri"/>
      <family val="2"/>
      <scheme val="minor"/>
    </font>
    <font>
      <sz val="11"/>
      <color rgb="FFFF0000"/>
      <name val="Calibri"/>
      <family val="2"/>
      <scheme val="minor"/>
    </font>
    <font>
      <sz val="11"/>
      <name val="Calibri"/>
      <family val="2"/>
      <scheme val="minor"/>
    </font>
    <font>
      <sz val="9"/>
      <color rgb="FF000000"/>
      <name val="Times New Roman"/>
      <family val="1"/>
    </font>
    <font>
      <sz val="9"/>
      <color theme="1"/>
      <name val="Times New Roman"/>
      <family val="1"/>
    </font>
  </fonts>
  <fills count="2">
    <fill>
      <patternFill patternType="none"/>
    </fill>
    <fill>
      <patternFill patternType="gray125"/>
    </fill>
  </fills>
  <borders count="12">
    <border>
      <left/>
      <right/>
      <top/>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82">
    <xf numFmtId="0" fontId="0" fillId="0" borderId="0" xfId="0"/>
    <xf numFmtId="0" fontId="2" fillId="0" borderId="0" xfId="0" applyFont="1"/>
    <xf numFmtId="0" fontId="7" fillId="0" borderId="0" xfId="0" applyFont="1"/>
    <xf numFmtId="0" fontId="7" fillId="0" borderId="0" xfId="0" applyFont="1" applyAlignment="1"/>
    <xf numFmtId="0" fontId="8" fillId="0" borderId="0" xfId="0" applyNumberFormat="1" applyFont="1"/>
    <xf numFmtId="0" fontId="9" fillId="0" borderId="0" xfId="0" applyFont="1"/>
    <xf numFmtId="0" fontId="3" fillId="0" borderId="0" xfId="0" applyFont="1" applyBorder="1"/>
    <xf numFmtId="0" fontId="3" fillId="0" borderId="0" xfId="0" applyFont="1" applyBorder="1" applyAlignment="1">
      <alignment horizontal="center"/>
    </xf>
    <xf numFmtId="1" fontId="3" fillId="0" borderId="0" xfId="0" applyNumberFormat="1" applyFont="1" applyBorder="1" applyAlignment="1">
      <alignment horizontal="center"/>
    </xf>
    <xf numFmtId="6" fontId="3" fillId="0" borderId="0" xfId="0" applyNumberFormat="1" applyFont="1" applyBorder="1" applyAlignment="1">
      <alignment horizontal="center"/>
    </xf>
    <xf numFmtId="0" fontId="4" fillId="0" borderId="0" xfId="0" applyFont="1" applyBorder="1"/>
    <xf numFmtId="0" fontId="11"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0" xfId="0" applyFont="1" applyAlignment="1">
      <alignment vertical="center"/>
    </xf>
    <xf numFmtId="0" fontId="1" fillId="0" borderId="7" xfId="0" applyFont="1" applyBorder="1" applyAlignment="1">
      <alignment horizontal="center" vertical="center" wrapText="1"/>
    </xf>
    <xf numFmtId="0" fontId="0" fillId="0" borderId="7" xfId="0" applyBorder="1" applyAlignment="1">
      <alignment vertical="center" wrapText="1"/>
    </xf>
    <xf numFmtId="0" fontId="1" fillId="0" borderId="7" xfId="0" applyFont="1" applyBorder="1" applyAlignment="1">
      <alignment vertical="center" wrapText="1"/>
    </xf>
    <xf numFmtId="6" fontId="1" fillId="0" borderId="7" xfId="0" applyNumberFormat="1" applyFont="1" applyBorder="1" applyAlignment="1">
      <alignment horizontal="center" vertical="center" wrapText="1"/>
    </xf>
    <xf numFmtId="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3" fillId="0" borderId="7" xfId="0" applyFont="1" applyBorder="1" applyAlignment="1">
      <alignment horizontal="center"/>
    </xf>
    <xf numFmtId="0" fontId="4" fillId="0" borderId="7" xfId="0" applyFont="1" applyFill="1" applyBorder="1"/>
    <xf numFmtId="0" fontId="4" fillId="0" borderId="7" xfId="0" applyFont="1" applyFill="1" applyBorder="1" applyAlignment="1">
      <alignment horizontal="center"/>
    </xf>
    <xf numFmtId="0" fontId="4" fillId="0" borderId="7" xfId="0" applyFont="1" applyFill="1" applyBorder="1" applyAlignment="1">
      <alignment horizontal="right"/>
    </xf>
    <xf numFmtId="8" fontId="4" fillId="0" borderId="7" xfId="0" applyNumberFormat="1" applyFont="1" applyFill="1" applyBorder="1" applyAlignment="1">
      <alignment horizontal="right"/>
    </xf>
    <xf numFmtId="0" fontId="3" fillId="0" borderId="7" xfId="0" applyFont="1" applyFill="1" applyBorder="1" applyAlignment="1">
      <alignment wrapText="1"/>
    </xf>
    <xf numFmtId="6" fontId="3" fillId="0" borderId="7" xfId="0" applyNumberFormat="1" applyFont="1" applyFill="1" applyBorder="1" applyAlignment="1">
      <alignment horizontal="right"/>
    </xf>
    <xf numFmtId="0" fontId="1" fillId="0" borderId="7" xfId="0" applyFont="1" applyFill="1" applyBorder="1"/>
    <xf numFmtId="0" fontId="4" fillId="0" borderId="7" xfId="0" applyFont="1" applyFill="1" applyBorder="1" applyAlignment="1">
      <alignment horizontal="left" indent="1"/>
    </xf>
    <xf numFmtId="0" fontId="4" fillId="0" borderId="7" xfId="0" applyFont="1" applyFill="1" applyBorder="1" applyAlignment="1">
      <alignment horizontal="left" indent="6"/>
    </xf>
    <xf numFmtId="0" fontId="12" fillId="0" borderId="7" xfId="0" applyFont="1" applyFill="1" applyBorder="1" applyAlignment="1">
      <alignment horizontal="left" indent="6"/>
    </xf>
    <xf numFmtId="0" fontId="12" fillId="0" borderId="7" xfId="0" applyFont="1" applyFill="1" applyBorder="1" applyAlignment="1">
      <alignment horizontal="left" indent="7"/>
    </xf>
    <xf numFmtId="0" fontId="4" fillId="0" borderId="7" xfId="0" applyFont="1" applyFill="1" applyBorder="1" applyAlignment="1">
      <alignment horizontal="left" indent="2"/>
    </xf>
    <xf numFmtId="0" fontId="3" fillId="0" borderId="7" xfId="0" applyFont="1" applyBorder="1" applyAlignment="1">
      <alignment wrapText="1"/>
    </xf>
    <xf numFmtId="0" fontId="4" fillId="0" borderId="7" xfId="0" applyFont="1" applyBorder="1" applyAlignment="1">
      <alignment horizontal="center"/>
    </xf>
    <xf numFmtId="3" fontId="3" fillId="0" borderId="7" xfId="0" applyNumberFormat="1" applyFont="1" applyBorder="1" applyAlignment="1">
      <alignment horizontal="center"/>
    </xf>
    <xf numFmtId="0" fontId="3" fillId="0" borderId="7" xfId="0" applyFont="1" applyBorder="1"/>
    <xf numFmtId="164" fontId="3" fillId="0" borderId="7" xfId="1" applyNumberFormat="1" applyFont="1" applyBorder="1" applyAlignment="1">
      <alignment horizontal="right"/>
    </xf>
    <xf numFmtId="0" fontId="12" fillId="0" borderId="7" xfId="0" applyFont="1" applyFill="1" applyBorder="1" applyAlignment="1">
      <alignment horizontal="center"/>
    </xf>
    <xf numFmtId="0" fontId="11" fillId="0" borderId="0" xfId="0" applyFont="1" applyFill="1"/>
    <xf numFmtId="0" fontId="3" fillId="0" borderId="7" xfId="0" applyFont="1" applyBorder="1" applyAlignment="1">
      <alignment horizontal="center" wrapText="1"/>
    </xf>
    <xf numFmtId="0" fontId="3" fillId="0" borderId="8" xfId="0" applyFont="1" applyBorder="1" applyAlignment="1"/>
    <xf numFmtId="0" fontId="4" fillId="0" borderId="7" xfId="0" applyFont="1" applyBorder="1"/>
    <xf numFmtId="8" fontId="4" fillId="0" borderId="7" xfId="0" applyNumberFormat="1" applyFont="1" applyBorder="1" applyAlignment="1">
      <alignment horizontal="center"/>
    </xf>
    <xf numFmtId="1" fontId="3" fillId="0" borderId="7" xfId="0" applyNumberFormat="1" applyFont="1" applyBorder="1" applyAlignment="1">
      <alignment horizontal="center"/>
    </xf>
    <xf numFmtId="6" fontId="3" fillId="0" borderId="7" xfId="0" applyNumberFormat="1" applyFont="1" applyBorder="1" applyAlignment="1">
      <alignment horizontal="center"/>
    </xf>
    <xf numFmtId="0" fontId="3" fillId="0" borderId="7" xfId="0" applyFont="1" applyBorder="1" applyAlignment="1">
      <alignment horizontal="center" vertical="top" wrapText="1"/>
    </xf>
    <xf numFmtId="6" fontId="1" fillId="0" borderId="7" xfId="0" applyNumberFormat="1" applyFont="1" applyBorder="1" applyAlignment="1">
      <alignment horizontal="center" vertical="center" wrapText="1"/>
    </xf>
    <xf numFmtId="0" fontId="19" fillId="0" borderId="0" xfId="0" applyFont="1"/>
    <xf numFmtId="0" fontId="20" fillId="0" borderId="0" xfId="0" applyFont="1"/>
    <xf numFmtId="6" fontId="4" fillId="0" borderId="7" xfId="0" applyNumberFormat="1" applyFont="1" applyFill="1" applyBorder="1" applyAlignment="1">
      <alignment horizontal="right"/>
    </xf>
    <xf numFmtId="6" fontId="1" fillId="0" borderId="7" xfId="0" applyNumberFormat="1" applyFont="1" applyFill="1" applyBorder="1" applyAlignment="1">
      <alignment horizontal="center" vertical="center" wrapText="1"/>
    </xf>
    <xf numFmtId="6" fontId="4" fillId="0" borderId="7" xfId="0" applyNumberFormat="1" applyFont="1" applyBorder="1" applyAlignment="1">
      <alignment horizontal="center"/>
    </xf>
    <xf numFmtId="6" fontId="4" fillId="0" borderId="7" xfId="0" applyNumberFormat="1" applyFont="1" applyFill="1" applyBorder="1" applyAlignment="1">
      <alignment horizontal="center"/>
    </xf>
    <xf numFmtId="0" fontId="21" fillId="0" borderId="0" xfId="0" applyFont="1" applyAlignment="1">
      <alignment horizontal="center" vertical="center" wrapText="1"/>
    </xf>
    <xf numFmtId="0" fontId="22" fillId="0" borderId="0" xfId="0" applyFont="1" applyAlignment="1">
      <alignment horizontal="center" vertical="center" wrapText="1"/>
    </xf>
    <xf numFmtId="6" fontId="12" fillId="0" borderId="7" xfId="0" applyNumberFormat="1" applyFont="1" applyFill="1" applyBorder="1" applyAlignment="1">
      <alignment horizontal="right"/>
    </xf>
    <xf numFmtId="2" fontId="0" fillId="0" borderId="0" xfId="0" applyNumberFormat="1"/>
    <xf numFmtId="0" fontId="7" fillId="0" borderId="0" xfId="0" applyFont="1" applyAlignment="1">
      <alignment horizontal="left" wrapText="1"/>
    </xf>
    <xf numFmtId="1" fontId="3" fillId="0" borderId="9" xfId="0" applyNumberFormat="1" applyFont="1" applyFill="1" applyBorder="1" applyAlignment="1">
      <alignment horizontal="center"/>
    </xf>
    <xf numFmtId="1" fontId="3" fillId="0" borderId="10" xfId="0" applyNumberFormat="1" applyFont="1" applyFill="1" applyBorder="1" applyAlignment="1">
      <alignment horizontal="center"/>
    </xf>
    <xf numFmtId="1" fontId="3" fillId="0" borderId="11" xfId="0" applyNumberFormat="1" applyFont="1" applyFill="1" applyBorder="1" applyAlignment="1">
      <alignment horizontal="center"/>
    </xf>
    <xf numFmtId="0" fontId="7" fillId="0" borderId="0" xfId="0" applyFont="1" applyFill="1" applyAlignment="1">
      <alignment horizontal="left" wrapText="1"/>
    </xf>
    <xf numFmtId="0" fontId="0" fillId="0" borderId="0" xfId="0" applyFill="1" applyAlignment="1">
      <alignment horizontal="left" wrapText="1"/>
    </xf>
    <xf numFmtId="0" fontId="0" fillId="0" borderId="0" xfId="0" applyAlignment="1">
      <alignment horizontal="left" wrapText="1"/>
    </xf>
    <xf numFmtId="3" fontId="3" fillId="0" borderId="9" xfId="0" applyNumberFormat="1" applyFont="1" applyBorder="1" applyAlignment="1">
      <alignment horizontal="center"/>
    </xf>
    <xf numFmtId="3" fontId="3" fillId="0" borderId="10" xfId="0" applyNumberFormat="1" applyFont="1" applyBorder="1" applyAlignment="1">
      <alignment horizontal="center"/>
    </xf>
    <xf numFmtId="3" fontId="3" fillId="0" borderId="11" xfId="0" applyNumberFormat="1" applyFont="1" applyBorder="1" applyAlignment="1">
      <alignment horizontal="center"/>
    </xf>
    <xf numFmtId="0" fontId="11" fillId="0" borderId="0" xfId="0" applyFont="1" applyBorder="1" applyAlignment="1">
      <alignment horizontal="left"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horizontal="left" wrapText="1"/>
    </xf>
    <xf numFmtId="0" fontId="4" fillId="0" borderId="0" xfId="0" applyFont="1" applyBorder="1" applyAlignment="1">
      <alignment horizontal="left" vertical="top" wrapText="1"/>
    </xf>
    <xf numFmtId="0" fontId="1" fillId="0" borderId="7" xfId="0" applyFont="1" applyBorder="1" applyAlignment="1">
      <alignment vertical="center" wrapText="1"/>
    </xf>
    <xf numFmtId="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6"/>
  <sheetViews>
    <sheetView tabSelected="1" zoomScale="96" zoomScaleNormal="96" workbookViewId="0">
      <selection activeCell="A176" sqref="A176:I176"/>
    </sheetView>
  </sheetViews>
  <sheetFormatPr defaultRowHeight="14.5" x14ac:dyDescent="0.35"/>
  <cols>
    <col min="1" max="1" width="48.1796875" customWidth="1"/>
    <col min="2" max="2" width="10.81640625" customWidth="1"/>
    <col min="3" max="3" width="11.81640625" customWidth="1"/>
    <col min="4" max="4" width="13.26953125" customWidth="1"/>
    <col min="5" max="5" width="11.26953125" customWidth="1"/>
    <col min="6" max="6" width="11.7265625" customWidth="1"/>
    <col min="7" max="7" width="11.453125" customWidth="1"/>
    <col min="8" max="8" width="12.26953125" customWidth="1"/>
    <col min="9" max="9" width="14.54296875" customWidth="1"/>
  </cols>
  <sheetData>
    <row r="1" spans="1:11" ht="15.5" x14ac:dyDescent="0.35">
      <c r="A1" s="1" t="s">
        <v>42</v>
      </c>
    </row>
    <row r="2" spans="1:11" ht="15.5" x14ac:dyDescent="0.35">
      <c r="A2" s="1"/>
    </row>
    <row r="5" spans="1:11" x14ac:dyDescent="0.35">
      <c r="F5">
        <v>122.2</v>
      </c>
      <c r="G5">
        <v>153.55000000000001</v>
      </c>
      <c r="H5">
        <v>61.51</v>
      </c>
    </row>
    <row r="6" spans="1:11" ht="75.650000000000006" customHeight="1" x14ac:dyDescent="0.35">
      <c r="A6" s="44" t="s">
        <v>4</v>
      </c>
      <c r="B6" s="43" t="s">
        <v>87</v>
      </c>
      <c r="C6" s="43" t="s">
        <v>88</v>
      </c>
      <c r="D6" s="43" t="s">
        <v>89</v>
      </c>
      <c r="E6" s="43" t="s">
        <v>90</v>
      </c>
      <c r="F6" s="43" t="s">
        <v>91</v>
      </c>
      <c r="G6" s="43" t="s">
        <v>92</v>
      </c>
      <c r="H6" s="43" t="s">
        <v>93</v>
      </c>
      <c r="I6" s="43" t="s">
        <v>94</v>
      </c>
    </row>
    <row r="7" spans="1:11" x14ac:dyDescent="0.35">
      <c r="A7" s="24" t="s">
        <v>8</v>
      </c>
      <c r="B7" s="25" t="s">
        <v>0</v>
      </c>
      <c r="C7" s="25"/>
      <c r="D7" s="25"/>
      <c r="E7" s="25"/>
      <c r="F7" s="25"/>
      <c r="G7" s="25"/>
      <c r="H7" s="25"/>
      <c r="I7" s="26"/>
    </row>
    <row r="8" spans="1:11" x14ac:dyDescent="0.35">
      <c r="A8" s="24" t="s">
        <v>9</v>
      </c>
      <c r="B8" s="25" t="s">
        <v>0</v>
      </c>
      <c r="C8" s="25"/>
      <c r="D8" s="25"/>
      <c r="E8" s="25"/>
      <c r="F8" s="25"/>
      <c r="G8" s="25"/>
      <c r="H8" s="25"/>
      <c r="I8" s="26"/>
    </row>
    <row r="9" spans="1:11" x14ac:dyDescent="0.35">
      <c r="A9" s="24" t="s">
        <v>10</v>
      </c>
      <c r="B9" s="25"/>
      <c r="C9" s="25"/>
      <c r="D9" s="25"/>
      <c r="E9" s="25"/>
      <c r="F9" s="25"/>
      <c r="G9" s="25"/>
      <c r="H9" s="25"/>
      <c r="I9" s="26"/>
      <c r="K9" s="42"/>
    </row>
    <row r="10" spans="1:11" ht="15" x14ac:dyDescent="0.35">
      <c r="A10" s="24" t="s">
        <v>110</v>
      </c>
      <c r="B10" s="25" t="s">
        <v>130</v>
      </c>
      <c r="C10" s="25"/>
      <c r="D10" s="25"/>
      <c r="E10" s="25"/>
      <c r="F10" s="25"/>
      <c r="G10" s="25"/>
      <c r="H10" s="25"/>
      <c r="I10" s="26"/>
    </row>
    <row r="11" spans="1:11" ht="15" x14ac:dyDescent="0.35">
      <c r="A11" s="24" t="s">
        <v>111</v>
      </c>
      <c r="B11" s="25" t="s">
        <v>95</v>
      </c>
      <c r="C11" s="25"/>
      <c r="D11" s="25"/>
      <c r="E11" s="25"/>
      <c r="F11" s="25"/>
      <c r="G11" s="25"/>
      <c r="H11" s="25"/>
      <c r="I11" s="26"/>
    </row>
    <row r="12" spans="1:11" ht="15" x14ac:dyDescent="0.35">
      <c r="A12" s="24" t="s">
        <v>112</v>
      </c>
      <c r="B12" s="25" t="s">
        <v>95</v>
      </c>
      <c r="C12" s="25"/>
      <c r="D12" s="25"/>
      <c r="E12" s="25"/>
      <c r="F12" s="25"/>
      <c r="G12" s="25"/>
      <c r="H12" s="25"/>
      <c r="I12" s="26"/>
    </row>
    <row r="13" spans="1:11" ht="15" x14ac:dyDescent="0.35">
      <c r="A13" s="24" t="s">
        <v>113</v>
      </c>
      <c r="B13" s="25" t="s">
        <v>95</v>
      </c>
      <c r="C13" s="25"/>
      <c r="D13" s="25"/>
      <c r="E13" s="25"/>
      <c r="F13" s="25"/>
      <c r="G13" s="25"/>
      <c r="H13" s="25"/>
      <c r="I13" s="26"/>
    </row>
    <row r="14" spans="1:11" x14ac:dyDescent="0.35">
      <c r="A14" s="24" t="s">
        <v>11</v>
      </c>
      <c r="B14" s="25"/>
      <c r="C14" s="25"/>
      <c r="D14" s="25"/>
      <c r="E14" s="25"/>
      <c r="F14" s="25"/>
      <c r="G14" s="25"/>
      <c r="H14" s="25"/>
      <c r="I14" s="26"/>
    </row>
    <row r="15" spans="1:11" x14ac:dyDescent="0.35">
      <c r="A15" s="24" t="s">
        <v>49</v>
      </c>
      <c r="B15" s="25"/>
      <c r="C15" s="25"/>
      <c r="D15" s="25"/>
      <c r="E15" s="25"/>
      <c r="F15" s="25"/>
      <c r="G15" s="25"/>
      <c r="H15" s="25"/>
      <c r="I15" s="26"/>
    </row>
    <row r="16" spans="1:11" x14ac:dyDescent="0.35">
      <c r="A16" s="24" t="s">
        <v>12</v>
      </c>
      <c r="B16" s="25">
        <v>4</v>
      </c>
      <c r="C16" s="25">
        <v>1</v>
      </c>
      <c r="D16" s="25">
        <f>B16*C16</f>
        <v>4</v>
      </c>
      <c r="E16" s="25">
        <v>0</v>
      </c>
      <c r="F16" s="25">
        <f>D16*E16</f>
        <v>0</v>
      </c>
      <c r="G16" s="25">
        <f>F16*0.05</f>
        <v>0</v>
      </c>
      <c r="H16" s="25">
        <f>F16*0.1</f>
        <v>0</v>
      </c>
      <c r="I16" s="53">
        <f>F16*$F$5+G16*$G$5+H16*$H$5</f>
        <v>0</v>
      </c>
    </row>
    <row r="17" spans="1:9" x14ac:dyDescent="0.35">
      <c r="A17" s="24" t="s">
        <v>13</v>
      </c>
      <c r="B17" s="25">
        <v>4</v>
      </c>
      <c r="C17" s="25">
        <v>1</v>
      </c>
      <c r="D17" s="25">
        <f>B17*C17</f>
        <v>4</v>
      </c>
      <c r="E17" s="25">
        <v>0</v>
      </c>
      <c r="F17" s="25">
        <f>D17*E17</f>
        <v>0</v>
      </c>
      <c r="G17" s="25">
        <f t="shared" ref="G17" si="0">F17*0.05</f>
        <v>0</v>
      </c>
      <c r="H17" s="25">
        <f t="shared" ref="H17" si="1">F17*0.1</f>
        <v>0</v>
      </c>
      <c r="I17" s="53">
        <f>F17*$F$5+G17*$G$5+H17*$H$5</f>
        <v>0</v>
      </c>
    </row>
    <row r="18" spans="1:9" ht="15" x14ac:dyDescent="0.35">
      <c r="A18" s="24" t="s">
        <v>114</v>
      </c>
      <c r="B18" s="25"/>
      <c r="C18" s="25"/>
      <c r="D18" s="25"/>
      <c r="E18" s="25"/>
      <c r="F18" s="25"/>
      <c r="G18" s="25"/>
      <c r="H18" s="25"/>
      <c r="I18" s="53"/>
    </row>
    <row r="19" spans="1:9" x14ac:dyDescent="0.35">
      <c r="A19" s="24" t="s">
        <v>12</v>
      </c>
      <c r="B19" s="25">
        <v>52</v>
      </c>
      <c r="C19" s="25">
        <v>1</v>
      </c>
      <c r="D19" s="25">
        <f t="shared" ref="D19:D22" si="2">B19*C19</f>
        <v>52</v>
      </c>
      <c r="E19" s="25">
        <v>0</v>
      </c>
      <c r="F19" s="25">
        <f t="shared" ref="F19:F22" si="3">D19*E19</f>
        <v>0</v>
      </c>
      <c r="G19" s="25">
        <f t="shared" ref="G19:G22" si="4">F19*0.05</f>
        <v>0</v>
      </c>
      <c r="H19" s="25">
        <f t="shared" ref="H19:H22" si="5">F19*0.1</f>
        <v>0</v>
      </c>
      <c r="I19" s="53">
        <f>F19*$F$5+G19*$G$5+H19*$H$5</f>
        <v>0</v>
      </c>
    </row>
    <row r="20" spans="1:9" x14ac:dyDescent="0.35">
      <c r="A20" s="24" t="s">
        <v>13</v>
      </c>
      <c r="B20" s="25">
        <v>52</v>
      </c>
      <c r="C20" s="25">
        <v>1</v>
      </c>
      <c r="D20" s="25">
        <f t="shared" si="2"/>
        <v>52</v>
      </c>
      <c r="E20" s="25">
        <v>0</v>
      </c>
      <c r="F20" s="25">
        <f t="shared" si="3"/>
        <v>0</v>
      </c>
      <c r="G20" s="25">
        <f t="shared" si="4"/>
        <v>0</v>
      </c>
      <c r="H20" s="25">
        <f t="shared" si="5"/>
        <v>0</v>
      </c>
      <c r="I20" s="53">
        <f t="shared" ref="I20:I22" si="6">F20*$F$5+G20*$G$5+H20*$H$5</f>
        <v>0</v>
      </c>
    </row>
    <row r="21" spans="1:9" x14ac:dyDescent="0.35">
      <c r="A21" s="24" t="s">
        <v>14</v>
      </c>
      <c r="B21" s="25">
        <v>52</v>
      </c>
      <c r="C21" s="25">
        <v>1</v>
      </c>
      <c r="D21" s="25">
        <f t="shared" si="2"/>
        <v>52</v>
      </c>
      <c r="E21" s="25">
        <v>0</v>
      </c>
      <c r="F21" s="25">
        <f t="shared" si="3"/>
        <v>0</v>
      </c>
      <c r="G21" s="25">
        <f t="shared" si="4"/>
        <v>0</v>
      </c>
      <c r="H21" s="25">
        <f t="shared" si="5"/>
        <v>0</v>
      </c>
      <c r="I21" s="53">
        <f t="shared" si="6"/>
        <v>0</v>
      </c>
    </row>
    <row r="22" spans="1:9" x14ac:dyDescent="0.35">
      <c r="A22" s="24" t="s">
        <v>15</v>
      </c>
      <c r="B22" s="25">
        <v>52</v>
      </c>
      <c r="C22" s="25">
        <v>1</v>
      </c>
      <c r="D22" s="25">
        <f t="shared" si="2"/>
        <v>52</v>
      </c>
      <c r="E22" s="25">
        <v>0</v>
      </c>
      <c r="F22" s="25">
        <f t="shared" si="3"/>
        <v>0</v>
      </c>
      <c r="G22" s="25">
        <f t="shared" si="4"/>
        <v>0</v>
      </c>
      <c r="H22" s="25">
        <f t="shared" si="5"/>
        <v>0</v>
      </c>
      <c r="I22" s="53">
        <f t="shared" si="6"/>
        <v>0</v>
      </c>
    </row>
    <row r="23" spans="1:9" ht="15" x14ac:dyDescent="0.35">
      <c r="A23" s="24" t="s">
        <v>115</v>
      </c>
      <c r="B23" s="25"/>
      <c r="C23" s="25"/>
      <c r="D23" s="25"/>
      <c r="E23" s="25"/>
      <c r="F23" s="25"/>
      <c r="G23" s="25"/>
      <c r="H23" s="25"/>
      <c r="I23" s="27"/>
    </row>
    <row r="24" spans="1:9" x14ac:dyDescent="0.35">
      <c r="A24" s="24" t="s">
        <v>12</v>
      </c>
      <c r="B24" s="25" t="s">
        <v>0</v>
      </c>
      <c r="C24" s="25"/>
      <c r="D24" s="25"/>
      <c r="E24" s="25"/>
      <c r="F24" s="25"/>
      <c r="G24" s="25"/>
      <c r="H24" s="25"/>
      <c r="I24" s="27"/>
    </row>
    <row r="25" spans="1:9" x14ac:dyDescent="0.35">
      <c r="A25" s="24" t="s">
        <v>13</v>
      </c>
      <c r="B25" s="25" t="s">
        <v>0</v>
      </c>
      <c r="C25" s="25"/>
      <c r="D25" s="25"/>
      <c r="E25" s="25"/>
      <c r="F25" s="25"/>
      <c r="G25" s="25"/>
      <c r="H25" s="25"/>
      <c r="I25" s="27"/>
    </row>
    <row r="26" spans="1:9" x14ac:dyDescent="0.35">
      <c r="A26" s="24" t="s">
        <v>14</v>
      </c>
      <c r="B26" s="25">
        <v>2</v>
      </c>
      <c r="C26" s="25">
        <v>1</v>
      </c>
      <c r="D26" s="25">
        <f t="shared" ref="D26:D27" si="7">B26*C26</f>
        <v>2</v>
      </c>
      <c r="E26" s="25">
        <v>2</v>
      </c>
      <c r="F26" s="25">
        <f t="shared" ref="F26:F27" si="8">D26*E26</f>
        <v>4</v>
      </c>
      <c r="G26" s="25">
        <f t="shared" ref="G26:G27" si="9">F26*0.05</f>
        <v>0.2</v>
      </c>
      <c r="H26" s="25">
        <f t="shared" ref="H26:H27" si="10">F26*0.1</f>
        <v>0.4</v>
      </c>
      <c r="I26" s="27">
        <f t="shared" ref="I26:I27" si="11">F26*$F$5+G26*$G$5+H26*$H$5</f>
        <v>544.11400000000003</v>
      </c>
    </row>
    <row r="27" spans="1:9" x14ac:dyDescent="0.35">
      <c r="A27" s="24" t="s">
        <v>15</v>
      </c>
      <c r="B27" s="25">
        <v>2</v>
      </c>
      <c r="C27" s="25">
        <v>1</v>
      </c>
      <c r="D27" s="25">
        <f t="shared" si="7"/>
        <v>2</v>
      </c>
      <c r="E27" s="25">
        <v>1</v>
      </c>
      <c r="F27" s="25">
        <f t="shared" si="8"/>
        <v>2</v>
      </c>
      <c r="G27" s="25">
        <f t="shared" si="9"/>
        <v>0.1</v>
      </c>
      <c r="H27" s="25">
        <f t="shared" si="10"/>
        <v>0.2</v>
      </c>
      <c r="I27" s="27">
        <f t="shared" si="11"/>
        <v>272.05700000000002</v>
      </c>
    </row>
    <row r="28" spans="1:9" ht="17.25" customHeight="1" x14ac:dyDescent="0.35">
      <c r="A28" s="24" t="s">
        <v>116</v>
      </c>
      <c r="B28" s="25"/>
      <c r="C28" s="25"/>
      <c r="D28" s="25"/>
      <c r="E28" s="25"/>
      <c r="F28" s="25"/>
      <c r="G28" s="25"/>
      <c r="H28" s="25"/>
      <c r="I28" s="27"/>
    </row>
    <row r="29" spans="1:9" x14ac:dyDescent="0.35">
      <c r="A29" s="24" t="s">
        <v>12</v>
      </c>
      <c r="B29" s="25">
        <v>13.5</v>
      </c>
      <c r="C29" s="25">
        <v>2</v>
      </c>
      <c r="D29" s="25">
        <f t="shared" ref="D29:D32" si="12">B29*C29</f>
        <v>27</v>
      </c>
      <c r="E29" s="25">
        <v>3</v>
      </c>
      <c r="F29" s="25">
        <v>108</v>
      </c>
      <c r="G29" s="25">
        <f t="shared" ref="G29:G37" si="13">F29*0.05</f>
        <v>5.4</v>
      </c>
      <c r="H29" s="25">
        <f t="shared" ref="H29:H37" si="14">F29*0.1</f>
        <v>10.8</v>
      </c>
      <c r="I29" s="27">
        <f t="shared" ref="I29:I37" si="15">F29*$F$5+G29*$G$5+H29*$H$5</f>
        <v>14691.078000000001</v>
      </c>
    </row>
    <row r="30" spans="1:9" x14ac:dyDescent="0.35">
      <c r="A30" s="24" t="s">
        <v>13</v>
      </c>
      <c r="B30" s="25">
        <v>15.5</v>
      </c>
      <c r="C30" s="25">
        <v>2</v>
      </c>
      <c r="D30" s="25">
        <f t="shared" si="12"/>
        <v>31</v>
      </c>
      <c r="E30" s="25">
        <v>1</v>
      </c>
      <c r="F30" s="25">
        <f t="shared" ref="F30:F32" si="16">D30*E30</f>
        <v>31</v>
      </c>
      <c r="G30" s="25">
        <f t="shared" si="13"/>
        <v>1.55</v>
      </c>
      <c r="H30" s="25">
        <f t="shared" si="14"/>
        <v>3.1</v>
      </c>
      <c r="I30" s="27">
        <f t="shared" si="15"/>
        <v>4216.8834999999999</v>
      </c>
    </row>
    <row r="31" spans="1:9" x14ac:dyDescent="0.35">
      <c r="A31" s="24" t="s">
        <v>14</v>
      </c>
      <c r="B31" s="25">
        <v>8</v>
      </c>
      <c r="C31" s="25">
        <v>2</v>
      </c>
      <c r="D31" s="25">
        <f t="shared" si="12"/>
        <v>16</v>
      </c>
      <c r="E31" s="25">
        <v>2</v>
      </c>
      <c r="F31" s="25">
        <f t="shared" si="16"/>
        <v>32</v>
      </c>
      <c r="G31" s="25">
        <f t="shared" si="13"/>
        <v>1.6</v>
      </c>
      <c r="H31" s="25">
        <f t="shared" si="14"/>
        <v>3.2</v>
      </c>
      <c r="I31" s="27">
        <f t="shared" si="15"/>
        <v>4352.9120000000003</v>
      </c>
    </row>
    <row r="32" spans="1:9" x14ac:dyDescent="0.35">
      <c r="A32" s="24" t="s">
        <v>15</v>
      </c>
      <c r="B32" s="25">
        <v>8</v>
      </c>
      <c r="C32" s="25">
        <v>2</v>
      </c>
      <c r="D32" s="25">
        <f t="shared" si="12"/>
        <v>16</v>
      </c>
      <c r="E32" s="25">
        <v>1</v>
      </c>
      <c r="F32" s="25">
        <f t="shared" si="16"/>
        <v>16</v>
      </c>
      <c r="G32" s="25">
        <f t="shared" si="13"/>
        <v>0.8</v>
      </c>
      <c r="H32" s="25">
        <f t="shared" si="14"/>
        <v>1.6</v>
      </c>
      <c r="I32" s="27">
        <f t="shared" si="15"/>
        <v>2176.4560000000001</v>
      </c>
    </row>
    <row r="33" spans="1:9" ht="15" x14ac:dyDescent="0.35">
      <c r="A33" s="24" t="s">
        <v>117</v>
      </c>
      <c r="B33" s="25"/>
      <c r="C33" s="25"/>
      <c r="D33" s="25"/>
      <c r="E33" s="25"/>
      <c r="F33" s="25"/>
      <c r="G33" s="25"/>
      <c r="H33" s="25"/>
      <c r="I33" s="27"/>
    </row>
    <row r="34" spans="1:9" x14ac:dyDescent="0.35">
      <c r="A34" s="24" t="s">
        <v>12</v>
      </c>
      <c r="B34" s="25">
        <v>12</v>
      </c>
      <c r="C34" s="25">
        <v>2</v>
      </c>
      <c r="D34" s="25">
        <f t="shared" ref="D34:D37" si="17">B34*C34</f>
        <v>24</v>
      </c>
      <c r="E34" s="25">
        <v>3</v>
      </c>
      <c r="F34" s="25">
        <f t="shared" ref="F34:F37" si="18">D34*E34</f>
        <v>72</v>
      </c>
      <c r="G34" s="25">
        <f t="shared" si="13"/>
        <v>3.6</v>
      </c>
      <c r="H34" s="25">
        <f t="shared" si="14"/>
        <v>7.2</v>
      </c>
      <c r="I34" s="27">
        <f t="shared" si="15"/>
        <v>9794.0519999999997</v>
      </c>
    </row>
    <row r="35" spans="1:9" x14ac:dyDescent="0.35">
      <c r="A35" s="24" t="s">
        <v>13</v>
      </c>
      <c r="B35" s="25">
        <v>12</v>
      </c>
      <c r="C35" s="25">
        <v>2</v>
      </c>
      <c r="D35" s="25">
        <f t="shared" si="17"/>
        <v>24</v>
      </c>
      <c r="E35" s="25">
        <v>1</v>
      </c>
      <c r="F35" s="25">
        <f t="shared" si="18"/>
        <v>24</v>
      </c>
      <c r="G35" s="25">
        <f t="shared" si="13"/>
        <v>1.2000000000000002</v>
      </c>
      <c r="H35" s="25">
        <f t="shared" si="14"/>
        <v>2.4000000000000004</v>
      </c>
      <c r="I35" s="27">
        <f t="shared" si="15"/>
        <v>3264.6840000000002</v>
      </c>
    </row>
    <row r="36" spans="1:9" x14ac:dyDescent="0.35">
      <c r="A36" s="24" t="s">
        <v>14</v>
      </c>
      <c r="B36" s="25">
        <v>8</v>
      </c>
      <c r="C36" s="25">
        <v>2</v>
      </c>
      <c r="D36" s="25">
        <f t="shared" si="17"/>
        <v>16</v>
      </c>
      <c r="E36" s="25">
        <v>2</v>
      </c>
      <c r="F36" s="25">
        <f t="shared" si="18"/>
        <v>32</v>
      </c>
      <c r="G36" s="25">
        <f t="shared" si="13"/>
        <v>1.6</v>
      </c>
      <c r="H36" s="25">
        <f t="shared" si="14"/>
        <v>3.2</v>
      </c>
      <c r="I36" s="27">
        <f t="shared" si="15"/>
        <v>4352.9120000000003</v>
      </c>
    </row>
    <row r="37" spans="1:9" x14ac:dyDescent="0.35">
      <c r="A37" s="24" t="s">
        <v>15</v>
      </c>
      <c r="B37" s="25">
        <v>8</v>
      </c>
      <c r="C37" s="25">
        <v>2</v>
      </c>
      <c r="D37" s="25">
        <f t="shared" si="17"/>
        <v>16</v>
      </c>
      <c r="E37" s="25">
        <v>1</v>
      </c>
      <c r="F37" s="25">
        <f t="shared" si="18"/>
        <v>16</v>
      </c>
      <c r="G37" s="25">
        <f t="shared" si="13"/>
        <v>0.8</v>
      </c>
      <c r="H37" s="25">
        <f t="shared" si="14"/>
        <v>1.6</v>
      </c>
      <c r="I37" s="27">
        <f t="shared" si="15"/>
        <v>2176.4560000000001</v>
      </c>
    </row>
    <row r="38" spans="1:9" x14ac:dyDescent="0.35">
      <c r="A38" s="28" t="s">
        <v>16</v>
      </c>
      <c r="B38" s="25"/>
      <c r="C38" s="25"/>
      <c r="D38" s="25"/>
      <c r="E38" s="25"/>
      <c r="F38" s="62">
        <f>SUM(F10:H37)</f>
        <v>387.55000000000007</v>
      </c>
      <c r="G38" s="63"/>
      <c r="H38" s="64"/>
      <c r="I38" s="29">
        <f>SUM(I10:I37)</f>
        <v>45841.604500000009</v>
      </c>
    </row>
    <row r="39" spans="1:9" x14ac:dyDescent="0.35">
      <c r="A39" s="24" t="s">
        <v>17</v>
      </c>
      <c r="B39" s="25"/>
      <c r="C39" s="25"/>
      <c r="D39" s="25"/>
      <c r="E39" s="25"/>
      <c r="F39" s="25"/>
      <c r="G39" s="25"/>
      <c r="H39" s="25"/>
      <c r="I39" s="26"/>
    </row>
    <row r="40" spans="1:9" x14ac:dyDescent="0.35">
      <c r="A40" s="24" t="s">
        <v>54</v>
      </c>
      <c r="B40" s="25"/>
      <c r="C40" s="25"/>
      <c r="D40" s="25"/>
      <c r="E40" s="25"/>
      <c r="F40" s="25"/>
      <c r="G40" s="25"/>
      <c r="H40" s="25"/>
      <c r="I40" s="26"/>
    </row>
    <row r="41" spans="1:9" x14ac:dyDescent="0.35">
      <c r="A41" s="24" t="s">
        <v>12</v>
      </c>
      <c r="B41" s="25">
        <v>4</v>
      </c>
      <c r="C41" s="25">
        <v>1</v>
      </c>
      <c r="D41" s="25">
        <f t="shared" ref="D41:D42" si="19">B41*C41</f>
        <v>4</v>
      </c>
      <c r="E41" s="25">
        <v>3</v>
      </c>
      <c r="F41" s="25">
        <f t="shared" ref="F41:F42" si="20">D41*E41</f>
        <v>12</v>
      </c>
      <c r="G41" s="25">
        <f t="shared" ref="G41:G42" si="21">F41*0.05</f>
        <v>0.60000000000000009</v>
      </c>
      <c r="H41" s="25">
        <f t="shared" ref="H41:H42" si="22">F41*0.1</f>
        <v>1.2000000000000002</v>
      </c>
      <c r="I41" s="27">
        <f t="shared" ref="I41:I42" si="23">F41*$F$5+G41*$G$5+H41*$H$5</f>
        <v>1632.3420000000001</v>
      </c>
    </row>
    <row r="42" spans="1:9" x14ac:dyDescent="0.35">
      <c r="A42" s="24" t="s">
        <v>13</v>
      </c>
      <c r="B42" s="25">
        <v>4</v>
      </c>
      <c r="C42" s="25">
        <v>1</v>
      </c>
      <c r="D42" s="25">
        <f t="shared" si="19"/>
        <v>4</v>
      </c>
      <c r="E42" s="25">
        <v>1</v>
      </c>
      <c r="F42" s="25">
        <f t="shared" si="20"/>
        <v>4</v>
      </c>
      <c r="G42" s="25">
        <f t="shared" si="21"/>
        <v>0.2</v>
      </c>
      <c r="H42" s="25">
        <f t="shared" si="22"/>
        <v>0.4</v>
      </c>
      <c r="I42" s="27">
        <f t="shared" si="23"/>
        <v>544.11400000000003</v>
      </c>
    </row>
    <row r="43" spans="1:9" x14ac:dyDescent="0.35">
      <c r="A43" s="24" t="s">
        <v>55</v>
      </c>
      <c r="B43" s="25">
        <v>4</v>
      </c>
      <c r="C43" s="25">
        <v>1</v>
      </c>
      <c r="D43" s="25">
        <f t="shared" ref="D43:D44" si="24">B43*C43</f>
        <v>4</v>
      </c>
      <c r="E43" s="41">
        <v>2</v>
      </c>
      <c r="F43" s="25">
        <f t="shared" ref="F43:F44" si="25">D43*E43</f>
        <v>8</v>
      </c>
      <c r="G43" s="25">
        <f t="shared" ref="G43:G44" si="26">F43*0.05</f>
        <v>0.4</v>
      </c>
      <c r="H43" s="25">
        <f t="shared" ref="H43:H44" si="27">F43*0.1</f>
        <v>0.8</v>
      </c>
      <c r="I43" s="27">
        <f t="shared" ref="I43:I44" si="28">F43*$F$5+G43*$G$5+H43*$H$5</f>
        <v>1088.2280000000001</v>
      </c>
    </row>
    <row r="44" spans="1:9" x14ac:dyDescent="0.35">
      <c r="A44" s="24" t="s">
        <v>56</v>
      </c>
      <c r="B44" s="25">
        <v>4</v>
      </c>
      <c r="C44" s="25">
        <v>1</v>
      </c>
      <c r="D44" s="25">
        <f t="shared" si="24"/>
        <v>4</v>
      </c>
      <c r="E44" s="41">
        <v>1</v>
      </c>
      <c r="F44" s="25">
        <f t="shared" si="25"/>
        <v>4</v>
      </c>
      <c r="G44" s="25">
        <f t="shared" si="26"/>
        <v>0.2</v>
      </c>
      <c r="H44" s="25">
        <f t="shared" si="27"/>
        <v>0.4</v>
      </c>
      <c r="I44" s="27">
        <f t="shared" si="28"/>
        <v>544.11400000000003</v>
      </c>
    </row>
    <row r="45" spans="1:9" x14ac:dyDescent="0.35">
      <c r="A45" s="24" t="s">
        <v>50</v>
      </c>
      <c r="B45" s="25"/>
      <c r="C45" s="25"/>
      <c r="D45" s="25"/>
      <c r="E45" s="25"/>
      <c r="F45" s="25"/>
      <c r="G45" s="25"/>
      <c r="H45" s="25"/>
      <c r="I45" s="27"/>
    </row>
    <row r="46" spans="1:9" x14ac:dyDescent="0.35">
      <c r="A46" s="24" t="s">
        <v>12</v>
      </c>
      <c r="B46" s="25">
        <v>40</v>
      </c>
      <c r="C46" s="25">
        <v>1</v>
      </c>
      <c r="D46" s="25">
        <f t="shared" ref="D46:D47" si="29">B46*C46</f>
        <v>40</v>
      </c>
      <c r="E46" s="25">
        <v>3</v>
      </c>
      <c r="F46" s="25">
        <f t="shared" ref="F46:F49" si="30">D46*E46</f>
        <v>120</v>
      </c>
      <c r="G46" s="25">
        <f t="shared" ref="G46:G49" si="31">F46*0.05</f>
        <v>6</v>
      </c>
      <c r="H46" s="25">
        <f t="shared" ref="H46:H49" si="32">F46*0.1</f>
        <v>12</v>
      </c>
      <c r="I46" s="27">
        <f t="shared" ref="I46:I49" si="33">F46*$F$5+G46*$G$5+H46*$H$5</f>
        <v>16323.42</v>
      </c>
    </row>
    <row r="47" spans="1:9" x14ac:dyDescent="0.35">
      <c r="A47" s="24" t="s">
        <v>13</v>
      </c>
      <c r="B47" s="25">
        <v>40</v>
      </c>
      <c r="C47" s="25">
        <v>1</v>
      </c>
      <c r="D47" s="25">
        <f t="shared" si="29"/>
        <v>40</v>
      </c>
      <c r="E47" s="25">
        <v>1</v>
      </c>
      <c r="F47" s="25">
        <f t="shared" si="30"/>
        <v>40</v>
      </c>
      <c r="G47" s="25">
        <f t="shared" si="31"/>
        <v>2</v>
      </c>
      <c r="H47" s="25">
        <f t="shared" si="32"/>
        <v>4</v>
      </c>
      <c r="I47" s="27">
        <f t="shared" si="33"/>
        <v>5441.14</v>
      </c>
    </row>
    <row r="48" spans="1:9" ht="15" x14ac:dyDescent="0.35">
      <c r="A48" s="24" t="s">
        <v>118</v>
      </c>
      <c r="B48" s="25">
        <v>40</v>
      </c>
      <c r="C48" s="25">
        <v>1</v>
      </c>
      <c r="D48" s="25">
        <f t="shared" ref="D48:D49" si="34">B48*C48</f>
        <v>40</v>
      </c>
      <c r="E48" s="25">
        <v>0</v>
      </c>
      <c r="F48" s="25">
        <f t="shared" si="30"/>
        <v>0</v>
      </c>
      <c r="G48" s="25">
        <f t="shared" si="31"/>
        <v>0</v>
      </c>
      <c r="H48" s="25">
        <f t="shared" si="32"/>
        <v>0</v>
      </c>
      <c r="I48" s="53">
        <f t="shared" si="33"/>
        <v>0</v>
      </c>
    </row>
    <row r="49" spans="1:9" ht="15" x14ac:dyDescent="0.35">
      <c r="A49" s="24" t="s">
        <v>119</v>
      </c>
      <c r="B49" s="25">
        <v>40</v>
      </c>
      <c r="C49" s="25">
        <v>1</v>
      </c>
      <c r="D49" s="25">
        <f t="shared" si="34"/>
        <v>40</v>
      </c>
      <c r="E49" s="25">
        <v>0</v>
      </c>
      <c r="F49" s="25">
        <f t="shared" si="30"/>
        <v>0</v>
      </c>
      <c r="G49" s="25">
        <f t="shared" si="31"/>
        <v>0</v>
      </c>
      <c r="H49" s="25">
        <f t="shared" si="32"/>
        <v>0</v>
      </c>
      <c r="I49" s="53">
        <f t="shared" si="33"/>
        <v>0</v>
      </c>
    </row>
    <row r="50" spans="1:9" x14ac:dyDescent="0.35">
      <c r="A50" s="24" t="s">
        <v>18</v>
      </c>
      <c r="B50" s="25"/>
      <c r="C50" s="25"/>
      <c r="D50" s="25"/>
      <c r="E50" s="25"/>
      <c r="F50" s="25"/>
      <c r="G50" s="25"/>
      <c r="H50" s="25"/>
      <c r="I50" s="27"/>
    </row>
    <row r="51" spans="1:9" ht="15" x14ac:dyDescent="0.35">
      <c r="A51" s="24" t="s">
        <v>120</v>
      </c>
      <c r="B51" s="25" t="s">
        <v>0</v>
      </c>
      <c r="C51" s="25"/>
      <c r="D51" s="25"/>
      <c r="E51" s="25"/>
      <c r="F51" s="25"/>
      <c r="G51" s="25"/>
      <c r="H51" s="25"/>
      <c r="I51" s="27"/>
    </row>
    <row r="52" spans="1:9" x14ac:dyDescent="0.35">
      <c r="A52" s="24" t="s">
        <v>19</v>
      </c>
      <c r="B52" s="25"/>
      <c r="C52" s="25"/>
      <c r="D52" s="25"/>
      <c r="E52" s="25"/>
      <c r="F52" s="25"/>
      <c r="G52" s="25"/>
      <c r="H52" s="25"/>
      <c r="I52" s="27"/>
    </row>
    <row r="53" spans="1:9" x14ac:dyDescent="0.35">
      <c r="A53" s="24" t="s">
        <v>20</v>
      </c>
      <c r="B53" s="25"/>
      <c r="C53" s="25"/>
      <c r="D53" s="25"/>
      <c r="E53" s="25"/>
      <c r="F53" s="25"/>
      <c r="G53" s="25"/>
      <c r="H53" s="25"/>
      <c r="I53" s="27"/>
    </row>
    <row r="54" spans="1:9" x14ac:dyDescent="0.35">
      <c r="A54" s="24" t="s">
        <v>21</v>
      </c>
      <c r="B54" s="25" t="s">
        <v>0</v>
      </c>
      <c r="C54" s="25"/>
      <c r="D54" s="25"/>
      <c r="E54" s="25"/>
      <c r="F54" s="25"/>
      <c r="G54" s="25"/>
      <c r="H54" s="25"/>
      <c r="I54" s="27"/>
    </row>
    <row r="55" spans="1:9" x14ac:dyDescent="0.35">
      <c r="A55" s="24" t="s">
        <v>22</v>
      </c>
      <c r="B55" s="25">
        <v>2</v>
      </c>
      <c r="C55" s="25">
        <v>12</v>
      </c>
      <c r="D55" s="25">
        <f t="shared" ref="D55:D56" si="35">B55*C55</f>
        <v>24</v>
      </c>
      <c r="E55" s="25">
        <v>1</v>
      </c>
      <c r="F55" s="25">
        <f t="shared" ref="F55:F56" si="36">D55*E55</f>
        <v>24</v>
      </c>
      <c r="G55" s="25">
        <f t="shared" ref="G55:G56" si="37">F55*0.05</f>
        <v>1.2000000000000002</v>
      </c>
      <c r="H55" s="25">
        <f t="shared" ref="H55:H56" si="38">F55*0.1</f>
        <v>2.4000000000000004</v>
      </c>
      <c r="I55" s="27">
        <f t="shared" ref="I55:I56" si="39">F55*$F$5+G55*$G$5+H55*$H$5</f>
        <v>3264.6840000000002</v>
      </c>
    </row>
    <row r="56" spans="1:9" x14ac:dyDescent="0.35">
      <c r="A56" s="24" t="s">
        <v>23</v>
      </c>
      <c r="B56" s="25">
        <v>2</v>
      </c>
      <c r="C56" s="25">
        <v>12</v>
      </c>
      <c r="D56" s="25">
        <f t="shared" si="35"/>
        <v>24</v>
      </c>
      <c r="E56" s="25">
        <v>2</v>
      </c>
      <c r="F56" s="25">
        <f t="shared" si="36"/>
        <v>48</v>
      </c>
      <c r="G56" s="25">
        <f t="shared" si="37"/>
        <v>2.4000000000000004</v>
      </c>
      <c r="H56" s="25">
        <f t="shared" si="38"/>
        <v>4.8000000000000007</v>
      </c>
      <c r="I56" s="27">
        <f t="shared" si="39"/>
        <v>6529.3680000000004</v>
      </c>
    </row>
    <row r="57" spans="1:9" x14ac:dyDescent="0.35">
      <c r="A57" s="24" t="s">
        <v>24</v>
      </c>
      <c r="B57" s="25" t="s">
        <v>0</v>
      </c>
      <c r="C57" s="25"/>
      <c r="D57" s="25"/>
      <c r="E57" s="25"/>
      <c r="F57" s="25"/>
      <c r="G57" s="25"/>
      <c r="H57" s="25"/>
      <c r="I57" s="27"/>
    </row>
    <row r="58" spans="1:9" x14ac:dyDescent="0.35">
      <c r="A58" s="24" t="s">
        <v>25</v>
      </c>
      <c r="B58" s="25"/>
      <c r="C58" s="25"/>
      <c r="D58" s="25"/>
      <c r="E58" s="25"/>
      <c r="F58" s="25"/>
      <c r="G58" s="25"/>
      <c r="H58" s="25"/>
      <c r="I58" s="27"/>
    </row>
    <row r="59" spans="1:9" x14ac:dyDescent="0.35">
      <c r="A59" s="24" t="s">
        <v>21</v>
      </c>
      <c r="B59" s="25">
        <v>2</v>
      </c>
      <c r="C59" s="25">
        <v>2</v>
      </c>
      <c r="D59" s="25">
        <f t="shared" ref="D59:D62" si="40">B59*C59</f>
        <v>4</v>
      </c>
      <c r="E59" s="25">
        <v>3</v>
      </c>
      <c r="F59" s="25">
        <f t="shared" ref="F59:F62" si="41">D59*E59</f>
        <v>12</v>
      </c>
      <c r="G59" s="25">
        <f t="shared" ref="G59:G62" si="42">F59*0.05</f>
        <v>0.60000000000000009</v>
      </c>
      <c r="H59" s="25">
        <f t="shared" ref="H59:H62" si="43">F59*0.1</f>
        <v>1.2000000000000002</v>
      </c>
      <c r="I59" s="27">
        <f t="shared" ref="I59:I62" si="44">F59*$F$5+G59*$G$5+H59*$H$5</f>
        <v>1632.3420000000001</v>
      </c>
    </row>
    <row r="60" spans="1:9" x14ac:dyDescent="0.35">
      <c r="A60" s="24" t="s">
        <v>22</v>
      </c>
      <c r="B60" s="25">
        <v>2</v>
      </c>
      <c r="C60" s="25">
        <v>2</v>
      </c>
      <c r="D60" s="25">
        <f t="shared" si="40"/>
        <v>4</v>
      </c>
      <c r="E60" s="25">
        <v>1</v>
      </c>
      <c r="F60" s="25">
        <f t="shared" si="41"/>
        <v>4</v>
      </c>
      <c r="G60" s="25">
        <f t="shared" si="42"/>
        <v>0.2</v>
      </c>
      <c r="H60" s="25">
        <f t="shared" si="43"/>
        <v>0.4</v>
      </c>
      <c r="I60" s="27">
        <f t="shared" si="44"/>
        <v>544.11400000000003</v>
      </c>
    </row>
    <row r="61" spans="1:9" x14ac:dyDescent="0.35">
      <c r="A61" s="24" t="s">
        <v>23</v>
      </c>
      <c r="B61" s="25">
        <v>2</v>
      </c>
      <c r="C61" s="25">
        <v>2</v>
      </c>
      <c r="D61" s="25">
        <f t="shared" si="40"/>
        <v>4</v>
      </c>
      <c r="E61" s="25">
        <v>2</v>
      </c>
      <c r="F61" s="25">
        <f t="shared" si="41"/>
        <v>8</v>
      </c>
      <c r="G61" s="25">
        <f t="shared" si="42"/>
        <v>0.4</v>
      </c>
      <c r="H61" s="25">
        <f t="shared" si="43"/>
        <v>0.8</v>
      </c>
      <c r="I61" s="27">
        <f t="shared" si="44"/>
        <v>1088.2280000000001</v>
      </c>
    </row>
    <row r="62" spans="1:9" x14ac:dyDescent="0.35">
      <c r="A62" s="24" t="s">
        <v>24</v>
      </c>
      <c r="B62" s="25">
        <v>2</v>
      </c>
      <c r="C62" s="25">
        <v>2</v>
      </c>
      <c r="D62" s="25">
        <f t="shared" si="40"/>
        <v>4</v>
      </c>
      <c r="E62" s="25">
        <v>1</v>
      </c>
      <c r="F62" s="25">
        <f t="shared" si="41"/>
        <v>4</v>
      </c>
      <c r="G62" s="25">
        <f t="shared" si="42"/>
        <v>0.2</v>
      </c>
      <c r="H62" s="25">
        <f t="shared" si="43"/>
        <v>0.4</v>
      </c>
      <c r="I62" s="27">
        <f t="shared" si="44"/>
        <v>544.11400000000003</v>
      </c>
    </row>
    <row r="63" spans="1:9" x14ac:dyDescent="0.35">
      <c r="A63" s="24" t="s">
        <v>26</v>
      </c>
      <c r="B63" s="25"/>
      <c r="C63" s="25"/>
      <c r="D63" s="25"/>
      <c r="E63" s="25"/>
      <c r="F63" s="25"/>
      <c r="G63" s="25"/>
      <c r="H63" s="25"/>
      <c r="I63" s="27"/>
    </row>
    <row r="64" spans="1:9" x14ac:dyDescent="0.35">
      <c r="A64" s="24" t="s">
        <v>27</v>
      </c>
      <c r="B64" s="25"/>
      <c r="C64" s="25"/>
      <c r="D64" s="25"/>
      <c r="E64" s="25"/>
      <c r="F64" s="25"/>
      <c r="G64" s="25"/>
      <c r="H64" s="25"/>
      <c r="I64" s="27"/>
    </row>
    <row r="65" spans="1:9" x14ac:dyDescent="0.35">
      <c r="A65" s="24" t="s">
        <v>21</v>
      </c>
      <c r="B65" s="25">
        <v>1</v>
      </c>
      <c r="C65" s="25">
        <v>2</v>
      </c>
      <c r="D65" s="25">
        <f t="shared" ref="D65:D68" si="45">B65*C65</f>
        <v>2</v>
      </c>
      <c r="E65" s="25">
        <v>3</v>
      </c>
      <c r="F65" s="25">
        <f t="shared" ref="F65:F68" si="46">D65*E65</f>
        <v>6</v>
      </c>
      <c r="G65" s="25">
        <f t="shared" ref="G65:G68" si="47">F65*0.05</f>
        <v>0.30000000000000004</v>
      </c>
      <c r="H65" s="25">
        <f t="shared" ref="H65:H68" si="48">F65*0.1</f>
        <v>0.60000000000000009</v>
      </c>
      <c r="I65" s="27">
        <f t="shared" ref="I65:I68" si="49">F65*$F$5+G65*$G$5+H65*$H$5</f>
        <v>816.17100000000005</v>
      </c>
    </row>
    <row r="66" spans="1:9" x14ac:dyDescent="0.35">
      <c r="A66" s="24" t="s">
        <v>22</v>
      </c>
      <c r="B66" s="25">
        <v>1</v>
      </c>
      <c r="C66" s="25">
        <v>2</v>
      </c>
      <c r="D66" s="25">
        <f t="shared" si="45"/>
        <v>2</v>
      </c>
      <c r="E66" s="25">
        <v>1</v>
      </c>
      <c r="F66" s="25">
        <f t="shared" si="46"/>
        <v>2</v>
      </c>
      <c r="G66" s="25">
        <f t="shared" si="47"/>
        <v>0.1</v>
      </c>
      <c r="H66" s="25">
        <f t="shared" si="48"/>
        <v>0.2</v>
      </c>
      <c r="I66" s="27">
        <f t="shared" si="49"/>
        <v>272.05700000000002</v>
      </c>
    </row>
    <row r="67" spans="1:9" x14ac:dyDescent="0.35">
      <c r="A67" s="24" t="s">
        <v>23</v>
      </c>
      <c r="B67" s="25">
        <v>1</v>
      </c>
      <c r="C67" s="25">
        <v>2</v>
      </c>
      <c r="D67" s="25">
        <f t="shared" si="45"/>
        <v>2</v>
      </c>
      <c r="E67" s="25">
        <v>2</v>
      </c>
      <c r="F67" s="25">
        <f t="shared" si="46"/>
        <v>4</v>
      </c>
      <c r="G67" s="25">
        <f t="shared" si="47"/>
        <v>0.2</v>
      </c>
      <c r="H67" s="25">
        <f t="shared" si="48"/>
        <v>0.4</v>
      </c>
      <c r="I67" s="27">
        <f t="shared" si="49"/>
        <v>544.11400000000003</v>
      </c>
    </row>
    <row r="68" spans="1:9" x14ac:dyDescent="0.35">
      <c r="A68" s="24" t="s">
        <v>24</v>
      </c>
      <c r="B68" s="25">
        <v>1</v>
      </c>
      <c r="C68" s="25">
        <v>2</v>
      </c>
      <c r="D68" s="25">
        <f t="shared" si="45"/>
        <v>2</v>
      </c>
      <c r="E68" s="25">
        <v>1</v>
      </c>
      <c r="F68" s="25">
        <f t="shared" si="46"/>
        <v>2</v>
      </c>
      <c r="G68" s="25">
        <f t="shared" si="47"/>
        <v>0.1</v>
      </c>
      <c r="H68" s="25">
        <f t="shared" si="48"/>
        <v>0.2</v>
      </c>
      <c r="I68" s="27">
        <f t="shared" si="49"/>
        <v>272.05700000000002</v>
      </c>
    </row>
    <row r="69" spans="1:9" x14ac:dyDescent="0.35">
      <c r="A69" s="24" t="s">
        <v>28</v>
      </c>
      <c r="B69" s="25"/>
      <c r="C69" s="25"/>
      <c r="D69" s="25"/>
      <c r="E69" s="25"/>
      <c r="F69" s="25"/>
      <c r="G69" s="25"/>
      <c r="H69" s="25"/>
      <c r="I69" s="27"/>
    </row>
    <row r="70" spans="1:9" x14ac:dyDescent="0.35">
      <c r="A70" s="24" t="s">
        <v>21</v>
      </c>
      <c r="B70" s="25">
        <v>1</v>
      </c>
      <c r="C70" s="25">
        <v>2</v>
      </c>
      <c r="D70" s="25">
        <f t="shared" ref="D70:D73" si="50">B70*C70</f>
        <v>2</v>
      </c>
      <c r="E70" s="25">
        <v>3</v>
      </c>
      <c r="F70" s="25">
        <f t="shared" ref="F70:F73" si="51">D70*E70</f>
        <v>6</v>
      </c>
      <c r="G70" s="25">
        <f t="shared" ref="G70:G73" si="52">F70*0.05</f>
        <v>0.30000000000000004</v>
      </c>
      <c r="H70" s="25">
        <f t="shared" ref="H70:H73" si="53">F70*0.1</f>
        <v>0.60000000000000009</v>
      </c>
      <c r="I70" s="27">
        <f t="shared" ref="I70:I73" si="54">F70*$F$5+G70*$G$5+H70*$H$5</f>
        <v>816.17100000000005</v>
      </c>
    </row>
    <row r="71" spans="1:9" x14ac:dyDescent="0.35">
      <c r="A71" s="24" t="s">
        <v>22</v>
      </c>
      <c r="B71" s="25">
        <v>1</v>
      </c>
      <c r="C71" s="25">
        <v>2</v>
      </c>
      <c r="D71" s="25">
        <f t="shared" si="50"/>
        <v>2</v>
      </c>
      <c r="E71" s="25">
        <v>1</v>
      </c>
      <c r="F71" s="25">
        <f t="shared" si="51"/>
        <v>2</v>
      </c>
      <c r="G71" s="25">
        <f t="shared" si="52"/>
        <v>0.1</v>
      </c>
      <c r="H71" s="25">
        <f t="shared" si="53"/>
        <v>0.2</v>
      </c>
      <c r="I71" s="27">
        <f t="shared" si="54"/>
        <v>272.05700000000002</v>
      </c>
    </row>
    <row r="72" spans="1:9" x14ac:dyDescent="0.35">
      <c r="A72" s="24" t="s">
        <v>23</v>
      </c>
      <c r="B72" s="25">
        <v>1</v>
      </c>
      <c r="C72" s="25">
        <v>2</v>
      </c>
      <c r="D72" s="25">
        <f t="shared" si="50"/>
        <v>2</v>
      </c>
      <c r="E72" s="25">
        <v>2</v>
      </c>
      <c r="F72" s="25">
        <f t="shared" si="51"/>
        <v>4</v>
      </c>
      <c r="G72" s="25">
        <f t="shared" si="52"/>
        <v>0.2</v>
      </c>
      <c r="H72" s="25">
        <f t="shared" si="53"/>
        <v>0.4</v>
      </c>
      <c r="I72" s="27">
        <f t="shared" si="54"/>
        <v>544.11400000000003</v>
      </c>
    </row>
    <row r="73" spans="1:9" x14ac:dyDescent="0.35">
      <c r="A73" s="24" t="s">
        <v>24</v>
      </c>
      <c r="B73" s="25">
        <v>1</v>
      </c>
      <c r="C73" s="25">
        <v>2</v>
      </c>
      <c r="D73" s="25">
        <f t="shared" si="50"/>
        <v>2</v>
      </c>
      <c r="E73" s="25">
        <v>1</v>
      </c>
      <c r="F73" s="25">
        <f t="shared" si="51"/>
        <v>2</v>
      </c>
      <c r="G73" s="25">
        <f t="shared" si="52"/>
        <v>0.1</v>
      </c>
      <c r="H73" s="25">
        <f t="shared" si="53"/>
        <v>0.2</v>
      </c>
      <c r="I73" s="27">
        <f t="shared" si="54"/>
        <v>272.05700000000002</v>
      </c>
    </row>
    <row r="74" spans="1:9" x14ac:dyDescent="0.35">
      <c r="A74" s="24" t="s">
        <v>29</v>
      </c>
      <c r="B74" s="25"/>
      <c r="C74" s="25"/>
      <c r="D74" s="25"/>
      <c r="E74" s="25"/>
      <c r="F74" s="25"/>
      <c r="G74" s="25"/>
      <c r="H74" s="25"/>
      <c r="I74" s="27"/>
    </row>
    <row r="75" spans="1:9" x14ac:dyDescent="0.35">
      <c r="A75" s="24" t="s">
        <v>51</v>
      </c>
      <c r="B75" s="30"/>
      <c r="C75" s="25"/>
      <c r="D75" s="25"/>
      <c r="E75" s="25"/>
      <c r="F75" s="25"/>
      <c r="G75" s="25"/>
      <c r="H75" s="25"/>
      <c r="I75" s="27"/>
    </row>
    <row r="76" spans="1:9" ht="15" x14ac:dyDescent="0.35">
      <c r="A76" s="24" t="s">
        <v>121</v>
      </c>
      <c r="B76" s="25">
        <v>80</v>
      </c>
      <c r="C76" s="25">
        <v>1</v>
      </c>
      <c r="D76" s="25">
        <f t="shared" ref="D76" si="55">B76*C76</f>
        <v>80</v>
      </c>
      <c r="E76" s="25">
        <v>0</v>
      </c>
      <c r="F76" s="25">
        <f t="shared" ref="F76" si="56">D76*E76</f>
        <v>0</v>
      </c>
      <c r="G76" s="25">
        <f t="shared" ref="G76" si="57">F76*0.05</f>
        <v>0</v>
      </c>
      <c r="H76" s="25">
        <f t="shared" ref="H76" si="58">F76*0.1</f>
        <v>0</v>
      </c>
      <c r="I76" s="53">
        <f t="shared" ref="I76" si="59">F76*$F$5+G76*$G$5+H76*$H$5</f>
        <v>0</v>
      </c>
    </row>
    <row r="77" spans="1:9" x14ac:dyDescent="0.35">
      <c r="A77" s="24" t="s">
        <v>22</v>
      </c>
      <c r="B77" s="25">
        <v>80</v>
      </c>
      <c r="C77" s="25">
        <v>1</v>
      </c>
      <c r="D77" s="25">
        <f t="shared" ref="D77" si="60">B77*C77</f>
        <v>80</v>
      </c>
      <c r="E77" s="25">
        <v>0</v>
      </c>
      <c r="F77" s="25">
        <f t="shared" ref="F77" si="61">D77*E77</f>
        <v>0</v>
      </c>
      <c r="G77" s="25">
        <f t="shared" ref="G77:G87" si="62">F77*0.05</f>
        <v>0</v>
      </c>
      <c r="H77" s="25">
        <f t="shared" ref="H77" si="63">F77*0.1</f>
        <v>0</v>
      </c>
      <c r="I77" s="53">
        <f t="shared" ref="I77" si="64">F77*$F$5+G77*$G$5+H77*$H$5</f>
        <v>0</v>
      </c>
    </row>
    <row r="78" spans="1:9" ht="15" x14ac:dyDescent="0.35">
      <c r="A78" s="24" t="s">
        <v>122</v>
      </c>
      <c r="B78" s="25">
        <v>80</v>
      </c>
      <c r="C78" s="25">
        <v>1</v>
      </c>
      <c r="D78" s="25">
        <f t="shared" ref="D78:D79" si="65">B78*C78</f>
        <v>80</v>
      </c>
      <c r="E78" s="25">
        <v>0</v>
      </c>
      <c r="F78" s="25">
        <f t="shared" ref="F78:F79" si="66">D78*E78</f>
        <v>0</v>
      </c>
      <c r="G78" s="25">
        <f t="shared" ref="G78:G79" si="67">F78*0.05</f>
        <v>0</v>
      </c>
      <c r="H78" s="25">
        <f t="shared" ref="H78:H79" si="68">F78*0.1</f>
        <v>0</v>
      </c>
      <c r="I78" s="53">
        <f t="shared" ref="I78:I79" si="69">F78*$F$5+G78*$G$5+H78*$H$5</f>
        <v>0</v>
      </c>
    </row>
    <row r="79" spans="1:9" ht="15" x14ac:dyDescent="0.35">
      <c r="A79" s="24" t="s">
        <v>123</v>
      </c>
      <c r="B79" s="25">
        <v>80</v>
      </c>
      <c r="C79" s="25">
        <v>1</v>
      </c>
      <c r="D79" s="25">
        <f t="shared" si="65"/>
        <v>80</v>
      </c>
      <c r="E79" s="25">
        <v>0</v>
      </c>
      <c r="F79" s="25">
        <f t="shared" si="66"/>
        <v>0</v>
      </c>
      <c r="G79" s="25">
        <f t="shared" si="67"/>
        <v>0</v>
      </c>
      <c r="H79" s="25">
        <f t="shared" si="68"/>
        <v>0</v>
      </c>
      <c r="I79" s="53">
        <f t="shared" si="69"/>
        <v>0</v>
      </c>
    </row>
    <row r="80" spans="1:9" x14ac:dyDescent="0.35">
      <c r="A80" s="24" t="s">
        <v>30</v>
      </c>
      <c r="B80" s="25"/>
      <c r="C80" s="25"/>
      <c r="D80" s="25"/>
      <c r="E80" s="25"/>
      <c r="F80" s="25"/>
      <c r="G80" s="25"/>
      <c r="H80" s="25"/>
      <c r="I80" s="27"/>
    </row>
    <row r="81" spans="1:9" x14ac:dyDescent="0.35">
      <c r="A81" s="24" t="s">
        <v>21</v>
      </c>
      <c r="B81" s="25">
        <v>8</v>
      </c>
      <c r="C81" s="25">
        <v>12</v>
      </c>
      <c r="D81" s="25">
        <f t="shared" ref="D81:D84" si="70">B81*C81</f>
        <v>96</v>
      </c>
      <c r="E81" s="25">
        <v>3</v>
      </c>
      <c r="F81" s="25">
        <f t="shared" ref="F81:F84" si="71">D81*E81</f>
        <v>288</v>
      </c>
      <c r="G81" s="25">
        <f t="shared" si="62"/>
        <v>14.4</v>
      </c>
      <c r="H81" s="25">
        <f t="shared" ref="H81:H84" si="72">F81*0.1</f>
        <v>28.8</v>
      </c>
      <c r="I81" s="27">
        <f t="shared" ref="I81:I84" si="73">F81*$F$5+G81*$G$5+H81*$H$5</f>
        <v>39176.207999999999</v>
      </c>
    </row>
    <row r="82" spans="1:9" x14ac:dyDescent="0.35">
      <c r="A82" s="24" t="s">
        <v>22</v>
      </c>
      <c r="B82" s="25">
        <v>8</v>
      </c>
      <c r="C82" s="25">
        <v>12</v>
      </c>
      <c r="D82" s="25">
        <f t="shared" si="70"/>
        <v>96</v>
      </c>
      <c r="E82" s="25">
        <v>1</v>
      </c>
      <c r="F82" s="25">
        <f t="shared" si="71"/>
        <v>96</v>
      </c>
      <c r="G82" s="25">
        <f t="shared" si="62"/>
        <v>4.8000000000000007</v>
      </c>
      <c r="H82" s="25">
        <f t="shared" si="72"/>
        <v>9.6000000000000014</v>
      </c>
      <c r="I82" s="27">
        <f t="shared" si="73"/>
        <v>13058.736000000001</v>
      </c>
    </row>
    <row r="83" spans="1:9" x14ac:dyDescent="0.35">
      <c r="A83" s="24" t="s">
        <v>23</v>
      </c>
      <c r="B83" s="25">
        <v>8</v>
      </c>
      <c r="C83" s="25">
        <v>12</v>
      </c>
      <c r="D83" s="25">
        <f t="shared" si="70"/>
        <v>96</v>
      </c>
      <c r="E83" s="25">
        <v>2</v>
      </c>
      <c r="F83" s="25">
        <f t="shared" si="71"/>
        <v>192</v>
      </c>
      <c r="G83" s="25">
        <f t="shared" si="62"/>
        <v>9.6000000000000014</v>
      </c>
      <c r="H83" s="25">
        <f t="shared" si="72"/>
        <v>19.200000000000003</v>
      </c>
      <c r="I83" s="27">
        <f t="shared" si="73"/>
        <v>26117.472000000002</v>
      </c>
    </row>
    <row r="84" spans="1:9" x14ac:dyDescent="0.35">
      <c r="A84" s="24" t="s">
        <v>24</v>
      </c>
      <c r="B84" s="25">
        <v>8</v>
      </c>
      <c r="C84" s="25">
        <v>12</v>
      </c>
      <c r="D84" s="25">
        <f t="shared" si="70"/>
        <v>96</v>
      </c>
      <c r="E84" s="25">
        <v>1</v>
      </c>
      <c r="F84" s="25">
        <f t="shared" si="71"/>
        <v>96</v>
      </c>
      <c r="G84" s="25">
        <f t="shared" si="62"/>
        <v>4.8000000000000007</v>
      </c>
      <c r="H84" s="25">
        <f t="shared" si="72"/>
        <v>9.6000000000000014</v>
      </c>
      <c r="I84" s="27">
        <f t="shared" si="73"/>
        <v>13058.736000000001</v>
      </c>
    </row>
    <row r="85" spans="1:9" x14ac:dyDescent="0.35">
      <c r="A85" s="24" t="s">
        <v>31</v>
      </c>
      <c r="B85" s="25"/>
      <c r="C85" s="25"/>
      <c r="D85" s="25"/>
      <c r="E85" s="25"/>
      <c r="F85" s="25"/>
      <c r="G85" s="25"/>
      <c r="H85" s="25"/>
      <c r="I85" s="27"/>
    </row>
    <row r="86" spans="1:9" x14ac:dyDescent="0.35">
      <c r="A86" s="24" t="s">
        <v>12</v>
      </c>
      <c r="B86" s="25">
        <v>2</v>
      </c>
      <c r="C86" s="25">
        <v>1</v>
      </c>
      <c r="D86" s="25">
        <f t="shared" ref="D86:D87" si="74">B86*C86</f>
        <v>2</v>
      </c>
      <c r="E86" s="25">
        <v>3</v>
      </c>
      <c r="F86" s="25">
        <f t="shared" ref="F86:F87" si="75">D86*E86</f>
        <v>6</v>
      </c>
      <c r="G86" s="25">
        <f t="shared" si="62"/>
        <v>0.30000000000000004</v>
      </c>
      <c r="H86" s="25">
        <f t="shared" ref="H86:H87" si="76">F86*0.1</f>
        <v>0.60000000000000009</v>
      </c>
      <c r="I86" s="27">
        <f t="shared" ref="I86:I87" si="77">F86*$F$5+G86*$G$5+H86*$H$5</f>
        <v>816.17100000000005</v>
      </c>
    </row>
    <row r="87" spans="1:9" x14ac:dyDescent="0.35">
      <c r="A87" s="24" t="s">
        <v>13</v>
      </c>
      <c r="B87" s="25">
        <v>2</v>
      </c>
      <c r="C87" s="25">
        <v>1</v>
      </c>
      <c r="D87" s="25">
        <f t="shared" si="74"/>
        <v>2</v>
      </c>
      <c r="E87" s="25">
        <v>1</v>
      </c>
      <c r="F87" s="25">
        <f t="shared" si="75"/>
        <v>2</v>
      </c>
      <c r="G87" s="25">
        <f t="shared" si="62"/>
        <v>0.1</v>
      </c>
      <c r="H87" s="25">
        <f t="shared" si="76"/>
        <v>0.2</v>
      </c>
      <c r="I87" s="27">
        <f t="shared" si="77"/>
        <v>272.05700000000002</v>
      </c>
    </row>
    <row r="88" spans="1:9" x14ac:dyDescent="0.35">
      <c r="A88" s="24" t="s">
        <v>32</v>
      </c>
      <c r="B88" s="25"/>
      <c r="C88" s="25"/>
      <c r="D88" s="25"/>
      <c r="E88" s="25"/>
      <c r="F88" s="25"/>
      <c r="G88" s="25"/>
      <c r="H88" s="25"/>
      <c r="I88" s="27"/>
    </row>
    <row r="89" spans="1:9" x14ac:dyDescent="0.35">
      <c r="A89" s="24" t="s">
        <v>52</v>
      </c>
      <c r="B89" s="25"/>
      <c r="C89" s="25"/>
      <c r="D89" s="25"/>
      <c r="E89" s="25"/>
      <c r="F89" s="25"/>
      <c r="G89" s="25"/>
      <c r="H89" s="25"/>
      <c r="I89" s="27"/>
    </row>
    <row r="90" spans="1:9" x14ac:dyDescent="0.35">
      <c r="A90" s="31" t="s">
        <v>21</v>
      </c>
      <c r="B90" s="25">
        <v>2</v>
      </c>
      <c r="C90" s="25">
        <v>1</v>
      </c>
      <c r="D90" s="25">
        <f t="shared" ref="D90:D94" si="78">B90*C90</f>
        <v>2</v>
      </c>
      <c r="E90" s="25">
        <v>0</v>
      </c>
      <c r="F90" s="25">
        <f t="shared" ref="F90:F96" si="79">D90*E90</f>
        <v>0</v>
      </c>
      <c r="G90" s="25">
        <f t="shared" ref="G90:G96" si="80">F90*0.05</f>
        <v>0</v>
      </c>
      <c r="H90" s="25">
        <f t="shared" ref="H90:H96" si="81">F90*0.1</f>
        <v>0</v>
      </c>
      <c r="I90" s="53">
        <f t="shared" ref="I90:I96" si="82">F90*$F$5+G90*$G$5+H90*$H$5</f>
        <v>0</v>
      </c>
    </row>
    <row r="91" spans="1:9" x14ac:dyDescent="0.35">
      <c r="A91" s="31" t="s">
        <v>22</v>
      </c>
      <c r="B91" s="25">
        <v>2</v>
      </c>
      <c r="C91" s="25">
        <v>1</v>
      </c>
      <c r="D91" s="25">
        <f t="shared" si="78"/>
        <v>2</v>
      </c>
      <c r="E91" s="25">
        <v>0</v>
      </c>
      <c r="F91" s="25">
        <f t="shared" si="79"/>
        <v>0</v>
      </c>
      <c r="G91" s="25">
        <f t="shared" si="80"/>
        <v>0</v>
      </c>
      <c r="H91" s="25">
        <f t="shared" si="81"/>
        <v>0</v>
      </c>
      <c r="I91" s="53">
        <f t="shared" si="82"/>
        <v>0</v>
      </c>
    </row>
    <row r="92" spans="1:9" ht="15" x14ac:dyDescent="0.35">
      <c r="A92" s="32" t="s">
        <v>124</v>
      </c>
      <c r="B92" s="25"/>
      <c r="C92" s="25"/>
      <c r="D92" s="25"/>
      <c r="E92" s="25"/>
      <c r="F92" s="25"/>
      <c r="G92" s="25"/>
      <c r="H92" s="25"/>
      <c r="I92" s="27"/>
    </row>
    <row r="93" spans="1:9" x14ac:dyDescent="0.35">
      <c r="A93" s="31" t="s">
        <v>21</v>
      </c>
      <c r="B93" s="25">
        <v>20</v>
      </c>
      <c r="C93" s="25">
        <v>1</v>
      </c>
      <c r="D93" s="25">
        <f t="shared" si="78"/>
        <v>20</v>
      </c>
      <c r="E93" s="25">
        <v>0</v>
      </c>
      <c r="F93" s="25">
        <f t="shared" ref="F93:F94" si="83">D93*E93</f>
        <v>0</v>
      </c>
      <c r="G93" s="25">
        <f t="shared" ref="G93:G94" si="84">F93*0.05</f>
        <v>0</v>
      </c>
      <c r="H93" s="25">
        <f t="shared" ref="H93:H94" si="85">F93*0.1</f>
        <v>0</v>
      </c>
      <c r="I93" s="53">
        <f t="shared" ref="I93:I94" si="86">F93*$F$5+G93*$G$5+H93*$H$5</f>
        <v>0</v>
      </c>
    </row>
    <row r="94" spans="1:9" x14ac:dyDescent="0.35">
      <c r="A94" s="31" t="s">
        <v>22</v>
      </c>
      <c r="B94" s="25">
        <v>20</v>
      </c>
      <c r="C94" s="25">
        <v>1</v>
      </c>
      <c r="D94" s="25">
        <f t="shared" si="78"/>
        <v>20</v>
      </c>
      <c r="E94" s="25">
        <v>0</v>
      </c>
      <c r="F94" s="25">
        <f t="shared" si="83"/>
        <v>0</v>
      </c>
      <c r="G94" s="25">
        <f t="shared" si="84"/>
        <v>0</v>
      </c>
      <c r="H94" s="25">
        <f t="shared" si="85"/>
        <v>0</v>
      </c>
      <c r="I94" s="53">
        <f t="shared" si="86"/>
        <v>0</v>
      </c>
    </row>
    <row r="95" spans="1:9" x14ac:dyDescent="0.35">
      <c r="A95" s="31" t="s">
        <v>23</v>
      </c>
      <c r="B95" s="25">
        <v>20</v>
      </c>
      <c r="C95" s="25">
        <v>1</v>
      </c>
      <c r="D95" s="25">
        <f t="shared" ref="D95:D96" si="87">B95*C95</f>
        <v>20</v>
      </c>
      <c r="E95" s="25">
        <v>0</v>
      </c>
      <c r="F95" s="25">
        <f t="shared" si="79"/>
        <v>0</v>
      </c>
      <c r="G95" s="25">
        <f t="shared" si="80"/>
        <v>0</v>
      </c>
      <c r="H95" s="25">
        <f t="shared" si="81"/>
        <v>0</v>
      </c>
      <c r="I95" s="53">
        <f t="shared" si="82"/>
        <v>0</v>
      </c>
    </row>
    <row r="96" spans="1:9" x14ac:dyDescent="0.35">
      <c r="A96" s="31" t="s">
        <v>24</v>
      </c>
      <c r="B96" s="25">
        <v>20</v>
      </c>
      <c r="C96" s="25">
        <v>1</v>
      </c>
      <c r="D96" s="25">
        <f t="shared" si="87"/>
        <v>20</v>
      </c>
      <c r="E96" s="25">
        <v>0</v>
      </c>
      <c r="F96" s="25">
        <f t="shared" si="79"/>
        <v>0</v>
      </c>
      <c r="G96" s="25">
        <f t="shared" si="80"/>
        <v>0</v>
      </c>
      <c r="H96" s="25">
        <f t="shared" si="81"/>
        <v>0</v>
      </c>
      <c r="I96" s="53">
        <f t="shared" si="82"/>
        <v>0</v>
      </c>
    </row>
    <row r="97" spans="1:9" x14ac:dyDescent="0.35">
      <c r="A97" s="24" t="s">
        <v>33</v>
      </c>
      <c r="B97" s="25"/>
      <c r="C97" s="25"/>
      <c r="D97" s="25"/>
      <c r="E97" s="25"/>
      <c r="F97" s="25"/>
      <c r="G97" s="25"/>
      <c r="H97" s="25"/>
      <c r="I97" s="27"/>
    </row>
    <row r="98" spans="1:9" ht="15" x14ac:dyDescent="0.35">
      <c r="A98" s="24" t="s">
        <v>153</v>
      </c>
      <c r="B98" s="25"/>
      <c r="C98" s="25"/>
      <c r="D98" s="25"/>
      <c r="E98" s="25"/>
      <c r="F98" s="25"/>
      <c r="G98" s="25"/>
      <c r="H98" s="25"/>
      <c r="I98" s="27"/>
    </row>
    <row r="99" spans="1:9" ht="15" x14ac:dyDescent="0.35">
      <c r="A99" s="24" t="s">
        <v>154</v>
      </c>
      <c r="B99" s="25"/>
      <c r="C99" s="25"/>
      <c r="D99" s="25"/>
      <c r="E99" s="25"/>
      <c r="F99" s="25"/>
      <c r="G99" s="25"/>
      <c r="H99" s="25"/>
      <c r="I99" s="27"/>
    </row>
    <row r="100" spans="1:9" x14ac:dyDescent="0.35">
      <c r="A100" s="24" t="s">
        <v>142</v>
      </c>
      <c r="B100" s="25">
        <v>16</v>
      </c>
      <c r="C100" s="25">
        <v>12</v>
      </c>
      <c r="D100" s="25">
        <f t="shared" ref="D100:D101" si="88">B100*C100</f>
        <v>192</v>
      </c>
      <c r="E100" s="25">
        <v>2</v>
      </c>
      <c r="F100" s="25">
        <f t="shared" ref="F100:F101" si="89">D100*E100</f>
        <v>384</v>
      </c>
      <c r="G100" s="25">
        <f t="shared" ref="G100:G101" si="90">F100*0.05</f>
        <v>19.200000000000003</v>
      </c>
      <c r="H100" s="25">
        <f t="shared" ref="H100:H101" si="91">F100*0.1</f>
        <v>38.400000000000006</v>
      </c>
      <c r="I100" s="27">
        <f t="shared" ref="I100:I101" si="92">F100*$F$5+G100*$G$5+H100*$H$5</f>
        <v>52234.944000000003</v>
      </c>
    </row>
    <row r="101" spans="1:9" ht="15" x14ac:dyDescent="0.35">
      <c r="A101" s="24" t="s">
        <v>143</v>
      </c>
      <c r="B101" s="25">
        <v>0.1</v>
      </c>
      <c r="C101" s="25">
        <v>1092</v>
      </c>
      <c r="D101" s="25">
        <f t="shared" si="88"/>
        <v>109.2</v>
      </c>
      <c r="E101" s="25">
        <v>1</v>
      </c>
      <c r="F101" s="25">
        <f t="shared" si="89"/>
        <v>109.2</v>
      </c>
      <c r="G101" s="25">
        <f t="shared" si="90"/>
        <v>5.4600000000000009</v>
      </c>
      <c r="H101" s="25">
        <f t="shared" si="91"/>
        <v>10.920000000000002</v>
      </c>
      <c r="I101" s="27">
        <f t="shared" si="92"/>
        <v>14854.3122</v>
      </c>
    </row>
    <row r="102" spans="1:9" x14ac:dyDescent="0.35">
      <c r="A102" s="24" t="s">
        <v>34</v>
      </c>
      <c r="B102" s="25" t="s">
        <v>0</v>
      </c>
      <c r="C102" s="25"/>
      <c r="D102" s="25"/>
      <c r="E102" s="25"/>
      <c r="F102" s="25"/>
      <c r="G102" s="25"/>
      <c r="H102" s="25"/>
      <c r="I102" s="27"/>
    </row>
    <row r="103" spans="1:9" x14ac:dyDescent="0.35">
      <c r="A103" s="24" t="s">
        <v>35</v>
      </c>
      <c r="B103" s="25"/>
      <c r="C103" s="25"/>
      <c r="D103" s="25"/>
      <c r="E103" s="25"/>
      <c r="F103" s="25"/>
      <c r="G103" s="25"/>
      <c r="H103" s="25"/>
      <c r="I103" s="27"/>
    </row>
    <row r="104" spans="1:9" ht="15" x14ac:dyDescent="0.35">
      <c r="A104" s="24" t="s">
        <v>141</v>
      </c>
      <c r="B104" s="25"/>
      <c r="C104" s="25"/>
      <c r="D104" s="25"/>
      <c r="E104" s="25"/>
      <c r="F104" s="25"/>
      <c r="G104" s="25"/>
      <c r="H104" s="25"/>
      <c r="I104" s="27"/>
    </row>
    <row r="105" spans="1:9" x14ac:dyDescent="0.35">
      <c r="A105" s="24" t="s">
        <v>12</v>
      </c>
      <c r="B105" s="25" t="s">
        <v>0</v>
      </c>
      <c r="C105" s="25"/>
      <c r="D105" s="25"/>
      <c r="E105" s="25"/>
      <c r="F105" s="25"/>
      <c r="G105" s="25"/>
      <c r="H105" s="25"/>
      <c r="I105" s="27"/>
    </row>
    <row r="106" spans="1:9" x14ac:dyDescent="0.35">
      <c r="A106" s="24" t="s">
        <v>13</v>
      </c>
      <c r="B106" s="25" t="s">
        <v>0</v>
      </c>
      <c r="C106" s="25"/>
      <c r="D106" s="25"/>
      <c r="E106" s="25"/>
      <c r="F106" s="25"/>
      <c r="G106" s="25"/>
      <c r="H106" s="25"/>
      <c r="I106" s="27"/>
    </row>
    <row r="107" spans="1:9" x14ac:dyDescent="0.35">
      <c r="A107" s="24" t="s">
        <v>55</v>
      </c>
      <c r="B107" s="25">
        <v>20</v>
      </c>
      <c r="C107" s="25">
        <v>1</v>
      </c>
      <c r="D107" s="25">
        <f t="shared" ref="D107:D108" si="93">B107*C107</f>
        <v>20</v>
      </c>
      <c r="E107" s="25">
        <v>0</v>
      </c>
      <c r="F107" s="25">
        <f t="shared" ref="F107:F108" si="94">D107*E107</f>
        <v>0</v>
      </c>
      <c r="G107" s="25">
        <f t="shared" ref="G107:G108" si="95">F107*0.05</f>
        <v>0</v>
      </c>
      <c r="H107" s="25">
        <f t="shared" ref="H107:H108" si="96">F107*0.1</f>
        <v>0</v>
      </c>
      <c r="I107" s="53">
        <f t="shared" ref="I107:I108" si="97">F107*$F$5+G107*$G$5+H107*$H$5</f>
        <v>0</v>
      </c>
    </row>
    <row r="108" spans="1:9" x14ac:dyDescent="0.35">
      <c r="A108" s="24" t="s">
        <v>56</v>
      </c>
      <c r="B108" s="25">
        <v>20</v>
      </c>
      <c r="C108" s="25">
        <v>1</v>
      </c>
      <c r="D108" s="25">
        <f t="shared" si="93"/>
        <v>20</v>
      </c>
      <c r="E108" s="25">
        <v>0</v>
      </c>
      <c r="F108" s="25">
        <f t="shared" si="94"/>
        <v>0</v>
      </c>
      <c r="G108" s="25">
        <f t="shared" si="95"/>
        <v>0</v>
      </c>
      <c r="H108" s="25">
        <f t="shared" si="96"/>
        <v>0</v>
      </c>
      <c r="I108" s="53">
        <f t="shared" si="97"/>
        <v>0</v>
      </c>
    </row>
    <row r="109" spans="1:9" x14ac:dyDescent="0.35">
      <c r="A109" s="24" t="s">
        <v>53</v>
      </c>
      <c r="B109" s="25"/>
      <c r="C109" s="25"/>
      <c r="D109" s="25"/>
      <c r="E109" s="25"/>
      <c r="F109" s="25"/>
      <c r="G109" s="25"/>
      <c r="H109" s="25"/>
      <c r="I109" s="53"/>
    </row>
    <row r="110" spans="1:9" ht="15" x14ac:dyDescent="0.35">
      <c r="A110" s="33" t="s">
        <v>125</v>
      </c>
      <c r="B110" s="25"/>
      <c r="C110" s="25"/>
      <c r="D110" s="25"/>
      <c r="E110" s="25"/>
      <c r="F110" s="25"/>
      <c r="G110" s="25"/>
      <c r="H110" s="25"/>
      <c r="I110" s="53"/>
    </row>
    <row r="111" spans="1:9" x14ac:dyDescent="0.35">
      <c r="A111" s="35" t="s">
        <v>12</v>
      </c>
      <c r="B111" s="25">
        <v>16</v>
      </c>
      <c r="C111" s="25">
        <v>1</v>
      </c>
      <c r="D111" s="25">
        <f t="shared" ref="D111:D115" si="98">B111*C111</f>
        <v>16</v>
      </c>
      <c r="E111" s="25">
        <v>0</v>
      </c>
      <c r="F111" s="25">
        <f t="shared" ref="F111" si="99">D111*E111</f>
        <v>0</v>
      </c>
      <c r="G111" s="25">
        <f t="shared" ref="G111" si="100">F111*0.05</f>
        <v>0</v>
      </c>
      <c r="H111" s="25">
        <f t="shared" ref="H111" si="101">F111*0.1</f>
        <v>0</v>
      </c>
      <c r="I111" s="53">
        <f t="shared" ref="I111" si="102">F111*$F$5+G111*$G$5+H111*$H$5</f>
        <v>0</v>
      </c>
    </row>
    <row r="112" spans="1:9" x14ac:dyDescent="0.35">
      <c r="A112" s="35" t="s">
        <v>13</v>
      </c>
      <c r="B112" s="25">
        <v>16</v>
      </c>
      <c r="C112" s="25">
        <v>1</v>
      </c>
      <c r="D112" s="25">
        <f t="shared" si="98"/>
        <v>16</v>
      </c>
      <c r="E112" s="25">
        <v>0</v>
      </c>
      <c r="F112" s="25">
        <f t="shared" ref="F112:F113" si="103">D112*E112</f>
        <v>0</v>
      </c>
      <c r="G112" s="25">
        <f t="shared" ref="G112:G121" si="104">F112*0.05</f>
        <v>0</v>
      </c>
      <c r="H112" s="25">
        <f t="shared" ref="H112:H121" si="105">F112*0.1</f>
        <v>0</v>
      </c>
      <c r="I112" s="53">
        <f t="shared" ref="I112:I113" si="106">F112*$F$5+G112*$G$5+H112*$H$5</f>
        <v>0</v>
      </c>
    </row>
    <row r="113" spans="1:10" s="51" customFormat="1" x14ac:dyDescent="0.35">
      <c r="A113" s="34" t="s">
        <v>137</v>
      </c>
      <c r="B113" s="41">
        <v>2</v>
      </c>
      <c r="C113" s="41">
        <v>1</v>
      </c>
      <c r="D113" s="25">
        <f t="shared" si="98"/>
        <v>2</v>
      </c>
      <c r="E113" s="41">
        <v>0</v>
      </c>
      <c r="F113" s="41">
        <f t="shared" si="103"/>
        <v>0</v>
      </c>
      <c r="G113" s="41">
        <f t="shared" si="104"/>
        <v>0</v>
      </c>
      <c r="H113" s="41">
        <f t="shared" si="105"/>
        <v>0</v>
      </c>
      <c r="I113" s="59">
        <f t="shared" si="106"/>
        <v>0</v>
      </c>
      <c r="J113" s="52"/>
    </row>
    <row r="114" spans="1:10" x14ac:dyDescent="0.35">
      <c r="A114" s="35" t="s">
        <v>14</v>
      </c>
      <c r="B114" s="25">
        <v>16</v>
      </c>
      <c r="C114" s="25">
        <v>1</v>
      </c>
      <c r="D114" s="25">
        <f t="shared" si="98"/>
        <v>16</v>
      </c>
      <c r="E114" s="25">
        <v>0</v>
      </c>
      <c r="F114" s="25">
        <f t="shared" ref="F114:F115" si="107">D114*E114</f>
        <v>0</v>
      </c>
      <c r="G114" s="25">
        <f t="shared" ref="G114:G115" si="108">F114*0.05</f>
        <v>0</v>
      </c>
      <c r="H114" s="25">
        <f t="shared" ref="H114:H115" si="109">F114*0.1</f>
        <v>0</v>
      </c>
      <c r="I114" s="53">
        <f t="shared" ref="I114:I115" si="110">F114*$F$5+G114*$G$5+H114*$H$5</f>
        <v>0</v>
      </c>
    </row>
    <row r="115" spans="1:10" x14ac:dyDescent="0.35">
      <c r="A115" s="35" t="s">
        <v>15</v>
      </c>
      <c r="B115" s="25">
        <v>16</v>
      </c>
      <c r="C115" s="25">
        <v>1</v>
      </c>
      <c r="D115" s="25">
        <f t="shared" si="98"/>
        <v>16</v>
      </c>
      <c r="E115" s="25">
        <v>0</v>
      </c>
      <c r="F115" s="25">
        <f t="shared" si="107"/>
        <v>0</v>
      </c>
      <c r="G115" s="25">
        <f t="shared" si="108"/>
        <v>0</v>
      </c>
      <c r="H115" s="25">
        <f t="shared" si="109"/>
        <v>0</v>
      </c>
      <c r="I115" s="53">
        <f t="shared" si="110"/>
        <v>0</v>
      </c>
    </row>
    <row r="116" spans="1:10" ht="15" x14ac:dyDescent="0.35">
      <c r="A116" s="24" t="s">
        <v>140</v>
      </c>
      <c r="B116" s="25"/>
      <c r="C116" s="25"/>
      <c r="D116" s="25"/>
      <c r="E116" s="25"/>
      <c r="F116" s="25"/>
      <c r="G116" s="25"/>
      <c r="H116" s="25"/>
      <c r="I116" s="27"/>
    </row>
    <row r="117" spans="1:10" x14ac:dyDescent="0.35">
      <c r="A117" s="24" t="s">
        <v>12</v>
      </c>
      <c r="B117" s="25">
        <v>2</v>
      </c>
      <c r="C117" s="25">
        <v>1</v>
      </c>
      <c r="D117" s="25">
        <f t="shared" ref="D117:D118" si="111">B117*C117</f>
        <v>2</v>
      </c>
      <c r="E117" s="25">
        <v>0</v>
      </c>
      <c r="F117" s="25">
        <f t="shared" ref="F117:F118" si="112">D117*E117</f>
        <v>0</v>
      </c>
      <c r="G117" s="25">
        <f t="shared" si="104"/>
        <v>0</v>
      </c>
      <c r="H117" s="25">
        <f t="shared" si="105"/>
        <v>0</v>
      </c>
      <c r="I117" s="53">
        <f t="shared" ref="I117:I118" si="113">F117*$F$5+G117*$G$5+H117*$H$5</f>
        <v>0</v>
      </c>
      <c r="J117" s="51"/>
    </row>
    <row r="118" spans="1:10" x14ac:dyDescent="0.35">
      <c r="A118" s="24" t="s">
        <v>13</v>
      </c>
      <c r="B118" s="25">
        <v>2</v>
      </c>
      <c r="C118" s="25">
        <v>1</v>
      </c>
      <c r="D118" s="25">
        <f t="shared" si="111"/>
        <v>2</v>
      </c>
      <c r="E118" s="25">
        <v>0</v>
      </c>
      <c r="F118" s="25">
        <f t="shared" si="112"/>
        <v>0</v>
      </c>
      <c r="G118" s="25">
        <f t="shared" si="104"/>
        <v>0</v>
      </c>
      <c r="H118" s="25">
        <f t="shared" si="105"/>
        <v>0</v>
      </c>
      <c r="I118" s="53">
        <f t="shared" si="113"/>
        <v>0</v>
      </c>
      <c r="J118" s="51"/>
    </row>
    <row r="119" spans="1:10" ht="15" x14ac:dyDescent="0.35">
      <c r="A119" s="24" t="s">
        <v>139</v>
      </c>
      <c r="B119" s="25"/>
      <c r="C119" s="25"/>
      <c r="D119" s="25"/>
      <c r="E119" s="25"/>
      <c r="F119" s="25"/>
      <c r="G119" s="25"/>
      <c r="H119" s="25"/>
      <c r="I119" s="27"/>
    </row>
    <row r="120" spans="1:10" x14ac:dyDescent="0.35">
      <c r="A120" s="24" t="s">
        <v>12</v>
      </c>
      <c r="B120" s="25">
        <v>44</v>
      </c>
      <c r="C120" s="25">
        <v>1</v>
      </c>
      <c r="D120" s="25">
        <f t="shared" ref="D120:D121" si="114">B120*C120</f>
        <v>44</v>
      </c>
      <c r="E120" s="25">
        <v>0</v>
      </c>
      <c r="F120" s="25">
        <f t="shared" ref="F120:F121" si="115">D120*E120</f>
        <v>0</v>
      </c>
      <c r="G120" s="25">
        <f t="shared" si="104"/>
        <v>0</v>
      </c>
      <c r="H120" s="25">
        <f t="shared" si="105"/>
        <v>0</v>
      </c>
      <c r="I120" s="53">
        <f t="shared" ref="I120:I121" si="116">F120*$F$5+G120*$G$5+H120*$H$5</f>
        <v>0</v>
      </c>
      <c r="J120" s="51"/>
    </row>
    <row r="121" spans="1:10" x14ac:dyDescent="0.35">
      <c r="A121" s="24" t="s">
        <v>13</v>
      </c>
      <c r="B121" s="25">
        <v>44</v>
      </c>
      <c r="C121" s="25">
        <v>1</v>
      </c>
      <c r="D121" s="25">
        <f t="shared" si="114"/>
        <v>44</v>
      </c>
      <c r="E121" s="25">
        <v>0</v>
      </c>
      <c r="F121" s="25">
        <f t="shared" si="115"/>
        <v>0</v>
      </c>
      <c r="G121" s="25">
        <f t="shared" si="104"/>
        <v>0</v>
      </c>
      <c r="H121" s="25">
        <f t="shared" si="105"/>
        <v>0</v>
      </c>
      <c r="I121" s="53">
        <f t="shared" si="116"/>
        <v>0</v>
      </c>
      <c r="J121" s="51"/>
    </row>
    <row r="122" spans="1:10" x14ac:dyDescent="0.35">
      <c r="A122" s="24" t="s">
        <v>55</v>
      </c>
      <c r="B122" s="25">
        <v>40</v>
      </c>
      <c r="C122" s="25">
        <v>1</v>
      </c>
      <c r="D122" s="25">
        <f t="shared" ref="D122:D123" si="117">B122*C122</f>
        <v>40</v>
      </c>
      <c r="E122" s="25">
        <v>0</v>
      </c>
      <c r="F122" s="25">
        <f t="shared" ref="F122:F123" si="118">D122*E122</f>
        <v>0</v>
      </c>
      <c r="G122" s="25">
        <f t="shared" ref="G122:G123" si="119">F122*0.05</f>
        <v>0</v>
      </c>
      <c r="H122" s="25">
        <f t="shared" ref="H122:H123" si="120">F122*0.1</f>
        <v>0</v>
      </c>
      <c r="I122" s="53">
        <f t="shared" ref="I122:I123" si="121">F122*$F$5+G122*$G$5+H122*$H$5</f>
        <v>0</v>
      </c>
    </row>
    <row r="123" spans="1:10" x14ac:dyDescent="0.35">
      <c r="A123" s="24" t="s">
        <v>56</v>
      </c>
      <c r="B123" s="25">
        <v>40</v>
      </c>
      <c r="C123" s="25">
        <v>1</v>
      </c>
      <c r="D123" s="25">
        <f t="shared" si="117"/>
        <v>40</v>
      </c>
      <c r="E123" s="25">
        <v>0</v>
      </c>
      <c r="F123" s="25">
        <f t="shared" si="118"/>
        <v>0</v>
      </c>
      <c r="G123" s="25">
        <f t="shared" si="119"/>
        <v>0</v>
      </c>
      <c r="H123" s="25">
        <f t="shared" si="120"/>
        <v>0</v>
      </c>
      <c r="I123" s="53">
        <f t="shared" si="121"/>
        <v>0</v>
      </c>
    </row>
    <row r="124" spans="1:10" x14ac:dyDescent="0.35">
      <c r="A124" s="24" t="s">
        <v>36</v>
      </c>
      <c r="B124" s="25"/>
      <c r="C124" s="25"/>
      <c r="D124" s="25"/>
      <c r="E124" s="25"/>
      <c r="F124" s="25"/>
      <c r="G124" s="25"/>
      <c r="H124" s="25"/>
      <c r="I124" s="53"/>
    </row>
    <row r="125" spans="1:10" ht="15" x14ac:dyDescent="0.35">
      <c r="A125" s="24" t="s">
        <v>126</v>
      </c>
      <c r="B125" s="25"/>
      <c r="C125" s="25"/>
      <c r="D125" s="25"/>
      <c r="E125" s="25"/>
      <c r="F125" s="25"/>
      <c r="G125" s="25"/>
      <c r="H125" s="25"/>
      <c r="I125" s="53"/>
    </row>
    <row r="126" spans="1:10" x14ac:dyDescent="0.35">
      <c r="A126" s="24" t="s">
        <v>12</v>
      </c>
      <c r="B126" s="25">
        <v>17</v>
      </c>
      <c r="C126" s="25">
        <v>1</v>
      </c>
      <c r="D126" s="25">
        <f t="shared" ref="D126" si="122">B126*C126</f>
        <v>17</v>
      </c>
      <c r="E126" s="25">
        <v>0</v>
      </c>
      <c r="F126" s="25">
        <f t="shared" ref="F126" si="123">D126*E126</f>
        <v>0</v>
      </c>
      <c r="G126" s="25">
        <f t="shared" ref="G126" si="124">F126*0.05</f>
        <v>0</v>
      </c>
      <c r="H126" s="25">
        <f t="shared" ref="H126" si="125">F126*0.1</f>
        <v>0</v>
      </c>
      <c r="I126" s="53">
        <f t="shared" ref="I126" si="126">F126*$F$5+G126*$G$5+H126*$H$5</f>
        <v>0</v>
      </c>
    </row>
    <row r="127" spans="1:10" x14ac:dyDescent="0.35">
      <c r="A127" s="24" t="s">
        <v>13</v>
      </c>
      <c r="B127" s="25">
        <v>17</v>
      </c>
      <c r="C127" s="25">
        <v>1</v>
      </c>
      <c r="D127" s="25">
        <f t="shared" ref="D127:D129" si="127">B127*C127</f>
        <v>17</v>
      </c>
      <c r="E127" s="25">
        <v>0</v>
      </c>
      <c r="F127" s="25">
        <f t="shared" ref="F127:F129" si="128">D127*E127</f>
        <v>0</v>
      </c>
      <c r="G127" s="25">
        <f t="shared" ref="G127:G129" si="129">F127*0.05</f>
        <v>0</v>
      </c>
      <c r="H127" s="25">
        <f t="shared" ref="H127:H129" si="130">F127*0.1</f>
        <v>0</v>
      </c>
      <c r="I127" s="53">
        <f t="shared" ref="I127:I129" si="131">F127*$F$5+G127*$G$5+H127*$H$5</f>
        <v>0</v>
      </c>
    </row>
    <row r="128" spans="1:10" x14ac:dyDescent="0.35">
      <c r="A128" s="24" t="s">
        <v>14</v>
      </c>
      <c r="B128" s="25">
        <v>17</v>
      </c>
      <c r="C128" s="25">
        <v>1</v>
      </c>
      <c r="D128" s="25">
        <f t="shared" si="127"/>
        <v>17</v>
      </c>
      <c r="E128" s="25">
        <v>0</v>
      </c>
      <c r="F128" s="25">
        <f t="shared" si="128"/>
        <v>0</v>
      </c>
      <c r="G128" s="25">
        <f t="shared" si="129"/>
        <v>0</v>
      </c>
      <c r="H128" s="25">
        <f t="shared" si="130"/>
        <v>0</v>
      </c>
      <c r="I128" s="53">
        <f t="shared" si="131"/>
        <v>0</v>
      </c>
    </row>
    <row r="129" spans="1:9" x14ac:dyDescent="0.35">
      <c r="A129" s="24" t="s">
        <v>15</v>
      </c>
      <c r="B129" s="25">
        <v>17</v>
      </c>
      <c r="C129" s="25">
        <v>1</v>
      </c>
      <c r="D129" s="25">
        <f t="shared" si="127"/>
        <v>17</v>
      </c>
      <c r="E129" s="25">
        <v>0</v>
      </c>
      <c r="F129" s="25">
        <f t="shared" si="128"/>
        <v>0</v>
      </c>
      <c r="G129" s="25">
        <f t="shared" si="129"/>
        <v>0</v>
      </c>
      <c r="H129" s="25">
        <f t="shared" si="130"/>
        <v>0</v>
      </c>
      <c r="I129" s="53">
        <f t="shared" si="131"/>
        <v>0</v>
      </c>
    </row>
    <row r="130" spans="1:9" x14ac:dyDescent="0.35">
      <c r="A130" s="24" t="s">
        <v>19</v>
      </c>
      <c r="B130" s="25"/>
      <c r="C130" s="25"/>
      <c r="D130" s="25"/>
      <c r="E130" s="25"/>
      <c r="F130" s="25"/>
      <c r="G130" s="25"/>
      <c r="H130" s="25"/>
      <c r="I130" s="27"/>
    </row>
    <row r="131" spans="1:9" x14ac:dyDescent="0.35">
      <c r="A131" s="24" t="s">
        <v>12</v>
      </c>
      <c r="B131" s="25">
        <v>1</v>
      </c>
      <c r="C131" s="25">
        <v>2</v>
      </c>
      <c r="D131" s="25">
        <f t="shared" ref="D131:D134" si="132">B131*C131</f>
        <v>2</v>
      </c>
      <c r="E131" s="25">
        <v>3</v>
      </c>
      <c r="F131" s="25">
        <f t="shared" ref="F131:F134" si="133">D131*E131</f>
        <v>6</v>
      </c>
      <c r="G131" s="25">
        <f t="shared" ref="G131:G134" si="134">F131*0.05</f>
        <v>0.30000000000000004</v>
      </c>
      <c r="H131" s="25">
        <f t="shared" ref="H131:H134" si="135">F131*0.1</f>
        <v>0.60000000000000009</v>
      </c>
      <c r="I131" s="27">
        <f t="shared" ref="I131:I134" si="136">F131*$F$5+G131*$G$5+H131*$H$5</f>
        <v>816.17100000000005</v>
      </c>
    </row>
    <row r="132" spans="1:9" x14ac:dyDescent="0.35">
      <c r="A132" s="24" t="s">
        <v>13</v>
      </c>
      <c r="B132" s="25">
        <v>1</v>
      </c>
      <c r="C132" s="25">
        <v>2</v>
      </c>
      <c r="D132" s="25">
        <f t="shared" si="132"/>
        <v>2</v>
      </c>
      <c r="E132" s="25">
        <v>1</v>
      </c>
      <c r="F132" s="25">
        <f t="shared" si="133"/>
        <v>2</v>
      </c>
      <c r="G132" s="25">
        <f t="shared" si="134"/>
        <v>0.1</v>
      </c>
      <c r="H132" s="25">
        <f t="shared" si="135"/>
        <v>0.2</v>
      </c>
      <c r="I132" s="27">
        <f t="shared" si="136"/>
        <v>272.05700000000002</v>
      </c>
    </row>
    <row r="133" spans="1:9" x14ac:dyDescent="0.35">
      <c r="A133" s="24" t="s">
        <v>14</v>
      </c>
      <c r="B133" s="25">
        <v>1</v>
      </c>
      <c r="C133" s="25">
        <v>2</v>
      </c>
      <c r="D133" s="25">
        <f t="shared" si="132"/>
        <v>2</v>
      </c>
      <c r="E133" s="25">
        <v>2</v>
      </c>
      <c r="F133" s="25">
        <f t="shared" si="133"/>
        <v>4</v>
      </c>
      <c r="G133" s="25">
        <f t="shared" si="134"/>
        <v>0.2</v>
      </c>
      <c r="H133" s="25">
        <f t="shared" si="135"/>
        <v>0.4</v>
      </c>
      <c r="I133" s="27">
        <f t="shared" si="136"/>
        <v>544.11400000000003</v>
      </c>
    </row>
    <row r="134" spans="1:9" x14ac:dyDescent="0.35">
      <c r="A134" s="24" t="s">
        <v>15</v>
      </c>
      <c r="B134" s="25">
        <v>1</v>
      </c>
      <c r="C134" s="25">
        <v>2</v>
      </c>
      <c r="D134" s="25">
        <f t="shared" si="132"/>
        <v>2</v>
      </c>
      <c r="E134" s="25">
        <v>1</v>
      </c>
      <c r="F134" s="25">
        <f t="shared" si="133"/>
        <v>2</v>
      </c>
      <c r="G134" s="25">
        <f t="shared" si="134"/>
        <v>0.1</v>
      </c>
      <c r="H134" s="25">
        <f t="shared" si="135"/>
        <v>0.2</v>
      </c>
      <c r="I134" s="27">
        <f t="shared" si="136"/>
        <v>272.05700000000002</v>
      </c>
    </row>
    <row r="135" spans="1:9" ht="15" x14ac:dyDescent="0.35">
      <c r="A135" s="24" t="s">
        <v>144</v>
      </c>
      <c r="B135" s="25"/>
      <c r="C135" s="25"/>
      <c r="D135" s="25"/>
      <c r="E135" s="25"/>
      <c r="F135" s="25"/>
      <c r="G135" s="25"/>
      <c r="H135" s="25"/>
      <c r="I135" s="27"/>
    </row>
    <row r="136" spans="1:9" x14ac:dyDescent="0.35">
      <c r="A136" s="24" t="s">
        <v>12</v>
      </c>
      <c r="B136" s="25">
        <v>1</v>
      </c>
      <c r="C136" s="25">
        <v>52</v>
      </c>
      <c r="D136" s="25">
        <f t="shared" ref="D136:D139" si="137">B136*C136</f>
        <v>52</v>
      </c>
      <c r="E136" s="25">
        <v>3</v>
      </c>
      <c r="F136" s="25">
        <f t="shared" ref="F136:F139" si="138">D136*E136</f>
        <v>156</v>
      </c>
      <c r="G136" s="25">
        <f t="shared" ref="G136:G139" si="139">F136*0.05</f>
        <v>7.8000000000000007</v>
      </c>
      <c r="H136" s="25">
        <f t="shared" ref="H136:H139" si="140">F136*0.1</f>
        <v>15.600000000000001</v>
      </c>
      <c r="I136" s="27">
        <f t="shared" ref="I136:I139" si="141">F136*$F$5+G136*$G$5+H136*$H$5</f>
        <v>21220.446</v>
      </c>
    </row>
    <row r="137" spans="1:9" x14ac:dyDescent="0.35">
      <c r="A137" s="24" t="s">
        <v>13</v>
      </c>
      <c r="B137" s="25">
        <v>1</v>
      </c>
      <c r="C137" s="25">
        <v>52</v>
      </c>
      <c r="D137" s="25">
        <f t="shared" si="137"/>
        <v>52</v>
      </c>
      <c r="E137" s="25">
        <v>1</v>
      </c>
      <c r="F137" s="25">
        <f t="shared" si="138"/>
        <v>52</v>
      </c>
      <c r="G137" s="25">
        <f t="shared" si="139"/>
        <v>2.6</v>
      </c>
      <c r="H137" s="25">
        <f t="shared" si="140"/>
        <v>5.2</v>
      </c>
      <c r="I137" s="27">
        <f t="shared" si="141"/>
        <v>7073.4820000000009</v>
      </c>
    </row>
    <row r="138" spans="1:9" x14ac:dyDescent="0.35">
      <c r="A138" s="24" t="s">
        <v>14</v>
      </c>
      <c r="B138" s="25">
        <v>1</v>
      </c>
      <c r="C138" s="25">
        <v>52</v>
      </c>
      <c r="D138" s="25">
        <f t="shared" si="137"/>
        <v>52</v>
      </c>
      <c r="E138" s="25">
        <v>2</v>
      </c>
      <c r="F138" s="25">
        <f t="shared" si="138"/>
        <v>104</v>
      </c>
      <c r="G138" s="25">
        <f t="shared" si="139"/>
        <v>5.2</v>
      </c>
      <c r="H138" s="25">
        <f t="shared" si="140"/>
        <v>10.4</v>
      </c>
      <c r="I138" s="27">
        <f t="shared" si="141"/>
        <v>14146.964000000002</v>
      </c>
    </row>
    <row r="139" spans="1:9" x14ac:dyDescent="0.35">
      <c r="A139" s="24" t="s">
        <v>15</v>
      </c>
      <c r="B139" s="25">
        <v>1</v>
      </c>
      <c r="C139" s="25">
        <v>52</v>
      </c>
      <c r="D139" s="25">
        <f t="shared" si="137"/>
        <v>52</v>
      </c>
      <c r="E139" s="25">
        <v>1</v>
      </c>
      <c r="F139" s="25">
        <f t="shared" si="138"/>
        <v>52</v>
      </c>
      <c r="G139" s="25">
        <f t="shared" si="139"/>
        <v>2.6</v>
      </c>
      <c r="H139" s="25">
        <f t="shared" si="140"/>
        <v>5.2</v>
      </c>
      <c r="I139" s="27">
        <f t="shared" si="141"/>
        <v>7073.4820000000009</v>
      </c>
    </row>
    <row r="140" spans="1:9" x14ac:dyDescent="0.35">
      <c r="A140" s="24" t="s">
        <v>37</v>
      </c>
      <c r="B140" s="25"/>
      <c r="C140" s="25"/>
      <c r="D140" s="25"/>
      <c r="E140" s="25"/>
      <c r="F140" s="25"/>
      <c r="G140" s="25"/>
      <c r="H140" s="25"/>
      <c r="I140" s="27"/>
    </row>
    <row r="141" spans="1:9" x14ac:dyDescent="0.35">
      <c r="A141" s="24" t="s">
        <v>12</v>
      </c>
      <c r="B141" s="25">
        <v>1</v>
      </c>
      <c r="C141" s="25">
        <v>12</v>
      </c>
      <c r="D141" s="25">
        <f t="shared" ref="D141:D144" si="142">B141*C141</f>
        <v>12</v>
      </c>
      <c r="E141" s="25">
        <v>3</v>
      </c>
      <c r="F141" s="25">
        <f t="shared" ref="F141:F144" si="143">D141*E141</f>
        <v>36</v>
      </c>
      <c r="G141" s="25">
        <f t="shared" ref="G141:G144" si="144">F141*0.05</f>
        <v>1.8</v>
      </c>
      <c r="H141" s="25">
        <f t="shared" ref="H141:H144" si="145">F141*0.1</f>
        <v>3.6</v>
      </c>
      <c r="I141" s="27">
        <f t="shared" ref="I141:I144" si="146">F141*$F$5+G141*$G$5+H141*$H$5</f>
        <v>4897.0259999999998</v>
      </c>
    </row>
    <row r="142" spans="1:9" x14ac:dyDescent="0.35">
      <c r="A142" s="24" t="s">
        <v>13</v>
      </c>
      <c r="B142" s="25">
        <v>1</v>
      </c>
      <c r="C142" s="25">
        <v>12</v>
      </c>
      <c r="D142" s="25">
        <f t="shared" si="142"/>
        <v>12</v>
      </c>
      <c r="E142" s="25">
        <v>1</v>
      </c>
      <c r="F142" s="25">
        <f t="shared" si="143"/>
        <v>12</v>
      </c>
      <c r="G142" s="25">
        <f t="shared" si="144"/>
        <v>0.60000000000000009</v>
      </c>
      <c r="H142" s="25">
        <f t="shared" si="145"/>
        <v>1.2000000000000002</v>
      </c>
      <c r="I142" s="27">
        <f t="shared" si="146"/>
        <v>1632.3420000000001</v>
      </c>
    </row>
    <row r="143" spans="1:9" x14ac:dyDescent="0.35">
      <c r="A143" s="24" t="s">
        <v>14</v>
      </c>
      <c r="B143" s="25">
        <v>1</v>
      </c>
      <c r="C143" s="25">
        <v>12</v>
      </c>
      <c r="D143" s="25">
        <f t="shared" si="142"/>
        <v>12</v>
      </c>
      <c r="E143" s="25">
        <v>2</v>
      </c>
      <c r="F143" s="25">
        <f t="shared" si="143"/>
        <v>24</v>
      </c>
      <c r="G143" s="25">
        <f t="shared" si="144"/>
        <v>1.2000000000000002</v>
      </c>
      <c r="H143" s="25">
        <f t="shared" si="145"/>
        <v>2.4000000000000004</v>
      </c>
      <c r="I143" s="27">
        <f t="shared" si="146"/>
        <v>3264.6840000000002</v>
      </c>
    </row>
    <row r="144" spans="1:9" x14ac:dyDescent="0.35">
      <c r="A144" s="24" t="s">
        <v>15</v>
      </c>
      <c r="B144" s="25">
        <v>1</v>
      </c>
      <c r="C144" s="25">
        <v>12</v>
      </c>
      <c r="D144" s="25">
        <f t="shared" si="142"/>
        <v>12</v>
      </c>
      <c r="E144" s="25">
        <v>1</v>
      </c>
      <c r="F144" s="25">
        <f t="shared" si="143"/>
        <v>12</v>
      </c>
      <c r="G144" s="25">
        <f t="shared" si="144"/>
        <v>0.60000000000000009</v>
      </c>
      <c r="H144" s="25">
        <f t="shared" si="145"/>
        <v>1.2000000000000002</v>
      </c>
      <c r="I144" s="27">
        <f t="shared" si="146"/>
        <v>1632.3420000000001</v>
      </c>
    </row>
    <row r="145" spans="1:9" x14ac:dyDescent="0.35">
      <c r="A145" s="24" t="s">
        <v>31</v>
      </c>
      <c r="B145" s="25"/>
      <c r="C145" s="25"/>
      <c r="D145" s="25"/>
      <c r="E145" s="25"/>
      <c r="F145" s="25"/>
      <c r="G145" s="25"/>
      <c r="H145" s="25"/>
      <c r="I145" s="27"/>
    </row>
    <row r="146" spans="1:9" x14ac:dyDescent="0.35">
      <c r="A146" s="24" t="s">
        <v>12</v>
      </c>
      <c r="B146" s="25">
        <v>2</v>
      </c>
      <c r="C146" s="25">
        <v>1</v>
      </c>
      <c r="D146" s="25">
        <f t="shared" ref="D146:D147" si="147">B146*C146</f>
        <v>2</v>
      </c>
      <c r="E146" s="25">
        <v>3</v>
      </c>
      <c r="F146" s="25">
        <f t="shared" ref="F146:F147" si="148">D146*E146</f>
        <v>6</v>
      </c>
      <c r="G146" s="25">
        <f t="shared" ref="G146:G147" si="149">F146*0.05</f>
        <v>0.30000000000000004</v>
      </c>
      <c r="H146" s="25">
        <f t="shared" ref="H146:H147" si="150">F146*0.1</f>
        <v>0.60000000000000009</v>
      </c>
      <c r="I146" s="27">
        <f t="shared" ref="I146:I147" si="151">F146*$F$5+G146*$G$5+H146*$H$5</f>
        <v>816.17100000000005</v>
      </c>
    </row>
    <row r="147" spans="1:9" x14ac:dyDescent="0.35">
      <c r="A147" s="24" t="s">
        <v>13</v>
      </c>
      <c r="B147" s="25">
        <v>2</v>
      </c>
      <c r="C147" s="25">
        <v>1</v>
      </c>
      <c r="D147" s="25">
        <f t="shared" si="147"/>
        <v>2</v>
      </c>
      <c r="E147" s="25">
        <v>1</v>
      </c>
      <c r="F147" s="25">
        <f t="shared" si="148"/>
        <v>2</v>
      </c>
      <c r="G147" s="25">
        <f t="shared" si="149"/>
        <v>0.1</v>
      </c>
      <c r="H147" s="25">
        <f t="shared" si="150"/>
        <v>0.2</v>
      </c>
      <c r="I147" s="27">
        <f t="shared" si="151"/>
        <v>272.05700000000002</v>
      </c>
    </row>
    <row r="148" spans="1:9" x14ac:dyDescent="0.35">
      <c r="A148" s="24" t="s">
        <v>32</v>
      </c>
      <c r="B148" s="25"/>
      <c r="C148" s="25"/>
      <c r="D148" s="25"/>
      <c r="E148" s="25"/>
      <c r="F148" s="25"/>
      <c r="G148" s="25"/>
      <c r="H148" s="25"/>
      <c r="I148" s="27"/>
    </row>
    <row r="149" spans="1:9" x14ac:dyDescent="0.35">
      <c r="A149" s="24" t="s">
        <v>12</v>
      </c>
      <c r="B149" s="25">
        <v>20</v>
      </c>
      <c r="C149" s="25">
        <v>1</v>
      </c>
      <c r="D149" s="25">
        <f t="shared" ref="D149:D152" si="152">B149*C149</f>
        <v>20</v>
      </c>
      <c r="E149" s="25">
        <v>3</v>
      </c>
      <c r="F149" s="25">
        <f t="shared" ref="F149:F152" si="153">D149*E149</f>
        <v>60</v>
      </c>
      <c r="G149" s="25">
        <f t="shared" ref="G149:G152" si="154">F149*0.05</f>
        <v>3</v>
      </c>
      <c r="H149" s="25">
        <f t="shared" ref="H149:H152" si="155">F149*0.1</f>
        <v>6</v>
      </c>
      <c r="I149" s="27">
        <f t="shared" ref="I149:I152" si="156">F149*$F$5+G149*$G$5+H149*$H$5</f>
        <v>8161.71</v>
      </c>
    </row>
    <row r="150" spans="1:9" x14ac:dyDescent="0.35">
      <c r="A150" s="24" t="s">
        <v>13</v>
      </c>
      <c r="B150" s="25">
        <v>20</v>
      </c>
      <c r="C150" s="25">
        <v>1</v>
      </c>
      <c r="D150" s="25">
        <f t="shared" si="152"/>
        <v>20</v>
      </c>
      <c r="E150" s="25">
        <v>1</v>
      </c>
      <c r="F150" s="25">
        <f t="shared" si="153"/>
        <v>20</v>
      </c>
      <c r="G150" s="25">
        <f t="shared" si="154"/>
        <v>1</v>
      </c>
      <c r="H150" s="25">
        <f t="shared" si="155"/>
        <v>2</v>
      </c>
      <c r="I150" s="27">
        <f t="shared" si="156"/>
        <v>2720.57</v>
      </c>
    </row>
    <row r="151" spans="1:9" x14ac:dyDescent="0.35">
      <c r="A151" s="24" t="s">
        <v>14</v>
      </c>
      <c r="B151" s="25">
        <v>16</v>
      </c>
      <c r="C151" s="25">
        <v>1</v>
      </c>
      <c r="D151" s="25">
        <f t="shared" si="152"/>
        <v>16</v>
      </c>
      <c r="E151" s="25">
        <v>2</v>
      </c>
      <c r="F151" s="25">
        <f t="shared" si="153"/>
        <v>32</v>
      </c>
      <c r="G151" s="25">
        <f t="shared" si="154"/>
        <v>1.6</v>
      </c>
      <c r="H151" s="25">
        <f t="shared" si="155"/>
        <v>3.2</v>
      </c>
      <c r="I151" s="27">
        <f t="shared" si="156"/>
        <v>4352.9120000000003</v>
      </c>
    </row>
    <row r="152" spans="1:9" x14ac:dyDescent="0.35">
      <c r="A152" s="24" t="s">
        <v>15</v>
      </c>
      <c r="B152" s="25">
        <v>16</v>
      </c>
      <c r="C152" s="25">
        <v>1</v>
      </c>
      <c r="D152" s="25">
        <f t="shared" si="152"/>
        <v>16</v>
      </c>
      <c r="E152" s="25">
        <v>1</v>
      </c>
      <c r="F152" s="25">
        <f t="shared" si="153"/>
        <v>16</v>
      </c>
      <c r="G152" s="25">
        <f t="shared" si="154"/>
        <v>0.8</v>
      </c>
      <c r="H152" s="25">
        <f t="shared" si="155"/>
        <v>1.6</v>
      </c>
      <c r="I152" s="27">
        <f t="shared" si="156"/>
        <v>2176.4560000000001</v>
      </c>
    </row>
    <row r="153" spans="1:9" x14ac:dyDescent="0.35">
      <c r="A153" s="24" t="s">
        <v>38</v>
      </c>
      <c r="B153" s="25"/>
      <c r="C153" s="25"/>
      <c r="D153" s="25"/>
      <c r="E153" s="25"/>
      <c r="F153" s="25"/>
      <c r="G153" s="25"/>
      <c r="H153" s="25"/>
      <c r="I153" s="27"/>
    </row>
    <row r="154" spans="1:9" x14ac:dyDescent="0.35">
      <c r="A154" s="24" t="s">
        <v>39</v>
      </c>
      <c r="B154" s="25" t="s">
        <v>0</v>
      </c>
      <c r="C154" s="25"/>
      <c r="D154" s="25"/>
      <c r="E154" s="25"/>
      <c r="F154" s="25"/>
      <c r="G154" s="25"/>
      <c r="H154" s="25"/>
      <c r="I154" s="27"/>
    </row>
    <row r="155" spans="1:9" ht="15" x14ac:dyDescent="0.35">
      <c r="A155" s="24" t="s">
        <v>145</v>
      </c>
      <c r="B155" s="25"/>
      <c r="C155" s="25"/>
      <c r="D155" s="25"/>
      <c r="E155" s="25"/>
      <c r="F155" s="25"/>
      <c r="G155" s="25"/>
      <c r="H155" s="25"/>
      <c r="I155" s="27"/>
    </row>
    <row r="156" spans="1:9" x14ac:dyDescent="0.35">
      <c r="A156" s="24" t="s">
        <v>12</v>
      </c>
      <c r="B156" s="25">
        <v>8</v>
      </c>
      <c r="C156" s="25">
        <v>1</v>
      </c>
      <c r="D156" s="25">
        <f t="shared" ref="D156:D159" si="157">B156*C156</f>
        <v>8</v>
      </c>
      <c r="E156" s="25">
        <v>3</v>
      </c>
      <c r="F156" s="25">
        <f t="shared" ref="F156:F159" si="158">D156*E156</f>
        <v>24</v>
      </c>
      <c r="G156" s="25">
        <f t="shared" ref="G156:G159" si="159">F156*0.05</f>
        <v>1.2000000000000002</v>
      </c>
      <c r="H156" s="25">
        <f t="shared" ref="H156:H159" si="160">F156*0.1</f>
        <v>2.4000000000000004</v>
      </c>
      <c r="I156" s="27">
        <f t="shared" ref="I156:I159" si="161">F156*$F$5+G156*$G$5+H156*$H$5</f>
        <v>3264.6840000000002</v>
      </c>
    </row>
    <row r="157" spans="1:9" x14ac:dyDescent="0.35">
      <c r="A157" s="24" t="s">
        <v>13</v>
      </c>
      <c r="B157" s="25">
        <v>8</v>
      </c>
      <c r="C157" s="25">
        <v>1</v>
      </c>
      <c r="D157" s="25">
        <f t="shared" si="157"/>
        <v>8</v>
      </c>
      <c r="E157" s="25">
        <v>1</v>
      </c>
      <c r="F157" s="25">
        <f t="shared" si="158"/>
        <v>8</v>
      </c>
      <c r="G157" s="25">
        <f t="shared" si="159"/>
        <v>0.4</v>
      </c>
      <c r="H157" s="25">
        <f t="shared" si="160"/>
        <v>0.8</v>
      </c>
      <c r="I157" s="27">
        <f t="shared" si="161"/>
        <v>1088.2280000000001</v>
      </c>
    </row>
    <row r="158" spans="1:9" x14ac:dyDescent="0.35">
      <c r="A158" s="24" t="s">
        <v>14</v>
      </c>
      <c r="B158" s="25">
        <v>8</v>
      </c>
      <c r="C158" s="25">
        <v>1</v>
      </c>
      <c r="D158" s="25">
        <f t="shared" si="157"/>
        <v>8</v>
      </c>
      <c r="E158" s="25">
        <v>2</v>
      </c>
      <c r="F158" s="25">
        <f t="shared" si="158"/>
        <v>16</v>
      </c>
      <c r="G158" s="25">
        <f t="shared" si="159"/>
        <v>0.8</v>
      </c>
      <c r="H158" s="25">
        <f t="shared" si="160"/>
        <v>1.6</v>
      </c>
      <c r="I158" s="27">
        <f t="shared" si="161"/>
        <v>2176.4560000000001</v>
      </c>
    </row>
    <row r="159" spans="1:9" x14ac:dyDescent="0.35">
      <c r="A159" s="24" t="s">
        <v>15</v>
      </c>
      <c r="B159" s="25">
        <v>8</v>
      </c>
      <c r="C159" s="25">
        <v>1</v>
      </c>
      <c r="D159" s="25">
        <f t="shared" si="157"/>
        <v>8</v>
      </c>
      <c r="E159" s="25">
        <v>1</v>
      </c>
      <c r="F159" s="25">
        <f t="shared" si="158"/>
        <v>8</v>
      </c>
      <c r="G159" s="25">
        <f t="shared" si="159"/>
        <v>0.4</v>
      </c>
      <c r="H159" s="25">
        <f t="shared" si="160"/>
        <v>0.8</v>
      </c>
      <c r="I159" s="27">
        <f t="shared" si="161"/>
        <v>1088.2280000000001</v>
      </c>
    </row>
    <row r="160" spans="1:9" ht="15" x14ac:dyDescent="0.35">
      <c r="A160" s="24" t="s">
        <v>155</v>
      </c>
      <c r="B160" s="25"/>
      <c r="C160" s="25"/>
      <c r="D160" s="25"/>
      <c r="E160" s="25"/>
      <c r="F160" s="25"/>
      <c r="G160" s="25"/>
      <c r="H160" s="25"/>
      <c r="I160" s="27"/>
    </row>
    <row r="161" spans="1:11" x14ac:dyDescent="0.35">
      <c r="A161" s="24" t="s">
        <v>12</v>
      </c>
      <c r="B161" s="25">
        <v>10</v>
      </c>
      <c r="C161" s="25">
        <v>1</v>
      </c>
      <c r="D161" s="25">
        <f t="shared" ref="D161:D164" si="162">B161*C161</f>
        <v>10</v>
      </c>
      <c r="E161" s="25">
        <v>3</v>
      </c>
      <c r="F161" s="25">
        <f t="shared" ref="F161:F164" si="163">D161*E161</f>
        <v>30</v>
      </c>
      <c r="G161" s="25">
        <f t="shared" ref="G161:G164" si="164">F161*0.05</f>
        <v>1.5</v>
      </c>
      <c r="H161" s="25">
        <f t="shared" ref="H161:H164" si="165">F161*0.1</f>
        <v>3</v>
      </c>
      <c r="I161" s="27">
        <f t="shared" ref="I161:I164" si="166">F161*$F$5+G161*$G$5+H161*$H$5</f>
        <v>4080.855</v>
      </c>
    </row>
    <row r="162" spans="1:11" x14ac:dyDescent="0.35">
      <c r="A162" s="24" t="s">
        <v>13</v>
      </c>
      <c r="B162" s="25">
        <v>10</v>
      </c>
      <c r="C162" s="25">
        <v>1</v>
      </c>
      <c r="D162" s="25">
        <f t="shared" si="162"/>
        <v>10</v>
      </c>
      <c r="E162" s="25">
        <v>1</v>
      </c>
      <c r="F162" s="25">
        <f t="shared" si="163"/>
        <v>10</v>
      </c>
      <c r="G162" s="25">
        <f t="shared" si="164"/>
        <v>0.5</v>
      </c>
      <c r="H162" s="25">
        <f t="shared" si="165"/>
        <v>1</v>
      </c>
      <c r="I162" s="27">
        <f t="shared" si="166"/>
        <v>1360.2850000000001</v>
      </c>
    </row>
    <row r="163" spans="1:11" x14ac:dyDescent="0.35">
      <c r="A163" s="24" t="s">
        <v>14</v>
      </c>
      <c r="B163" s="25">
        <v>2</v>
      </c>
      <c r="C163" s="25">
        <v>1</v>
      </c>
      <c r="D163" s="25">
        <f t="shared" si="162"/>
        <v>2</v>
      </c>
      <c r="E163" s="25">
        <v>2</v>
      </c>
      <c r="F163" s="25">
        <f t="shared" si="163"/>
        <v>4</v>
      </c>
      <c r="G163" s="25">
        <f t="shared" si="164"/>
        <v>0.2</v>
      </c>
      <c r="H163" s="25">
        <f t="shared" si="165"/>
        <v>0.4</v>
      </c>
      <c r="I163" s="27">
        <f t="shared" si="166"/>
        <v>544.11400000000003</v>
      </c>
    </row>
    <row r="164" spans="1:11" x14ac:dyDescent="0.35">
      <c r="A164" s="24" t="s">
        <v>15</v>
      </c>
      <c r="B164" s="25">
        <v>2</v>
      </c>
      <c r="C164" s="25">
        <v>1</v>
      </c>
      <c r="D164" s="25">
        <f t="shared" si="162"/>
        <v>2</v>
      </c>
      <c r="E164" s="25">
        <v>1</v>
      </c>
      <c r="F164" s="25">
        <f t="shared" si="163"/>
        <v>2</v>
      </c>
      <c r="G164" s="25">
        <f t="shared" si="164"/>
        <v>0.1</v>
      </c>
      <c r="H164" s="25">
        <f t="shared" si="165"/>
        <v>0.2</v>
      </c>
      <c r="I164" s="27">
        <f t="shared" si="166"/>
        <v>272.05700000000002</v>
      </c>
    </row>
    <row r="165" spans="1:11" x14ac:dyDescent="0.35">
      <c r="A165" s="24" t="s">
        <v>40</v>
      </c>
      <c r="B165" s="25" t="s">
        <v>0</v>
      </c>
      <c r="C165" s="25"/>
      <c r="D165" s="25"/>
      <c r="E165" s="25"/>
      <c r="F165" s="25"/>
      <c r="G165" s="25"/>
      <c r="H165" s="25"/>
      <c r="I165" s="26"/>
    </row>
    <row r="166" spans="1:11" x14ac:dyDescent="0.35">
      <c r="A166" s="36" t="s">
        <v>129</v>
      </c>
      <c r="B166" s="37"/>
      <c r="C166" s="37"/>
      <c r="D166" s="37"/>
      <c r="E166" s="37"/>
      <c r="F166" s="68">
        <f>ROUND(SUM(F41:H164),0)</f>
        <v>2518</v>
      </c>
      <c r="G166" s="69"/>
      <c r="H166" s="70"/>
      <c r="I166" s="40">
        <f>ROUND(SUM(I41:I164),0)</f>
        <v>297794</v>
      </c>
    </row>
    <row r="167" spans="1:11" ht="15" x14ac:dyDescent="0.35">
      <c r="A167" s="39" t="s">
        <v>146</v>
      </c>
      <c r="B167" s="37"/>
      <c r="C167" s="37"/>
      <c r="D167" s="37"/>
      <c r="E167" s="37" t="s">
        <v>41</v>
      </c>
      <c r="F167" s="68">
        <f>ROUND(SUM(F166,F38), -1)</f>
        <v>2910</v>
      </c>
      <c r="G167" s="69"/>
      <c r="H167" s="70"/>
      <c r="I167" s="40">
        <f>ROUND(SUM(I166,I38), -3)</f>
        <v>344000</v>
      </c>
    </row>
    <row r="168" spans="1:11" ht="15" x14ac:dyDescent="0.35">
      <c r="A168" s="39" t="s">
        <v>147</v>
      </c>
      <c r="B168" s="37"/>
      <c r="C168" s="37"/>
      <c r="D168" s="37"/>
      <c r="E168" s="37" t="s">
        <v>41</v>
      </c>
      <c r="F168" s="25"/>
      <c r="G168" s="25"/>
      <c r="H168" s="25"/>
      <c r="I168" s="40">
        <f>'6(b)(iii)'!G15</f>
        <v>43900</v>
      </c>
    </row>
    <row r="169" spans="1:11" ht="15" x14ac:dyDescent="0.35">
      <c r="A169" s="39" t="s">
        <v>148</v>
      </c>
      <c r="B169" s="37"/>
      <c r="C169" s="37"/>
      <c r="D169" s="37"/>
      <c r="E169" s="37" t="s">
        <v>41</v>
      </c>
      <c r="F169" s="37"/>
      <c r="G169" s="38"/>
      <c r="H169" s="37"/>
      <c r="I169" s="40">
        <f>ROUND(SUM(I167:I168),-3)</f>
        <v>388000</v>
      </c>
    </row>
    <row r="171" spans="1:11" x14ac:dyDescent="0.35">
      <c r="A171" t="s">
        <v>44</v>
      </c>
      <c r="J171" s="12">
        <f>F167/31</f>
        <v>93.870967741935488</v>
      </c>
      <c r="K171" t="s">
        <v>57</v>
      </c>
    </row>
    <row r="172" spans="1:11" x14ac:dyDescent="0.35">
      <c r="A172" s="2" t="s">
        <v>43</v>
      </c>
    </row>
    <row r="173" spans="1:11" x14ac:dyDescent="0.35">
      <c r="A173" s="2" t="s">
        <v>78</v>
      </c>
    </row>
    <row r="174" spans="1:11" x14ac:dyDescent="0.35">
      <c r="A174" s="2" t="s">
        <v>79</v>
      </c>
    </row>
    <row r="175" spans="1:11" x14ac:dyDescent="0.35">
      <c r="A175" s="3" t="s">
        <v>80</v>
      </c>
      <c r="B175" s="3"/>
      <c r="C175" s="3"/>
      <c r="D175" s="3"/>
      <c r="E175" s="3"/>
      <c r="F175" s="3"/>
      <c r="G175" s="3"/>
      <c r="H175" s="3"/>
      <c r="I175" s="3"/>
    </row>
    <row r="176" spans="1:11" ht="26.25" customHeight="1" x14ac:dyDescent="0.35">
      <c r="A176" s="65" t="s">
        <v>159</v>
      </c>
      <c r="B176" s="66"/>
      <c r="C176" s="66"/>
      <c r="D176" s="66"/>
      <c r="E176" s="66"/>
      <c r="F176" s="66"/>
      <c r="G176" s="66"/>
      <c r="H176" s="66"/>
      <c r="I176" s="66"/>
    </row>
    <row r="177" spans="1:9" ht="18" customHeight="1" x14ac:dyDescent="0.35">
      <c r="A177" s="61" t="s">
        <v>131</v>
      </c>
      <c r="B177" s="67"/>
      <c r="C177" s="67"/>
      <c r="D177" s="67"/>
      <c r="E177" s="67"/>
      <c r="F177" s="67"/>
      <c r="G177" s="67"/>
      <c r="H177" s="67"/>
      <c r="I177" s="67"/>
    </row>
    <row r="178" spans="1:9" x14ac:dyDescent="0.35">
      <c r="A178" s="2" t="s">
        <v>81</v>
      </c>
    </row>
    <row r="179" spans="1:9" ht="28.5" customHeight="1" x14ac:dyDescent="0.35">
      <c r="A179" s="61" t="s">
        <v>82</v>
      </c>
      <c r="B179" s="61"/>
      <c r="C179" s="61"/>
      <c r="D179" s="61"/>
      <c r="E179" s="61"/>
      <c r="F179" s="61"/>
      <c r="G179" s="61"/>
      <c r="H179" s="61"/>
      <c r="I179" s="61"/>
    </row>
    <row r="180" spans="1:9" ht="14.25" customHeight="1" x14ac:dyDescent="0.35">
      <c r="A180" s="61" t="s">
        <v>83</v>
      </c>
      <c r="B180" s="67"/>
      <c r="C180" s="67"/>
      <c r="D180" s="67"/>
      <c r="E180" s="67"/>
      <c r="F180" s="67"/>
      <c r="G180" s="67"/>
      <c r="H180" s="67"/>
      <c r="I180" s="67"/>
    </row>
    <row r="181" spans="1:9" ht="26.25" customHeight="1" x14ac:dyDescent="0.35">
      <c r="A181" s="61" t="s">
        <v>132</v>
      </c>
      <c r="B181" s="61"/>
      <c r="C181" s="61"/>
      <c r="D181" s="61"/>
      <c r="E181" s="61"/>
      <c r="F181" s="61"/>
      <c r="G181" s="61"/>
      <c r="H181" s="61"/>
      <c r="I181" s="61"/>
    </row>
    <row r="182" spans="1:9" ht="29.25" customHeight="1" x14ac:dyDescent="0.35">
      <c r="A182" s="61" t="s">
        <v>156</v>
      </c>
      <c r="B182" s="61"/>
      <c r="C182" s="61"/>
      <c r="D182" s="61"/>
      <c r="E182" s="61"/>
      <c r="F182" s="61"/>
      <c r="G182" s="61"/>
      <c r="H182" s="61"/>
      <c r="I182" s="61"/>
    </row>
    <row r="183" spans="1:9" x14ac:dyDescent="0.35">
      <c r="A183" s="2" t="s">
        <v>152</v>
      </c>
    </row>
    <row r="184" spans="1:9" x14ac:dyDescent="0.35">
      <c r="A184" s="2" t="s">
        <v>151</v>
      </c>
    </row>
    <row r="185" spans="1:9" x14ac:dyDescent="0.35">
      <c r="A185" s="2" t="s">
        <v>150</v>
      </c>
    </row>
    <row r="186" spans="1:9" x14ac:dyDescent="0.35">
      <c r="A186" s="4" t="s">
        <v>149</v>
      </c>
    </row>
  </sheetData>
  <mergeCells count="9">
    <mergeCell ref="A182:I182"/>
    <mergeCell ref="F38:H38"/>
    <mergeCell ref="A176:I176"/>
    <mergeCell ref="A177:I177"/>
    <mergeCell ref="A180:I180"/>
    <mergeCell ref="A181:I181"/>
    <mergeCell ref="A179:I179"/>
    <mergeCell ref="F166:H166"/>
    <mergeCell ref="F167:H167"/>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zoomScale="80" zoomScaleNormal="80" workbookViewId="0">
      <selection activeCell="A19" sqref="A19:I19"/>
    </sheetView>
  </sheetViews>
  <sheetFormatPr defaultRowHeight="14.5" x14ac:dyDescent="0.35"/>
  <cols>
    <col min="1" max="1" width="34" customWidth="1"/>
    <col min="2" max="2" width="13.54296875" customWidth="1"/>
    <col min="3" max="3" width="12.7265625" customWidth="1"/>
    <col min="4" max="4" width="14" customWidth="1"/>
    <col min="5" max="5" width="11.453125" customWidth="1"/>
    <col min="6" max="7" width="12.81640625" customWidth="1"/>
    <col min="8" max="8" width="11.7265625" customWidth="1"/>
    <col min="9" max="9" width="13.1796875" customWidth="1"/>
  </cols>
  <sheetData>
    <row r="1" spans="1:11" ht="15.5" x14ac:dyDescent="0.35">
      <c r="A1" s="5" t="s">
        <v>47</v>
      </c>
    </row>
    <row r="3" spans="1:11" ht="18" customHeight="1" x14ac:dyDescent="0.35">
      <c r="F3">
        <v>51.23</v>
      </c>
      <c r="G3">
        <v>69.040000000000006</v>
      </c>
      <c r="H3">
        <v>27.73</v>
      </c>
    </row>
    <row r="4" spans="1:11" ht="69" customHeight="1" x14ac:dyDescent="0.35">
      <c r="A4" s="23" t="s">
        <v>4</v>
      </c>
      <c r="B4" s="49" t="s">
        <v>96</v>
      </c>
      <c r="C4" s="49" t="s">
        <v>97</v>
      </c>
      <c r="D4" s="49" t="s">
        <v>98</v>
      </c>
      <c r="E4" s="49" t="s">
        <v>99</v>
      </c>
      <c r="F4" s="49" t="s">
        <v>100</v>
      </c>
      <c r="G4" s="49" t="s">
        <v>101</v>
      </c>
      <c r="H4" s="49" t="s">
        <v>102</v>
      </c>
      <c r="I4" s="49" t="s">
        <v>103</v>
      </c>
    </row>
    <row r="5" spans="1:11" x14ac:dyDescent="0.35">
      <c r="A5" s="45" t="s">
        <v>45</v>
      </c>
      <c r="B5" s="45"/>
      <c r="C5" s="45"/>
      <c r="D5" s="45"/>
      <c r="E5" s="45"/>
      <c r="F5" s="45"/>
      <c r="G5" s="45"/>
      <c r="H5" s="45"/>
      <c r="I5" s="45"/>
    </row>
    <row r="6" spans="1:11" x14ac:dyDescent="0.35">
      <c r="A6" s="45" t="s">
        <v>127</v>
      </c>
      <c r="B6" s="37"/>
      <c r="C6" s="37"/>
      <c r="D6" s="37"/>
      <c r="E6" s="37"/>
      <c r="F6" s="37"/>
      <c r="G6" s="37"/>
      <c r="H6" s="37"/>
      <c r="I6" s="37"/>
    </row>
    <row r="7" spans="1:11" ht="15" x14ac:dyDescent="0.35">
      <c r="A7" s="45" t="s">
        <v>104</v>
      </c>
      <c r="B7" s="37">
        <v>2</v>
      </c>
      <c r="C7" s="37">
        <v>1</v>
      </c>
      <c r="D7" s="37">
        <f>B7*C7</f>
        <v>2</v>
      </c>
      <c r="E7" s="37">
        <v>0</v>
      </c>
      <c r="F7" s="37">
        <f>D7*E7</f>
        <v>0</v>
      </c>
      <c r="G7" s="37">
        <f>F7*0.05</f>
        <v>0</v>
      </c>
      <c r="H7" s="37">
        <f>F7*0.1</f>
        <v>0</v>
      </c>
      <c r="I7" s="55">
        <f>F7*$F$3+G7*$G$3+H7*$H$3</f>
        <v>0</v>
      </c>
    </row>
    <row r="8" spans="1:11" ht="15" x14ac:dyDescent="0.35">
      <c r="A8" s="45" t="s">
        <v>105</v>
      </c>
      <c r="B8" s="37">
        <v>2</v>
      </c>
      <c r="C8" s="37">
        <v>1</v>
      </c>
      <c r="D8" s="37">
        <f t="shared" ref="D8:D10" si="0">B8*C8</f>
        <v>2</v>
      </c>
      <c r="E8" s="37">
        <v>0</v>
      </c>
      <c r="F8" s="37">
        <f t="shared" ref="F8:F10" si="1">D8*E8</f>
        <v>0</v>
      </c>
      <c r="G8" s="37">
        <f t="shared" ref="G8:G14" si="2">F8*0.05</f>
        <v>0</v>
      </c>
      <c r="H8" s="37">
        <f t="shared" ref="H8:H10" si="3">F8*0.1</f>
        <v>0</v>
      </c>
      <c r="I8" s="55">
        <f t="shared" ref="I8:I10" si="4">F8*$F$3+G8*$G$3+H8*$H$3</f>
        <v>0</v>
      </c>
      <c r="K8" s="57"/>
    </row>
    <row r="9" spans="1:11" ht="15" x14ac:dyDescent="0.35">
      <c r="A9" s="45" t="s">
        <v>106</v>
      </c>
      <c r="B9" s="37">
        <v>4</v>
      </c>
      <c r="C9" s="37">
        <v>1</v>
      </c>
      <c r="D9" s="37">
        <f t="shared" si="0"/>
        <v>4</v>
      </c>
      <c r="E9" s="25">
        <v>0</v>
      </c>
      <c r="F9" s="37">
        <f t="shared" si="1"/>
        <v>0</v>
      </c>
      <c r="G9" s="37">
        <f t="shared" si="2"/>
        <v>0</v>
      </c>
      <c r="H9" s="37">
        <f t="shared" si="3"/>
        <v>0</v>
      </c>
      <c r="I9" s="55">
        <f t="shared" si="4"/>
        <v>0</v>
      </c>
      <c r="K9" s="58"/>
    </row>
    <row r="10" spans="1:11" ht="15" x14ac:dyDescent="0.35">
      <c r="A10" s="45" t="s">
        <v>107</v>
      </c>
      <c r="B10" s="37">
        <v>4</v>
      </c>
      <c r="C10" s="37">
        <v>1</v>
      </c>
      <c r="D10" s="37">
        <f t="shared" si="0"/>
        <v>4</v>
      </c>
      <c r="E10" s="37">
        <v>0</v>
      </c>
      <c r="F10" s="37">
        <f t="shared" si="1"/>
        <v>0</v>
      </c>
      <c r="G10" s="37">
        <f t="shared" si="2"/>
        <v>0</v>
      </c>
      <c r="H10" s="37">
        <f t="shared" si="3"/>
        <v>0</v>
      </c>
      <c r="I10" s="55">
        <f t="shared" si="4"/>
        <v>0</v>
      </c>
      <c r="K10" s="58"/>
    </row>
    <row r="11" spans="1:11" x14ac:dyDescent="0.35">
      <c r="A11" s="45" t="s">
        <v>128</v>
      </c>
      <c r="B11" s="37"/>
      <c r="C11" s="37"/>
      <c r="D11" s="37"/>
      <c r="E11" s="37"/>
      <c r="F11" s="37"/>
      <c r="G11" s="37"/>
      <c r="H11" s="37"/>
      <c r="I11" s="46"/>
      <c r="K11" s="58"/>
    </row>
    <row r="12" spans="1:11" x14ac:dyDescent="0.35">
      <c r="A12" s="45" t="s">
        <v>46</v>
      </c>
      <c r="B12" s="37">
        <v>3</v>
      </c>
      <c r="C12" s="37">
        <v>2</v>
      </c>
      <c r="D12" s="37">
        <f t="shared" ref="D12:D13" si="5">B12*C12</f>
        <v>6</v>
      </c>
      <c r="E12" s="25">
        <v>7</v>
      </c>
      <c r="F12" s="37">
        <f t="shared" ref="F12:F13" si="6">D12*E12</f>
        <v>42</v>
      </c>
      <c r="G12" s="37">
        <f t="shared" si="2"/>
        <v>2.1</v>
      </c>
      <c r="H12" s="37">
        <f t="shared" ref="H12:H13" si="7">F12*0.1</f>
        <v>4.2</v>
      </c>
      <c r="I12" s="46">
        <f t="shared" ref="I12:I13" si="8">F12*$F$3+G12*$G$3+H12*$H$3</f>
        <v>2413.1099999999997</v>
      </c>
      <c r="K12" s="58"/>
    </row>
    <row r="13" spans="1:11" ht="15" x14ac:dyDescent="0.35">
      <c r="A13" s="45" t="s">
        <v>108</v>
      </c>
      <c r="B13" s="37">
        <v>3</v>
      </c>
      <c r="C13" s="37">
        <v>2</v>
      </c>
      <c r="D13" s="37">
        <f t="shared" si="5"/>
        <v>6</v>
      </c>
      <c r="E13" s="25">
        <v>7</v>
      </c>
      <c r="F13" s="37">
        <f t="shared" si="6"/>
        <v>42</v>
      </c>
      <c r="G13" s="37">
        <f t="shared" si="2"/>
        <v>2.1</v>
      </c>
      <c r="H13" s="37">
        <f t="shared" si="7"/>
        <v>4.2</v>
      </c>
      <c r="I13" s="46">
        <f t="shared" si="8"/>
        <v>2413.1099999999997</v>
      </c>
      <c r="K13" s="58"/>
    </row>
    <row r="14" spans="1:11" ht="15" x14ac:dyDescent="0.35">
      <c r="A14" s="24" t="s">
        <v>109</v>
      </c>
      <c r="B14" s="25">
        <v>2</v>
      </c>
      <c r="C14" s="25">
        <v>1</v>
      </c>
      <c r="D14" s="25">
        <f t="shared" ref="D14" si="9">B14*C14</f>
        <v>2</v>
      </c>
      <c r="E14" s="25">
        <v>0</v>
      </c>
      <c r="F14" s="25">
        <f t="shared" ref="F14" si="10">D14*E14</f>
        <v>0</v>
      </c>
      <c r="G14" s="25">
        <f t="shared" si="2"/>
        <v>0</v>
      </c>
      <c r="H14" s="25">
        <f t="shared" ref="H14" si="11">F14*0.1</f>
        <v>0</v>
      </c>
      <c r="I14" s="56">
        <f t="shared" ref="I14" si="12">F14*$F$3+G14*$G$3+H14*$H$3</f>
        <v>0</v>
      </c>
      <c r="K14" s="58"/>
    </row>
    <row r="15" spans="1:11" ht="15" x14ac:dyDescent="0.35">
      <c r="A15" s="39" t="s">
        <v>138</v>
      </c>
      <c r="B15" s="23"/>
      <c r="C15" s="23"/>
      <c r="D15" s="23"/>
      <c r="E15" s="23"/>
      <c r="F15" s="23"/>
      <c r="G15" s="47">
        <f>SUM(F7:H13)</f>
        <v>96.600000000000009</v>
      </c>
      <c r="H15" s="23"/>
      <c r="I15" s="48">
        <f>ROUND(SUM(I7:I13), -1)</f>
        <v>4830</v>
      </c>
      <c r="K15" s="58"/>
    </row>
    <row r="16" spans="1:11" x14ac:dyDescent="0.35">
      <c r="A16" s="6"/>
      <c r="B16" s="7"/>
      <c r="C16" s="7"/>
      <c r="D16" s="7"/>
      <c r="E16" s="7"/>
      <c r="F16" s="7"/>
      <c r="G16" s="8"/>
      <c r="H16" s="7"/>
      <c r="I16" s="9"/>
      <c r="K16" s="58"/>
    </row>
    <row r="17" spans="1:11" x14ac:dyDescent="0.35">
      <c r="A17" s="10" t="s">
        <v>48</v>
      </c>
      <c r="B17" s="7"/>
      <c r="C17" s="7"/>
      <c r="D17" s="7"/>
      <c r="E17" s="7"/>
      <c r="F17" s="7"/>
      <c r="G17" s="8"/>
      <c r="H17" s="7"/>
      <c r="I17" s="9"/>
      <c r="K17" s="58"/>
    </row>
    <row r="18" spans="1:11" ht="15.75" customHeight="1" x14ac:dyDescent="0.35">
      <c r="A18" s="72" t="s">
        <v>86</v>
      </c>
      <c r="B18" s="72"/>
      <c r="C18" s="72"/>
      <c r="D18" s="72"/>
      <c r="E18" s="72"/>
      <c r="F18" s="72"/>
      <c r="G18" s="72"/>
      <c r="H18" s="72"/>
      <c r="I18" s="72"/>
      <c r="K18" s="58"/>
    </row>
    <row r="19" spans="1:11" ht="47.25" customHeight="1" x14ac:dyDescent="0.35">
      <c r="A19" s="73" t="s">
        <v>158</v>
      </c>
      <c r="B19" s="73"/>
      <c r="C19" s="73"/>
      <c r="D19" s="73"/>
      <c r="E19" s="73"/>
      <c r="F19" s="73"/>
      <c r="G19" s="73"/>
      <c r="H19" s="73"/>
      <c r="I19" s="73"/>
      <c r="J19" s="51"/>
      <c r="K19" s="58"/>
    </row>
    <row r="20" spans="1:11" ht="26.25" customHeight="1" x14ac:dyDescent="0.35">
      <c r="A20" s="74" t="s">
        <v>133</v>
      </c>
      <c r="B20" s="74"/>
      <c r="C20" s="74"/>
      <c r="D20" s="74"/>
      <c r="E20" s="74"/>
      <c r="F20" s="74"/>
      <c r="G20" s="74"/>
      <c r="H20" s="74"/>
      <c r="I20" s="74"/>
      <c r="K20" s="58"/>
    </row>
    <row r="21" spans="1:11" ht="15.75" customHeight="1" x14ac:dyDescent="0.35">
      <c r="A21" s="75" t="s">
        <v>85</v>
      </c>
      <c r="B21" s="75"/>
      <c r="C21" s="75"/>
      <c r="D21" s="75"/>
      <c r="E21" s="75"/>
      <c r="F21" s="75"/>
      <c r="G21" s="75"/>
      <c r="H21" s="75"/>
      <c r="I21" s="75"/>
      <c r="K21" s="58"/>
    </row>
    <row r="22" spans="1:11" ht="15" x14ac:dyDescent="0.35">
      <c r="A22" s="11" t="s">
        <v>134</v>
      </c>
      <c r="K22" s="58"/>
    </row>
    <row r="23" spans="1:11" ht="26.25" customHeight="1" x14ac:dyDescent="0.35">
      <c r="A23" s="71" t="s">
        <v>84</v>
      </c>
      <c r="B23" s="71"/>
      <c r="C23" s="71"/>
      <c r="D23" s="71"/>
      <c r="E23" s="71"/>
      <c r="F23" s="71"/>
      <c r="G23" s="71"/>
      <c r="H23" s="71"/>
      <c r="I23" s="71"/>
    </row>
    <row r="24" spans="1:11" ht="57" customHeight="1" x14ac:dyDescent="0.35">
      <c r="A24" s="71" t="s">
        <v>135</v>
      </c>
      <c r="B24" s="71"/>
      <c r="C24" s="71"/>
      <c r="D24" s="71"/>
      <c r="E24" s="71"/>
      <c r="F24" s="71"/>
      <c r="G24" s="71"/>
      <c r="H24" s="71"/>
      <c r="I24" s="71"/>
    </row>
    <row r="25" spans="1:11" ht="15" customHeight="1" x14ac:dyDescent="0.35">
      <c r="A25" s="71" t="s">
        <v>136</v>
      </c>
      <c r="B25" s="71"/>
      <c r="C25" s="71"/>
      <c r="D25" s="71"/>
      <c r="E25" s="71"/>
      <c r="F25" s="71"/>
      <c r="G25" s="71"/>
      <c r="H25" s="71"/>
      <c r="I25" s="71"/>
    </row>
  </sheetData>
  <mergeCells count="7">
    <mergeCell ref="A25:I25"/>
    <mergeCell ref="A24:I24"/>
    <mergeCell ref="A18:I18"/>
    <mergeCell ref="A19:I19"/>
    <mergeCell ref="A20:I20"/>
    <mergeCell ref="A21:I21"/>
    <mergeCell ref="A23:I23"/>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94B0-B278-4C47-8623-2F00EF2F1B58}">
  <dimension ref="A1:G20"/>
  <sheetViews>
    <sheetView workbookViewId="0">
      <selection activeCell="D20" sqref="D20"/>
    </sheetView>
  </sheetViews>
  <sheetFormatPr defaultRowHeight="14.5" x14ac:dyDescent="0.35"/>
  <cols>
    <col min="2" max="2" width="13.453125" customWidth="1"/>
    <col min="3" max="3" width="12.26953125" customWidth="1"/>
    <col min="4" max="4" width="13.453125" customWidth="1"/>
    <col min="5" max="5" width="12.1796875" customWidth="1"/>
    <col min="6" max="6" width="13" customWidth="1"/>
    <col min="7" max="7" width="12.81640625" customWidth="1"/>
  </cols>
  <sheetData>
    <row r="1" spans="1:7" ht="15.5" thickBot="1" x14ac:dyDescent="0.4">
      <c r="A1" s="79" t="s">
        <v>58</v>
      </c>
      <c r="B1" s="80"/>
      <c r="C1" s="80"/>
      <c r="D1" s="80"/>
      <c r="E1" s="80"/>
      <c r="F1" s="80"/>
      <c r="G1" s="81"/>
    </row>
    <row r="2" spans="1:7" x14ac:dyDescent="0.35">
      <c r="A2" s="13" t="s">
        <v>59</v>
      </c>
      <c r="B2" s="14" t="s">
        <v>5</v>
      </c>
      <c r="C2" s="14" t="s">
        <v>6</v>
      </c>
      <c r="D2" s="14" t="s">
        <v>7</v>
      </c>
      <c r="E2" s="14" t="s">
        <v>1</v>
      </c>
      <c r="F2" s="14" t="s">
        <v>2</v>
      </c>
      <c r="G2" s="15" t="s">
        <v>3</v>
      </c>
    </row>
    <row r="3" spans="1:7" ht="52" x14ac:dyDescent="0.35">
      <c r="A3" s="17" t="s">
        <v>60</v>
      </c>
      <c r="B3" s="17" t="s">
        <v>77</v>
      </c>
      <c r="C3" s="17" t="s">
        <v>61</v>
      </c>
      <c r="D3" s="17" t="s">
        <v>75</v>
      </c>
      <c r="E3" s="17" t="s">
        <v>62</v>
      </c>
      <c r="F3" s="17" t="s">
        <v>63</v>
      </c>
      <c r="G3" s="17" t="s">
        <v>64</v>
      </c>
    </row>
    <row r="4" spans="1:7" x14ac:dyDescent="0.35">
      <c r="A4" s="18"/>
      <c r="B4" s="17"/>
      <c r="C4" s="18"/>
      <c r="D4" s="22" t="s">
        <v>76</v>
      </c>
      <c r="E4" s="18"/>
      <c r="F4" s="18"/>
      <c r="G4" s="17" t="s">
        <v>65</v>
      </c>
    </row>
    <row r="5" spans="1:7" ht="26" x14ac:dyDescent="0.35">
      <c r="A5" s="19" t="s">
        <v>66</v>
      </c>
      <c r="B5" s="20">
        <v>0</v>
      </c>
      <c r="C5" s="17">
        <v>0</v>
      </c>
      <c r="D5" s="50">
        <f t="shared" ref="D5:D10" si="0">B5*C5</f>
        <v>0</v>
      </c>
      <c r="E5" s="20">
        <v>1505</v>
      </c>
      <c r="F5" s="17">
        <v>3</v>
      </c>
      <c r="G5" s="20">
        <f t="shared" ref="G5:G14" si="1">E5*F5</f>
        <v>4515</v>
      </c>
    </row>
    <row r="6" spans="1:7" x14ac:dyDescent="0.35">
      <c r="A6" s="19" t="s">
        <v>67</v>
      </c>
      <c r="B6" s="20">
        <v>12649</v>
      </c>
      <c r="C6" s="17">
        <v>0</v>
      </c>
      <c r="D6" s="20">
        <f t="shared" si="0"/>
        <v>0</v>
      </c>
      <c r="E6" s="20">
        <v>1804</v>
      </c>
      <c r="F6" s="17">
        <v>3</v>
      </c>
      <c r="G6" s="50">
        <f t="shared" si="1"/>
        <v>5412</v>
      </c>
    </row>
    <row r="7" spans="1:7" ht="26" x14ac:dyDescent="0.35">
      <c r="A7" s="19" t="s">
        <v>68</v>
      </c>
      <c r="B7" s="20">
        <v>3899</v>
      </c>
      <c r="C7" s="17">
        <v>0</v>
      </c>
      <c r="D7" s="50">
        <f t="shared" si="0"/>
        <v>0</v>
      </c>
      <c r="E7" s="20">
        <v>541</v>
      </c>
      <c r="F7" s="17">
        <v>3</v>
      </c>
      <c r="G7" s="50">
        <f t="shared" si="1"/>
        <v>1623</v>
      </c>
    </row>
    <row r="8" spans="1:7" ht="26" x14ac:dyDescent="0.35">
      <c r="A8" s="19" t="s">
        <v>69</v>
      </c>
      <c r="B8" s="20">
        <v>0</v>
      </c>
      <c r="C8" s="17">
        <v>0</v>
      </c>
      <c r="D8" s="50">
        <f t="shared" si="0"/>
        <v>0</v>
      </c>
      <c r="E8" s="20">
        <v>1505</v>
      </c>
      <c r="F8" s="17">
        <v>1</v>
      </c>
      <c r="G8" s="50">
        <f t="shared" si="1"/>
        <v>1505</v>
      </c>
    </row>
    <row r="9" spans="1:7" ht="26" x14ac:dyDescent="0.35">
      <c r="A9" s="19" t="s">
        <v>70</v>
      </c>
      <c r="B9" s="20">
        <v>37063</v>
      </c>
      <c r="C9" s="17">
        <v>0</v>
      </c>
      <c r="D9" s="50">
        <f t="shared" si="0"/>
        <v>0</v>
      </c>
      <c r="E9" s="20">
        <v>5277</v>
      </c>
      <c r="F9" s="17">
        <v>1</v>
      </c>
      <c r="G9" s="50">
        <f t="shared" si="1"/>
        <v>5277</v>
      </c>
    </row>
    <row r="10" spans="1:7" ht="26" x14ac:dyDescent="0.35">
      <c r="A10" s="19" t="s">
        <v>71</v>
      </c>
      <c r="B10" s="20">
        <v>1428</v>
      </c>
      <c r="C10" s="17">
        <v>0</v>
      </c>
      <c r="D10" s="50">
        <f t="shared" si="0"/>
        <v>0</v>
      </c>
      <c r="E10" s="20">
        <v>223</v>
      </c>
      <c r="F10" s="17">
        <v>1</v>
      </c>
      <c r="G10" s="50">
        <f t="shared" si="1"/>
        <v>223</v>
      </c>
    </row>
    <row r="11" spans="1:7" x14ac:dyDescent="0.35">
      <c r="A11" s="76" t="s">
        <v>72</v>
      </c>
      <c r="B11" s="77">
        <v>0</v>
      </c>
      <c r="C11" s="78">
        <v>0</v>
      </c>
      <c r="D11" s="77">
        <v>0</v>
      </c>
      <c r="E11" s="54">
        <v>192</v>
      </c>
      <c r="F11" s="17">
        <v>2</v>
      </c>
      <c r="G11" s="50">
        <f t="shared" si="1"/>
        <v>384</v>
      </c>
    </row>
    <row r="12" spans="1:7" x14ac:dyDescent="0.35">
      <c r="A12" s="76"/>
      <c r="B12" s="77"/>
      <c r="C12" s="78"/>
      <c r="D12" s="77"/>
      <c r="E12" s="54">
        <v>7500</v>
      </c>
      <c r="F12" s="17">
        <v>2</v>
      </c>
      <c r="G12" s="50">
        <f t="shared" si="1"/>
        <v>15000</v>
      </c>
    </row>
    <row r="13" spans="1:7" x14ac:dyDescent="0.35">
      <c r="A13" s="76" t="s">
        <v>73</v>
      </c>
      <c r="B13" s="77">
        <v>0</v>
      </c>
      <c r="C13" s="78">
        <v>0</v>
      </c>
      <c r="D13" s="77">
        <v>0</v>
      </c>
      <c r="E13" s="54">
        <f>C18</f>
        <v>191.92500000000001</v>
      </c>
      <c r="F13" s="17">
        <v>1</v>
      </c>
      <c r="G13" s="50">
        <f t="shared" si="1"/>
        <v>191.92500000000001</v>
      </c>
    </row>
    <row r="14" spans="1:7" x14ac:dyDescent="0.35">
      <c r="A14" s="76"/>
      <c r="B14" s="77"/>
      <c r="C14" s="78"/>
      <c r="D14" s="77"/>
      <c r="E14" s="54">
        <f>A20</f>
        <v>9776</v>
      </c>
      <c r="F14" s="17">
        <v>1</v>
      </c>
      <c r="G14" s="50">
        <f t="shared" si="1"/>
        <v>9776</v>
      </c>
    </row>
    <row r="15" spans="1:7" ht="26" x14ac:dyDescent="0.35">
      <c r="A15" s="19" t="s">
        <v>74</v>
      </c>
      <c r="B15" s="19"/>
      <c r="C15" s="19"/>
      <c r="D15" s="21"/>
      <c r="E15" s="19"/>
      <c r="F15" s="19"/>
      <c r="G15" s="20">
        <f>ROUND(SUM(G5:G14),-2)</f>
        <v>43900</v>
      </c>
    </row>
    <row r="16" spans="1:7" x14ac:dyDescent="0.35">
      <c r="A16" s="16"/>
    </row>
    <row r="17" spans="1:5" x14ac:dyDescent="0.35">
      <c r="B17" t="s">
        <v>157</v>
      </c>
    </row>
    <row r="18" spans="1:5" x14ac:dyDescent="0.35">
      <c r="A18" s="60">
        <f>61.51*0.5*5</f>
        <v>153.77500000000001</v>
      </c>
      <c r="B18">
        <f>7.63*5</f>
        <v>38.15</v>
      </c>
      <c r="C18" s="60">
        <f>+B18+A18</f>
        <v>191.92500000000001</v>
      </c>
      <c r="E18" s="60">
        <f>61.51/2</f>
        <v>30.754999999999999</v>
      </c>
    </row>
    <row r="20" spans="1:5" x14ac:dyDescent="0.35">
      <c r="A20">
        <f>122.2*80</f>
        <v>9776</v>
      </c>
    </row>
  </sheetData>
  <mergeCells count="9">
    <mergeCell ref="A13:A14"/>
    <mergeCell ref="B13:B14"/>
    <mergeCell ref="C13:C14"/>
    <mergeCell ref="D13:D14"/>
    <mergeCell ref="A1:G1"/>
    <mergeCell ref="A11:A12"/>
    <mergeCell ref="B11:B12"/>
    <mergeCell ref="C11:C12"/>
    <mergeCell ref="D11: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6(b)(iii)</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2015-02-11T22:04:35Z</dcterms:created>
  <dcterms:modified xsi:type="dcterms:W3CDTF">2022-02-11T21:18:14Z</dcterms:modified>
</cp:coreProperties>
</file>