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A12D3776-E8F8-448C-87C9-D94614684718}" xr6:coauthVersionLast="46" xr6:coauthVersionMax="46" xr10:uidLastSave="{00000000-0000-0000-0000-000000000000}"/>
  <bookViews>
    <workbookView xWindow="-110" yWindow="-110" windowWidth="19420" windowHeight="10420" xr2:uid="{00000000-000D-0000-FFFF-FFFF00000000}"/>
  </bookViews>
  <sheets>
    <sheet name="Table 1" sheetId="1" r:id="rId1"/>
    <sheet name="Table 2" sheetId="2" r:id="rId2"/>
    <sheet name="Capital O&amp;M" sheetId="3" r:id="rId3"/>
  </sheet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6" i="2" l="1"/>
  <c r="F16" i="2"/>
  <c r="I33" i="1"/>
  <c r="I31" i="1"/>
  <c r="I30" i="1"/>
  <c r="F31" i="1"/>
  <c r="F30" i="1"/>
  <c r="F18" i="1"/>
  <c r="I18" i="1"/>
  <c r="K30" i="1" l="1"/>
  <c r="I32" i="1"/>
  <c r="D29" i="3"/>
  <c r="C22" i="3"/>
  <c r="B22" i="3"/>
  <c r="F14" i="2"/>
  <c r="H14" i="2" s="1"/>
  <c r="E14" i="2"/>
  <c r="D14" i="2"/>
  <c r="C14" i="2"/>
  <c r="F16" i="1"/>
  <c r="H16" i="1" s="1"/>
  <c r="D16" i="1"/>
  <c r="E22" i="3" l="1"/>
  <c r="G14" i="2"/>
  <c r="I14" i="2"/>
  <c r="G16" i="1"/>
  <c r="I16" i="1"/>
  <c r="G30" i="3" l="1"/>
  <c r="B16" i="3"/>
  <c r="E16" i="3" s="1"/>
  <c r="B17" i="3"/>
  <c r="E17" i="3" s="1"/>
  <c r="B18" i="3"/>
  <c r="E18" i="3" s="1"/>
  <c r="B19" i="3"/>
  <c r="E19" i="3" s="1"/>
  <c r="B20" i="3"/>
  <c r="E20" i="3" s="1"/>
  <c r="B21" i="3"/>
  <c r="E21" i="3" s="1"/>
  <c r="D5" i="2"/>
  <c r="D6" i="2"/>
  <c r="D8" i="2"/>
  <c r="D9" i="2"/>
  <c r="D10" i="2"/>
  <c r="D11" i="2"/>
  <c r="D12" i="2"/>
  <c r="D13" i="2"/>
  <c r="D15" i="2"/>
  <c r="D8" i="1" l="1"/>
  <c r="D7" i="1"/>
  <c r="E5" i="1"/>
  <c r="E29" i="1" s="1"/>
  <c r="E6" i="1" l="1"/>
  <c r="E7" i="1" s="1"/>
  <c r="E17" i="1"/>
  <c r="E23" i="1"/>
  <c r="E26" i="1"/>
  <c r="E25" i="1"/>
  <c r="E28" i="1"/>
  <c r="B23" i="3" l="1"/>
  <c r="E23" i="3" s="1"/>
  <c r="E24" i="3" s="1"/>
  <c r="E15" i="2"/>
  <c r="F7" i="1"/>
  <c r="H7" i="1" s="1"/>
  <c r="F8" i="1"/>
  <c r="G7" i="1" l="1"/>
  <c r="I7" i="1" s="1"/>
  <c r="G8" i="1"/>
  <c r="H8" i="1"/>
  <c r="I8" i="1" l="1"/>
  <c r="F5" i="2" l="1"/>
  <c r="F15" i="2" l="1"/>
  <c r="D26" i="1" l="1"/>
  <c r="F26" i="1" s="1"/>
  <c r="D28" i="1"/>
  <c r="F28" i="1" s="1"/>
  <c r="D29" i="1"/>
  <c r="F29" i="1" s="1"/>
  <c r="G29" i="1" s="1"/>
  <c r="D25" i="1"/>
  <c r="F25" i="1" s="1"/>
  <c r="D23" i="1"/>
  <c r="F23" i="1" s="1"/>
  <c r="D11" i="1"/>
  <c r="F11" i="1" s="1"/>
  <c r="H11" i="1" s="1"/>
  <c r="D12" i="1"/>
  <c r="F12" i="1" s="1"/>
  <c r="D13" i="1"/>
  <c r="F13" i="1" s="1"/>
  <c r="G13" i="1" s="1"/>
  <c r="D14" i="1"/>
  <c r="F14" i="1" s="1"/>
  <c r="D15" i="1"/>
  <c r="F15" i="1" s="1"/>
  <c r="D17" i="1"/>
  <c r="F17" i="1" s="1"/>
  <c r="D10" i="1"/>
  <c r="F10" i="1" s="1"/>
  <c r="D6" i="1"/>
  <c r="F6" i="1" s="1"/>
  <c r="D5" i="1"/>
  <c r="F5" i="1" s="1"/>
  <c r="H15" i="2"/>
  <c r="G15" i="2"/>
  <c r="F9" i="2"/>
  <c r="G9" i="2" s="1"/>
  <c r="F10" i="2"/>
  <c r="F11" i="2"/>
  <c r="H11" i="2" s="1"/>
  <c r="F12" i="2"/>
  <c r="G12" i="2" s="1"/>
  <c r="F13" i="2"/>
  <c r="H13" i="2" s="1"/>
  <c r="F8" i="2"/>
  <c r="H8" i="2" s="1"/>
  <c r="F6" i="2"/>
  <c r="H6" i="2" s="1"/>
  <c r="G5" i="2"/>
  <c r="H10" i="2" l="1"/>
  <c r="H5" i="1"/>
  <c r="I15" i="2"/>
  <c r="H5" i="2"/>
  <c r="I5" i="2" s="1"/>
  <c r="G13" i="2"/>
  <c r="I13" i="2" s="1"/>
  <c r="G8" i="2"/>
  <c r="I8" i="2" s="1"/>
  <c r="H9" i="2"/>
  <c r="I9" i="2" s="1"/>
  <c r="G26" i="1"/>
  <c r="H26" i="1"/>
  <c r="H17" i="1"/>
  <c r="G17" i="1"/>
  <c r="H23" i="1"/>
  <c r="G23" i="1"/>
  <c r="G25" i="1"/>
  <c r="H25" i="1"/>
  <c r="G15" i="1"/>
  <c r="H15" i="1"/>
  <c r="G14" i="1"/>
  <c r="H14" i="1"/>
  <c r="H10" i="1"/>
  <c r="G10" i="1"/>
  <c r="H13" i="1"/>
  <c r="I13" i="1" s="1"/>
  <c r="G6" i="1"/>
  <c r="G12" i="1"/>
  <c r="G28" i="1"/>
  <c r="G6" i="2"/>
  <c r="I6" i="2" s="1"/>
  <c r="H12" i="2"/>
  <c r="I12" i="2" s="1"/>
  <c r="G11" i="1"/>
  <c r="I11" i="1" s="1"/>
  <c r="H12" i="1"/>
  <c r="H29" i="1"/>
  <c r="I29" i="1" s="1"/>
  <c r="H6" i="1"/>
  <c r="G11" i="2"/>
  <c r="I11" i="2" s="1"/>
  <c r="G10" i="2"/>
  <c r="G5" i="1"/>
  <c r="H28" i="1"/>
  <c r="I10" i="2" l="1"/>
  <c r="I5" i="1"/>
  <c r="I12" i="1"/>
  <c r="I25" i="1"/>
  <c r="I15" i="1"/>
  <c r="I28" i="1"/>
  <c r="I14" i="1"/>
  <c r="I6" i="1"/>
  <c r="I10" i="1"/>
  <c r="I23" i="1"/>
  <c r="I26" i="1"/>
  <c r="I17" i="1"/>
</calcChain>
</file>

<file path=xl/sharedStrings.xml><?xml version="1.0" encoding="utf-8"?>
<sst xmlns="http://schemas.openxmlformats.org/spreadsheetml/2006/main" count="151" uniqueCount="129">
  <si>
    <t>Burden Item</t>
  </si>
  <si>
    <t>1. Reporting requirements</t>
  </si>
  <si>
    <t>i. Initial notification</t>
  </si>
  <si>
    <t>iii. Notification of construction/reconstruction</t>
  </si>
  <si>
    <t>iv. Notification of actual startup</t>
  </si>
  <si>
    <t>2. Recordkeeping requirements</t>
  </si>
  <si>
    <t>(A)</t>
  </si>
  <si>
    <t>(B)</t>
  </si>
  <si>
    <t>(C)</t>
  </si>
  <si>
    <t>(D)</t>
  </si>
  <si>
    <t>(E)</t>
  </si>
  <si>
    <t>(F)</t>
  </si>
  <si>
    <t xml:space="preserve">3. Report review </t>
  </si>
  <si>
    <t>d) Notification of construction/reconstruction</t>
  </si>
  <si>
    <t>e)  Notification of actual startup</t>
  </si>
  <si>
    <t>Subtotal for Reporting Requirements</t>
  </si>
  <si>
    <t>Subtotal for Recordkeeping Requirements</t>
  </si>
  <si>
    <t>Assumptions:</t>
  </si>
  <si>
    <t>hr/resp</t>
  </si>
  <si>
    <t>Table 1: Annual Respondent Burden and Cost - NESHAP for for Surface Coating of Metal Furniture (40 CFR Part 63, Subpart RRRR) (Renewal)</t>
  </si>
  <si>
    <t>(G) 
Clerical person‑hrs. per year (G=Ex0.1)</t>
  </si>
  <si>
    <t>(F) 
Management person‑hrs. per year  (F=Ex0.05)</t>
  </si>
  <si>
    <t>(E) 
Technical person‑hrs. per year (E=CxD)</t>
  </si>
  <si>
    <t>(C) 
Person‑hrs. per respondent per year  (C=AxB)</t>
  </si>
  <si>
    <t>(B)  
Number of occurrences per year</t>
  </si>
  <si>
    <t>(A) 
Person‑ hours per occurrence</t>
  </si>
  <si>
    <t>Number of Respondents</t>
  </si>
  <si>
    <t>Respondents That Submit Reports</t>
  </si>
  <si>
    <t>Respondents That Do Not Submit Any Reports</t>
  </si>
  <si>
    <t>Year</t>
  </si>
  <si>
    <t>Average</t>
  </si>
  <si>
    <t>Information Collection Activity</t>
  </si>
  <si>
    <t>Number of Responses</t>
  </si>
  <si>
    <t>Number of Existing Respondents That Keep Records But Do Not Submit Reports</t>
  </si>
  <si>
    <t>Total Annual Responses</t>
  </si>
  <si>
    <t>Total</t>
  </si>
  <si>
    <t>Capital/Startup vs. Operation and Maintenance (O&amp;M) Costs</t>
  </si>
  <si>
    <t>Continuous Monitoring Device</t>
  </si>
  <si>
    <t>Capital/Startup Cost for One Respondent</t>
  </si>
  <si>
    <t xml:space="preserve">Number of New Respondents </t>
  </si>
  <si>
    <t>Total Capital/Startup Cost,  (B X C)</t>
  </si>
  <si>
    <t>Annual O&amp;M Costs for One Respondent</t>
  </si>
  <si>
    <t>(G)</t>
  </si>
  <si>
    <t>CEM</t>
  </si>
  <si>
    <t>(H)</t>
  </si>
  <si>
    <t>Labor Rates</t>
  </si>
  <si>
    <t>Management</t>
  </si>
  <si>
    <t>Technical</t>
  </si>
  <si>
    <t>Clerical</t>
  </si>
  <si>
    <r>
      <t xml:space="preserve">b </t>
    </r>
    <r>
      <rPr>
        <sz val="10"/>
        <color theme="1"/>
        <rFont val="Times New Roman"/>
        <family val="1"/>
      </rPr>
      <t xml:space="preserve"> This ICR uses the following labor rates: Managerial $153.55 ($73.12+ 110%); Technical $122.20 ($58.19 + 110%); and Clerical $61.51 ($29.29 + 110%). These rates are from the United States Department of Labor, Bureau of Labor Statistics, March 2021, “Table 2. Civilian Workers, by occupational and industry group.” The rates are from column 1, “Total compensation.”  The rates have been increased by 110 percent to account for the benefit packages available to those employed by private industry. </t>
    </r>
  </si>
  <si>
    <t xml:space="preserve">Technical </t>
  </si>
  <si>
    <t>Table 2: Average Annual EPA Burden and Cost - NESHAP for for Surface Coating of Metal Furniture (40 CFR Part 63, Subpart RRRR) (Renewal)</t>
  </si>
  <si>
    <t>EPA Hours per Occurrence</t>
  </si>
  <si>
    <t>Number of Occurrences Per Year</t>
  </si>
  <si>
    <t>EPA Person Hours Per Year
(A x B)</t>
  </si>
  <si>
    <r>
      <t xml:space="preserve">Plants Per Year </t>
    </r>
    <r>
      <rPr>
        <b/>
        <vertAlign val="superscript"/>
        <sz val="10"/>
        <color rgb="FF000000"/>
        <rFont val="Times New Roman"/>
        <family val="1"/>
      </rPr>
      <t>a</t>
    </r>
  </si>
  <si>
    <t>Technical Hours Per Year
(C x D)</t>
  </si>
  <si>
    <t>Management Hours Per Year
(E x 0.05)</t>
  </si>
  <si>
    <t>Clerical Hours Per Year
(E x 0.10)</t>
  </si>
  <si>
    <r>
      <t xml:space="preserve">(A)
Number of New Respondents </t>
    </r>
    <r>
      <rPr>
        <vertAlign val="superscript"/>
        <sz val="10"/>
        <color rgb="FF000000"/>
        <rFont val="Times New Roman"/>
        <family val="1"/>
      </rPr>
      <t>a</t>
    </r>
  </si>
  <si>
    <t>(B)
Number of Existing Respondents</t>
  </si>
  <si>
    <t>(C)
Number of Existing Respondents that keep records but do not submit reports</t>
  </si>
  <si>
    <t>(D)
Number of Existing Respondents That Are Also New Respondents</t>
  </si>
  <si>
    <t>(E)
Number of Respondents
(E=A+B+C-D)</t>
  </si>
  <si>
    <r>
      <t>a</t>
    </r>
    <r>
      <rPr>
        <sz val="10"/>
        <color theme="1"/>
        <rFont val="Times New Roman"/>
        <family val="1"/>
      </rPr>
      <t xml:space="preserve">   We have assumed that there are approximately 16 respondents, with no additional new or reconstructed sources becoming subject to the rule over the next three years.</t>
    </r>
  </si>
  <si>
    <r>
      <t xml:space="preserve">(D) 
Respondents per year </t>
    </r>
    <r>
      <rPr>
        <vertAlign val="superscript"/>
        <sz val="10"/>
        <color rgb="FF000000"/>
        <rFont val="Times New Roman"/>
        <family val="1"/>
      </rPr>
      <t>a</t>
    </r>
  </si>
  <si>
    <r>
      <t xml:space="preserve">(H) 
Annual costs ($) </t>
    </r>
    <r>
      <rPr>
        <vertAlign val="superscript"/>
        <sz val="10"/>
        <color rgb="FF000000"/>
        <rFont val="Times New Roman"/>
        <family val="1"/>
      </rPr>
      <t>b</t>
    </r>
  </si>
  <si>
    <t>A. Familiarize with rule requirements</t>
  </si>
  <si>
    <t>B. Process/review information</t>
  </si>
  <si>
    <r>
      <t xml:space="preserve">C. Plan Activities - Training </t>
    </r>
    <r>
      <rPr>
        <vertAlign val="superscript"/>
        <sz val="10"/>
        <color theme="1"/>
        <rFont val="Times New Roman"/>
        <family val="1"/>
      </rPr>
      <t>c</t>
    </r>
  </si>
  <si>
    <r>
      <rPr>
        <vertAlign val="superscript"/>
        <sz val="10"/>
        <color theme="1"/>
        <rFont val="Times New Roman"/>
        <family val="1"/>
      </rPr>
      <t>c</t>
    </r>
    <r>
      <rPr>
        <sz val="10"/>
        <color theme="1"/>
        <rFont val="Times New Roman"/>
        <family val="1"/>
      </rPr>
      <t xml:space="preserve">  We assume each respondent will take ten hours, once per year to plan activities and train staff. </t>
    </r>
  </si>
  <si>
    <r>
      <t xml:space="preserve">v. Notification of performance test </t>
    </r>
    <r>
      <rPr>
        <vertAlign val="superscript"/>
        <sz val="10"/>
        <color theme="1"/>
        <rFont val="Times New Roman"/>
        <family val="1"/>
      </rPr>
      <t>d</t>
    </r>
  </si>
  <si>
    <r>
      <t xml:space="preserve">vi. Report of performance test </t>
    </r>
    <r>
      <rPr>
        <vertAlign val="superscript"/>
        <sz val="10"/>
        <color theme="1"/>
        <rFont val="Times New Roman"/>
        <family val="1"/>
      </rPr>
      <t>d</t>
    </r>
  </si>
  <si>
    <t>See 1.C</t>
  </si>
  <si>
    <t>See 1.A</t>
  </si>
  <si>
    <t>E. Write reports</t>
  </si>
  <si>
    <r>
      <t xml:space="preserve">D. Add-on Control Performance Test </t>
    </r>
    <r>
      <rPr>
        <vertAlign val="superscript"/>
        <sz val="10"/>
        <color theme="1"/>
        <rFont val="Times New Roman"/>
        <family val="1"/>
      </rPr>
      <t>d</t>
    </r>
  </si>
  <si>
    <r>
      <t>f</t>
    </r>
    <r>
      <rPr>
        <sz val="10"/>
        <color theme="1"/>
        <rFont val="Times New Roman"/>
        <family val="1"/>
      </rPr>
      <t xml:space="preserve">  We have assumed that each respondent will take 1 hour twice per week to enter information.</t>
    </r>
  </si>
  <si>
    <r>
      <t xml:space="preserve">i. Material usage </t>
    </r>
    <r>
      <rPr>
        <vertAlign val="superscript"/>
        <sz val="10"/>
        <color theme="1"/>
        <rFont val="Times New Roman"/>
        <family val="1"/>
      </rPr>
      <t>f</t>
    </r>
  </si>
  <si>
    <r>
      <t xml:space="preserve">ii. Compliance calculation </t>
    </r>
    <r>
      <rPr>
        <vertAlign val="superscript"/>
        <sz val="10"/>
        <color theme="1"/>
        <rFont val="Times New Roman"/>
        <family val="1"/>
      </rPr>
      <t>g</t>
    </r>
  </si>
  <si>
    <t>B. Plan activities</t>
  </si>
  <si>
    <t>C. Implement activities</t>
  </si>
  <si>
    <t>D. Maintain record system for material used</t>
  </si>
  <si>
    <t>E Time to enter information</t>
  </si>
  <si>
    <t>F. Time to train personnel</t>
  </si>
  <si>
    <t>G. Store, file, and maintain records</t>
  </si>
  <si>
    <t>H Retrieve records/reports</t>
  </si>
  <si>
    <r>
      <t xml:space="preserve">GRAND TOTAL </t>
    </r>
    <r>
      <rPr>
        <b/>
        <vertAlign val="superscript"/>
        <sz val="10"/>
        <rFont val="Times New Roman"/>
        <family val="1"/>
      </rPr>
      <t>h</t>
    </r>
  </si>
  <si>
    <r>
      <t xml:space="preserve">Total Capital and O&amp;M Cost (rounded) </t>
    </r>
    <r>
      <rPr>
        <b/>
        <vertAlign val="superscript"/>
        <sz val="10"/>
        <rFont val="Times New Roman"/>
        <family val="1"/>
      </rPr>
      <t>h</t>
    </r>
  </si>
  <si>
    <r>
      <rPr>
        <vertAlign val="superscript"/>
        <sz val="10"/>
        <color theme="1"/>
        <rFont val="Times New Roman"/>
        <family val="1"/>
      </rPr>
      <t>d</t>
    </r>
    <r>
      <rPr>
        <sz val="10"/>
        <color theme="1"/>
        <rFont val="Times New Roman"/>
        <family val="1"/>
      </rPr>
      <t xml:space="preserve">  Facilities that comply using emission capture systems and add-on controls conduct air emissions performance testing. There are no Surface Coating of Metal Furniture facilities (Subpart RRRR) using add-on controls to comply. We do not anticipate any facilities in this industry to have performance testing costs.</t>
    </r>
  </si>
  <si>
    <r>
      <t xml:space="preserve">Total Cost Per Year ($) </t>
    </r>
    <r>
      <rPr>
        <b/>
        <vertAlign val="superscript"/>
        <sz val="10"/>
        <color rgb="FF000000"/>
        <rFont val="Times New Roman"/>
        <family val="1"/>
      </rPr>
      <t>b</t>
    </r>
  </si>
  <si>
    <r>
      <t>b</t>
    </r>
    <r>
      <rPr>
        <sz val="10"/>
        <color theme="1"/>
        <rFont val="Times New Roman"/>
        <family val="1"/>
      </rPr>
      <t xml:space="preserve">  This cost is based on the average hourly labor rate as follows: Managerial $69.04 (GS-13, Step 5, $43.15 + 60%); Technical $51.23 (GS-12, Step 1, $32.02 + 60%); and Clerical $27.73 (GS-6, Step 3, $17.33 + 60%). This ICR assumes that Managerial hours are 5 percent of Technical hours, and Clerical hours are 10 percent of Technical hours. These rates are from the Office of Personnel Management (OPM), 2021 General Schedule, which excludes locality, rates of pay. The rates have been increased by 60 percent to account for the benefit packages available to government employees.</t>
    </r>
  </si>
  <si>
    <r>
      <t>a</t>
    </r>
    <r>
      <rPr>
        <sz val="10"/>
        <color theme="1"/>
        <rFont val="Times New Roman"/>
        <family val="1"/>
      </rPr>
      <t xml:space="preserve">  We have assumed that there are approximately 16 respondents, with no additional new or reconstructed sources becoming subject to the rule over the next three years.</t>
    </r>
  </si>
  <si>
    <r>
      <t xml:space="preserve">1. Initial performance test </t>
    </r>
    <r>
      <rPr>
        <vertAlign val="superscript"/>
        <sz val="10"/>
        <color rgb="FF000000"/>
        <rFont val="Times New Roman"/>
        <family val="1"/>
      </rPr>
      <t>c, d</t>
    </r>
  </si>
  <si>
    <r>
      <t xml:space="preserve">2. Repeat performance test </t>
    </r>
    <r>
      <rPr>
        <vertAlign val="superscript"/>
        <sz val="10"/>
        <color rgb="FF000000"/>
        <rFont val="Times New Roman"/>
        <family val="1"/>
      </rPr>
      <t>d</t>
    </r>
  </si>
  <si>
    <t>a) Initial notification</t>
  </si>
  <si>
    <r>
      <t xml:space="preserve">c  </t>
    </r>
    <r>
      <rPr>
        <sz val="10"/>
        <color theme="1"/>
        <rFont val="Times New Roman"/>
        <family val="1"/>
      </rPr>
      <t xml:space="preserve">The current ICR assumes it will take 24 hours to complete the task for each respondent. </t>
    </r>
  </si>
  <si>
    <r>
      <t xml:space="preserve">d  </t>
    </r>
    <r>
      <rPr>
        <sz val="10"/>
        <color theme="1"/>
        <rFont val="Times New Roman"/>
        <family val="1"/>
      </rPr>
      <t>Facilities that comply using emission capture systems and add-on controls conduct air emissions performance testing. No sources use emission capture systems and add-on controls.</t>
    </r>
  </si>
  <si>
    <r>
      <t xml:space="preserve">e  </t>
    </r>
    <r>
      <rPr>
        <sz val="10"/>
        <color theme="1"/>
        <rFont val="Times New Roman"/>
        <family val="1"/>
      </rPr>
      <t>We assume</t>
    </r>
    <r>
      <rPr>
        <vertAlign val="superscript"/>
        <sz val="10"/>
        <color theme="1"/>
        <rFont val="Times New Roman"/>
        <family val="1"/>
      </rPr>
      <t xml:space="preserve"> </t>
    </r>
    <r>
      <rPr>
        <sz val="10"/>
        <color theme="1"/>
        <rFont val="Times New Roman"/>
        <family val="1"/>
      </rPr>
      <t>it will take four hours to review the notification of the test and the test plan for each respondent.</t>
    </r>
  </si>
  <si>
    <r>
      <t xml:space="preserve">b) Notification of performance test </t>
    </r>
    <r>
      <rPr>
        <vertAlign val="superscript"/>
        <sz val="10"/>
        <color rgb="FF000000"/>
        <rFont val="Times New Roman"/>
        <family val="1"/>
      </rPr>
      <t>e</t>
    </r>
  </si>
  <si>
    <t>ii. Notification of initial compliance</t>
  </si>
  <si>
    <r>
      <t>g</t>
    </r>
    <r>
      <rPr>
        <sz val="10"/>
        <color theme="1"/>
        <rFont val="Times New Roman"/>
        <family val="1"/>
      </rPr>
      <t xml:space="preserve">  We have assumed that each respondent will have to calculate compliance once per month. Compliance reports for the six-month period are filed with the semiannual report.</t>
    </r>
  </si>
  <si>
    <r>
      <t>e</t>
    </r>
    <r>
      <rPr>
        <sz val="10"/>
        <color theme="1"/>
        <rFont val="Times New Roman"/>
        <family val="1"/>
      </rPr>
      <t xml:space="preserve">  We have assumed that each respondent will take eight hours twice per year to complete the semiannual report.</t>
    </r>
    <r>
      <rPr>
        <vertAlign val="superscript"/>
        <sz val="10"/>
        <color theme="1"/>
        <rFont val="Times New Roman"/>
        <family val="1"/>
      </rPr>
      <t xml:space="preserve"> </t>
    </r>
    <r>
      <rPr>
        <sz val="10"/>
        <color theme="1"/>
        <rFont val="Times New Roman"/>
        <family val="1"/>
      </rPr>
      <t>The semiannual report includes all compliance reports for that period.</t>
    </r>
  </si>
  <si>
    <t>c) Notification of initial compliance</t>
  </si>
  <si>
    <r>
      <t xml:space="preserve">g) Report of performance test </t>
    </r>
    <r>
      <rPr>
        <vertAlign val="superscript"/>
        <sz val="10"/>
        <color theme="1"/>
        <rFont val="Times New Roman"/>
        <family val="1"/>
      </rPr>
      <t>f</t>
    </r>
  </si>
  <si>
    <r>
      <t xml:space="preserve">Total (rounded) </t>
    </r>
    <r>
      <rPr>
        <b/>
        <vertAlign val="superscript"/>
        <sz val="10"/>
        <color rgb="FF000000"/>
        <rFont val="Times New Roman"/>
        <family val="1"/>
      </rPr>
      <t>h</t>
    </r>
  </si>
  <si>
    <r>
      <t xml:space="preserve">g  </t>
    </r>
    <r>
      <rPr>
        <sz val="10"/>
        <color theme="1"/>
        <rFont val="Times New Roman"/>
        <family val="1"/>
      </rPr>
      <t>We assume it will take twelve hours to review the semiannual reports for each respondent. The semiannual reports include the monthly compliance reports for that period.</t>
    </r>
  </si>
  <si>
    <r>
      <t xml:space="preserve">h  </t>
    </r>
    <r>
      <rPr>
        <sz val="10"/>
        <color theme="1"/>
        <rFont val="Times New Roman"/>
        <family val="1"/>
      </rPr>
      <t>Totals have been rounded to 3 significant figures.  Figures may not add exactly due to rounding.</t>
    </r>
  </si>
  <si>
    <t>Total Annual Responses E=(BxC)+D</t>
  </si>
  <si>
    <t>Initial notification</t>
  </si>
  <si>
    <t>Notification of initial compliance</t>
  </si>
  <si>
    <t>Notification of construction/reconstruction</t>
  </si>
  <si>
    <t>Notification of actual startup</t>
  </si>
  <si>
    <t>Semiannual report</t>
  </si>
  <si>
    <t>Report of performance test</t>
  </si>
  <si>
    <t>Notification of performance test</t>
  </si>
  <si>
    <t>Total O&amp;M 
(E X F)</t>
  </si>
  <si>
    <r>
      <t xml:space="preserve">Number of Respondents  with O&amp;M </t>
    </r>
    <r>
      <rPr>
        <vertAlign val="superscript"/>
        <sz val="10"/>
        <color rgb="FF000000"/>
        <rFont val="Times New Roman"/>
        <family val="1"/>
      </rPr>
      <t>a</t>
    </r>
  </si>
  <si>
    <r>
      <rPr>
        <vertAlign val="superscript"/>
        <sz val="10"/>
        <color rgb="FF000000"/>
        <rFont val="Times New Roman"/>
        <family val="1"/>
      </rPr>
      <t>a</t>
    </r>
    <r>
      <rPr>
        <sz val="10"/>
        <color rgb="FF000000"/>
        <rFont val="Times New Roman"/>
        <family val="1"/>
      </rPr>
      <t xml:space="preserve">  No respondents use add-on controls or monitoring devices to establish compliance with the emission standards.</t>
    </r>
  </si>
  <si>
    <r>
      <t>a</t>
    </r>
    <r>
      <rPr>
        <sz val="12"/>
        <color rgb="FF000000"/>
        <rFont val="Times New Roman"/>
        <family val="1"/>
      </rPr>
      <t xml:space="preserve"> </t>
    </r>
    <r>
      <rPr>
        <sz val="10"/>
        <color rgb="FF000000"/>
        <rFont val="Times New Roman"/>
        <family val="1"/>
      </rPr>
      <t>New respondents include sources with constructed, reconstructed and modified affected facilities.</t>
    </r>
  </si>
  <si>
    <t>vii. Excess emissions report</t>
  </si>
  <si>
    <r>
      <t xml:space="preserve">viii. Semiannual report </t>
    </r>
    <r>
      <rPr>
        <vertAlign val="superscript"/>
        <sz val="10"/>
        <color theme="1"/>
        <rFont val="Times New Roman"/>
        <family val="1"/>
      </rPr>
      <t>e</t>
    </r>
  </si>
  <si>
    <r>
      <t xml:space="preserve">i) Semiannual report and compliance reports </t>
    </r>
    <r>
      <rPr>
        <vertAlign val="superscript"/>
        <sz val="10"/>
        <color rgb="FF000000"/>
        <rFont val="Times New Roman"/>
        <family val="1"/>
      </rPr>
      <t>g</t>
    </r>
  </si>
  <si>
    <t>h) Excess emissions report</t>
  </si>
  <si>
    <t>Excess emissions report</t>
  </si>
  <si>
    <t>Testing for Add-on Control Device</t>
  </si>
  <si>
    <r>
      <t xml:space="preserve">h  </t>
    </r>
    <r>
      <rPr>
        <sz val="10"/>
        <color theme="1"/>
        <rFont val="Times New Roman"/>
        <family val="1"/>
      </rPr>
      <t>Totals have been rounded to 3 significant figures.  Figures may not add exactly due to rounding.</t>
    </r>
    <r>
      <rPr>
        <vertAlign val="superscript"/>
        <sz val="12"/>
        <color theme="1"/>
        <rFont val="Times New Roman"/>
        <family val="1"/>
      </rPr>
      <t xml:space="preserve">   </t>
    </r>
  </si>
  <si>
    <r>
      <t xml:space="preserve">f  </t>
    </r>
    <r>
      <rPr>
        <sz val="10"/>
        <color theme="1"/>
        <rFont val="Times New Roman"/>
        <family val="1"/>
      </rPr>
      <t>We assume it will take eight hours to review the test report for each respondent.</t>
    </r>
    <r>
      <rPr>
        <vertAlign val="superscript"/>
        <sz val="10"/>
        <color theme="1"/>
        <rFont val="Times New Roman"/>
        <family val="1"/>
      </rPr>
      <t xml:space="preserve">  </t>
    </r>
  </si>
  <si>
    <r>
      <t xml:space="preserve">Total Labor Burden and Costs (rounded) </t>
    </r>
    <r>
      <rPr>
        <b/>
        <vertAlign val="superscript"/>
        <sz val="10"/>
        <rFont val="Times New Roman"/>
        <family val="1"/>
      </rPr>
      <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</si>
</sst>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quot;$&quot;#,##0.00"/>
    <numFmt numFmtId="165" formatCode="&quot;$&quot;#,##0"/>
  </numFmts>
  <fonts count="23" x14ac:knownFonts="1">
    <font>
      <sz val="11"/>
      <color theme="1"/>
      <name val="Calibri"/>
      <family val="2"/>
      <scheme val="minor"/>
    </font>
    <font>
      <sz val="10"/>
      <color theme="1"/>
      <name val="Times New Roman"/>
      <family val="1"/>
    </font>
    <font>
      <sz val="10"/>
      <color rgb="FF000000"/>
      <name val="Times New Roman"/>
      <family val="1"/>
    </font>
    <font>
      <b/>
      <sz val="10"/>
      <color theme="1"/>
      <name val="Times New Roman"/>
      <family val="1"/>
    </font>
    <font>
      <b/>
      <sz val="10"/>
      <color rgb="FF000000"/>
      <name val="Times New Roman"/>
      <family val="1"/>
    </font>
    <font>
      <b/>
      <i/>
      <sz val="10"/>
      <color theme="1"/>
      <name val="Times New Roman"/>
      <family val="1"/>
    </font>
    <font>
      <b/>
      <i/>
      <sz val="10"/>
      <name val="Times New Roman"/>
      <family val="1"/>
    </font>
    <font>
      <b/>
      <sz val="10"/>
      <name val="Times New Roman"/>
      <family val="1"/>
    </font>
    <font>
      <b/>
      <vertAlign val="superscript"/>
      <sz val="10"/>
      <name val="Times New Roman"/>
      <family val="1"/>
    </font>
    <font>
      <vertAlign val="superscript"/>
      <sz val="12"/>
      <color theme="1"/>
      <name val="Times New Roman"/>
      <family val="1"/>
    </font>
    <font>
      <vertAlign val="superscript"/>
      <sz val="10"/>
      <color theme="1"/>
      <name val="Times New Roman"/>
      <family val="1"/>
    </font>
    <font>
      <b/>
      <sz val="12"/>
      <color theme="1"/>
      <name val="Times New Roman"/>
      <family val="1"/>
    </font>
    <font>
      <sz val="12"/>
      <color rgb="FF000000"/>
      <name val="Times New Roman"/>
      <family val="1"/>
    </font>
    <font>
      <b/>
      <sz val="12"/>
      <color rgb="FF000000"/>
      <name val="Times New Roman"/>
      <family val="1"/>
    </font>
    <font>
      <sz val="9"/>
      <color rgb="FF000000"/>
      <name val="Times New Roman"/>
      <family val="1"/>
    </font>
    <font>
      <vertAlign val="superscript"/>
      <sz val="10"/>
      <color rgb="FF000000"/>
      <name val="Times New Roman"/>
      <family val="1"/>
    </font>
    <font>
      <vertAlign val="superscript"/>
      <sz val="12"/>
      <color rgb="FF000000"/>
      <name val="Times New Roman"/>
      <family val="1"/>
    </font>
    <font>
      <b/>
      <sz val="9"/>
      <color rgb="FF000000"/>
      <name val="Times New Roman"/>
      <family val="1"/>
    </font>
    <font>
      <sz val="9"/>
      <color theme="1"/>
      <name val="Times New Roman"/>
      <family val="1"/>
    </font>
    <font>
      <sz val="10"/>
      <name val="Times New Roman"/>
      <family val="1"/>
    </font>
    <font>
      <b/>
      <vertAlign val="superscript"/>
      <sz val="10"/>
      <color rgb="FF000000"/>
      <name val="Times New Roman"/>
      <family val="1"/>
    </font>
    <font>
      <sz val="11"/>
      <color rgb="FFFF0000"/>
      <name val="Calibri"/>
      <family val="2"/>
      <scheme val="minor"/>
    </font>
    <font>
      <sz val="10"/>
      <color rgb="FFFF0000"/>
      <name val="Times New Roman"/>
      <family val="1"/>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96">
    <xf numFmtId="0" fontId="0" fillId="0" borderId="0" xfId="0"/>
    <xf numFmtId="0" fontId="2" fillId="0" borderId="0" xfId="0" applyFont="1" applyBorder="1" applyAlignment="1">
      <alignment vertical="top" wrapText="1"/>
    </xf>
    <xf numFmtId="0" fontId="2" fillId="0" borderId="1" xfId="0" applyFont="1" applyBorder="1" applyAlignment="1">
      <alignment wrapText="1"/>
    </xf>
    <xf numFmtId="0" fontId="1" fillId="0" borderId="1" xfId="0" applyFont="1" applyBorder="1" applyAlignment="1">
      <alignment wrapText="1"/>
    </xf>
    <xf numFmtId="3" fontId="1" fillId="0" borderId="1" xfId="0" applyNumberFormat="1" applyFont="1" applyBorder="1" applyAlignment="1">
      <alignment horizontal="center" wrapText="1"/>
    </xf>
    <xf numFmtId="0" fontId="1" fillId="0" borderId="1" xfId="0" applyFont="1" applyBorder="1" applyAlignment="1">
      <alignment horizontal="center" wrapText="1"/>
    </xf>
    <xf numFmtId="3" fontId="1" fillId="0" borderId="0" xfId="0" applyNumberFormat="1" applyFont="1" applyBorder="1" applyAlignment="1">
      <alignment wrapText="1"/>
    </xf>
    <xf numFmtId="0" fontId="1" fillId="0" borderId="0" xfId="0" applyFont="1"/>
    <xf numFmtId="0" fontId="2" fillId="0" borderId="1" xfId="0" applyFont="1" applyBorder="1" applyAlignment="1">
      <alignment horizontal="center" vertical="top" wrapText="1"/>
    </xf>
    <xf numFmtId="0" fontId="1" fillId="0" borderId="1" xfId="0" applyFont="1" applyBorder="1" applyAlignment="1">
      <alignment horizontal="left" wrapText="1" indent="1"/>
    </xf>
    <xf numFmtId="6" fontId="1" fillId="0" borderId="1" xfId="0" applyNumberFormat="1" applyFont="1" applyBorder="1" applyAlignment="1">
      <alignment horizontal="right" wrapText="1"/>
    </xf>
    <xf numFmtId="0" fontId="1" fillId="0" borderId="1" xfId="0" applyFont="1" applyBorder="1" applyAlignment="1">
      <alignment horizontal="left" wrapText="1" indent="2"/>
    </xf>
    <xf numFmtId="6" fontId="3" fillId="0" borderId="1" xfId="0" applyNumberFormat="1" applyFont="1" applyBorder="1" applyAlignment="1">
      <alignment horizontal="right" wrapText="1"/>
    </xf>
    <xf numFmtId="0" fontId="1" fillId="0" borderId="1" xfId="0" applyFont="1" applyBorder="1" applyAlignment="1">
      <alignment vertical="top" wrapText="1"/>
    </xf>
    <xf numFmtId="6" fontId="3" fillId="0" borderId="1" xfId="0" applyNumberFormat="1" applyFont="1" applyBorder="1" applyAlignment="1">
      <alignment horizontal="right" vertical="center"/>
    </xf>
    <xf numFmtId="6" fontId="3" fillId="0" borderId="1" xfId="0" applyNumberFormat="1" applyFont="1" applyBorder="1" applyAlignment="1">
      <alignment wrapText="1"/>
    </xf>
    <xf numFmtId="0" fontId="5" fillId="0" borderId="1" xfId="0" applyFont="1" applyBorder="1" applyAlignment="1"/>
    <xf numFmtId="0" fontId="6" fillId="0" borderId="1" xfId="0" applyFont="1" applyBorder="1"/>
    <xf numFmtId="0" fontId="7" fillId="0" borderId="1" xfId="0" applyFont="1" applyBorder="1" applyAlignment="1">
      <alignment vertical="center"/>
    </xf>
    <xf numFmtId="0" fontId="1" fillId="0" borderId="1" xfId="0" applyFont="1" applyBorder="1"/>
    <xf numFmtId="0" fontId="3" fillId="0" borderId="0" xfId="0" applyFont="1"/>
    <xf numFmtId="165" fontId="3" fillId="0" borderId="1" xfId="0" applyNumberFormat="1" applyFont="1" applyBorder="1" applyAlignment="1">
      <alignment vertical="top" wrapText="1"/>
    </xf>
    <xf numFmtId="6" fontId="3" fillId="0" borderId="1" xfId="0" applyNumberFormat="1" applyFont="1" applyBorder="1"/>
    <xf numFmtId="0" fontId="4" fillId="0" borderId="1" xfId="0" applyFont="1" applyBorder="1" applyAlignment="1">
      <alignment wrapText="1"/>
    </xf>
    <xf numFmtId="8" fontId="1" fillId="0" borderId="1" xfId="0" applyNumberFormat="1" applyFont="1" applyBorder="1" applyAlignment="1">
      <alignment horizontal="right" wrapText="1"/>
    </xf>
    <xf numFmtId="0" fontId="2" fillId="0" borderId="2" xfId="0" applyFont="1" applyBorder="1" applyAlignment="1">
      <alignment wrapText="1"/>
    </xf>
    <xf numFmtId="0" fontId="2" fillId="0" borderId="0" xfId="0" applyFont="1" applyBorder="1" applyAlignment="1">
      <alignment wrapText="1"/>
    </xf>
    <xf numFmtId="0" fontId="2" fillId="0" borderId="0" xfId="0" applyFont="1" applyBorder="1" applyAlignment="1">
      <alignment horizontal="center" vertical="top" wrapText="1"/>
    </xf>
    <xf numFmtId="0" fontId="1" fillId="0" borderId="1" xfId="0" applyFont="1" applyBorder="1" applyAlignment="1">
      <alignment horizontal="center" vertical="center" wrapText="1"/>
    </xf>
    <xf numFmtId="0" fontId="12" fillId="0" borderId="0" xfId="0" applyFont="1" applyBorder="1" applyAlignment="1">
      <alignment vertical="center"/>
    </xf>
    <xf numFmtId="0" fontId="0" fillId="0" borderId="0" xfId="0" applyBorder="1"/>
    <xf numFmtId="0" fontId="14" fillId="0" borderId="0" xfId="0" applyFont="1" applyBorder="1" applyAlignment="1">
      <alignment horizontal="center" vertical="center" wrapText="1"/>
    </xf>
    <xf numFmtId="0" fontId="16" fillId="0" borderId="0" xfId="0" applyFont="1" applyBorder="1" applyAlignment="1">
      <alignment vertical="center"/>
    </xf>
    <xf numFmtId="0" fontId="18" fillId="0" borderId="0" xfId="0" applyFont="1" applyBorder="1" applyAlignment="1">
      <alignment vertical="center" wrapText="1"/>
    </xf>
    <xf numFmtId="0" fontId="15" fillId="0" borderId="0" xfId="0" applyFont="1" applyBorder="1" applyAlignment="1">
      <alignment vertical="center"/>
    </xf>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13" fillId="0" borderId="1" xfId="0" applyFont="1" applyBorder="1" applyAlignment="1">
      <alignment vertical="center" wrapText="1"/>
    </xf>
    <xf numFmtId="0" fontId="14" fillId="0" borderId="1" xfId="0" applyFont="1" applyBorder="1" applyAlignment="1">
      <alignment vertical="center" wrapText="1"/>
    </xf>
    <xf numFmtId="0" fontId="2"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 fillId="0" borderId="1" xfId="0" applyFont="1" applyFill="1" applyBorder="1"/>
    <xf numFmtId="164" fontId="1" fillId="0" borderId="1" xfId="0" applyNumberFormat="1" applyFont="1" applyBorder="1"/>
    <xf numFmtId="0" fontId="2" fillId="0" borderId="0" xfId="0" applyFont="1" applyFill="1" applyBorder="1"/>
    <xf numFmtId="164" fontId="19" fillId="0" borderId="0" xfId="0" applyNumberFormat="1" applyFont="1" applyFill="1" applyBorder="1"/>
    <xf numFmtId="0" fontId="2" fillId="0" borderId="0" xfId="0" applyFont="1" applyFill="1" applyBorder="1" applyAlignment="1"/>
    <xf numFmtId="0" fontId="7" fillId="0" borderId="1" xfId="0" applyFont="1" applyBorder="1" applyAlignment="1">
      <alignment wrapText="1"/>
    </xf>
    <xf numFmtId="164" fontId="19" fillId="0" borderId="1" xfId="0" applyNumberFormat="1" applyFont="1" applyFill="1" applyBorder="1"/>
    <xf numFmtId="0" fontId="2" fillId="0" borderId="1" xfId="0" applyFont="1" applyBorder="1" applyAlignment="1">
      <alignment horizontal="left" wrapText="1" indent="1"/>
    </xf>
    <xf numFmtId="0" fontId="2" fillId="0" borderId="1" xfId="0" applyFont="1" applyFill="1" applyBorder="1" applyAlignment="1">
      <alignment horizontal="center" wrapText="1"/>
    </xf>
    <xf numFmtId="0" fontId="19" fillId="0" borderId="2" xfId="0" applyFont="1" applyFill="1" applyBorder="1" applyAlignment="1">
      <alignment horizontal="center" wrapText="1"/>
    </xf>
    <xf numFmtId="0" fontId="2" fillId="0" borderId="2" xfId="0" applyFont="1" applyFill="1" applyBorder="1" applyAlignment="1">
      <alignment horizontal="center" wrapText="1"/>
    </xf>
    <xf numFmtId="0" fontId="1" fillId="0" borderId="0" xfId="0" applyFont="1" applyFill="1"/>
    <xf numFmtId="0" fontId="19" fillId="0" borderId="1" xfId="0" applyFont="1" applyFill="1" applyBorder="1" applyAlignment="1">
      <alignment horizontal="center" wrapText="1"/>
    </xf>
    <xf numFmtId="0" fontId="2" fillId="0" borderId="1" xfId="0" applyFont="1" applyFill="1" applyBorder="1" applyAlignment="1">
      <alignment wrapText="1"/>
    </xf>
    <xf numFmtId="3" fontId="2" fillId="0" borderId="1" xfId="0" applyNumberFormat="1" applyFont="1" applyFill="1" applyBorder="1" applyAlignment="1">
      <alignment horizontal="center" wrapText="1"/>
    </xf>
    <xf numFmtId="0" fontId="1" fillId="0" borderId="2" xfId="0" applyFont="1" applyFill="1" applyBorder="1" applyAlignment="1">
      <alignment horizontal="center" wrapText="1"/>
    </xf>
    <xf numFmtId="6" fontId="1" fillId="0" borderId="2" xfId="0" applyNumberFormat="1" applyFont="1" applyFill="1" applyBorder="1" applyAlignment="1">
      <alignment horizontal="center" wrapText="1"/>
    </xf>
    <xf numFmtId="0" fontId="1" fillId="0" borderId="1" xfId="0" applyFont="1" applyFill="1" applyBorder="1" applyAlignment="1">
      <alignment horizontal="center" wrapText="1"/>
    </xf>
    <xf numFmtId="6" fontId="1" fillId="0" borderId="1" xfId="0" applyNumberFormat="1" applyFont="1" applyFill="1" applyBorder="1" applyAlignment="1">
      <alignment horizontal="center" wrapText="1"/>
    </xf>
    <xf numFmtId="8" fontId="1" fillId="0" borderId="1" xfId="0" applyNumberFormat="1" applyFont="1" applyFill="1" applyBorder="1" applyAlignment="1">
      <alignment horizontal="center" wrapText="1"/>
    </xf>
    <xf numFmtId="6" fontId="4" fillId="0" borderId="1" xfId="0" applyNumberFormat="1" applyFont="1" applyBorder="1" applyAlignment="1">
      <alignment horizontal="center" wrapText="1"/>
    </xf>
    <xf numFmtId="0" fontId="1" fillId="0" borderId="1" xfId="0" applyFont="1" applyBorder="1" applyAlignment="1">
      <alignment horizontal="left" wrapText="1"/>
    </xf>
    <xf numFmtId="0" fontId="17" fillId="0" borderId="1" xfId="0" applyFont="1" applyBorder="1" applyAlignment="1">
      <alignment horizontal="center" vertical="center" wrapText="1"/>
    </xf>
    <xf numFmtId="0" fontId="2" fillId="0" borderId="1" xfId="0" applyFont="1" applyBorder="1" applyAlignment="1">
      <alignment vertical="center" wrapText="1"/>
    </xf>
    <xf numFmtId="0" fontId="1" fillId="0" borderId="1" xfId="0" applyFont="1" applyBorder="1" applyAlignment="1">
      <alignment vertical="center" wrapText="1"/>
    </xf>
    <xf numFmtId="6" fontId="1" fillId="0" borderId="1" xfId="0" applyNumberFormat="1" applyFont="1" applyBorder="1" applyAlignment="1">
      <alignment horizontal="center" vertical="center" wrapText="1"/>
    </xf>
    <xf numFmtId="0" fontId="2" fillId="0" borderId="0" xfId="0" applyFont="1" applyBorder="1" applyAlignment="1">
      <alignment vertical="center"/>
    </xf>
    <xf numFmtId="0" fontId="22" fillId="0" borderId="0" xfId="0" applyFont="1"/>
    <xf numFmtId="0" fontId="2" fillId="0" borderId="1" xfId="0" applyFont="1" applyFill="1" applyBorder="1" applyAlignment="1">
      <alignment horizontal="left" wrapText="1" indent="1"/>
    </xf>
    <xf numFmtId="0" fontId="1" fillId="0" borderId="1" xfId="0" applyFont="1" applyFill="1" applyBorder="1" applyAlignment="1">
      <alignment horizontal="left" wrapText="1" indent="2"/>
    </xf>
    <xf numFmtId="6" fontId="1" fillId="0" borderId="1" xfId="0" applyNumberFormat="1" applyFont="1" applyFill="1" applyBorder="1" applyAlignment="1">
      <alignment horizontal="center" vertical="center" wrapText="1"/>
    </xf>
    <xf numFmtId="0" fontId="3" fillId="0" borderId="1" xfId="0" applyFont="1" applyBorder="1"/>
    <xf numFmtId="165" fontId="3" fillId="0" borderId="1" xfId="0" applyNumberFormat="1" applyFont="1" applyBorder="1" applyAlignment="1">
      <alignment horizontal="center"/>
    </xf>
    <xf numFmtId="1" fontId="1" fillId="0" borderId="0" xfId="0" applyNumberFormat="1" applyFont="1" applyFill="1"/>
    <xf numFmtId="0" fontId="21" fillId="0" borderId="0" xfId="0" applyFont="1" applyAlignment="1">
      <alignment vertical="top" wrapText="1"/>
    </xf>
    <xf numFmtId="0" fontId="7" fillId="0" borderId="1" xfId="0" applyFont="1" applyBorder="1" applyAlignment="1"/>
    <xf numFmtId="0" fontId="19" fillId="0" borderId="1" xfId="0" applyFont="1" applyBorder="1" applyAlignment="1">
      <alignment wrapText="1"/>
    </xf>
    <xf numFmtId="0" fontId="1" fillId="0" borderId="1" xfId="0" applyFont="1" applyBorder="1" applyAlignment="1">
      <alignment horizontal="center"/>
    </xf>
    <xf numFmtId="0" fontId="10" fillId="0" borderId="0" xfId="0" applyFont="1" applyAlignment="1">
      <alignment horizontal="left" vertical="top" wrapText="1"/>
    </xf>
    <xf numFmtId="0" fontId="1" fillId="0" borderId="0" xfId="0" applyFont="1" applyAlignment="1">
      <alignment horizontal="left" vertical="top" wrapText="1"/>
    </xf>
    <xf numFmtId="0" fontId="9" fillId="0" borderId="0" xfId="0" applyFont="1" applyAlignment="1">
      <alignment horizontal="left" vertical="top"/>
    </xf>
    <xf numFmtId="0" fontId="9" fillId="0" borderId="0" xfId="0" applyFont="1" applyFill="1" applyAlignment="1">
      <alignment horizontal="left" vertical="top" wrapText="1"/>
    </xf>
    <xf numFmtId="0" fontId="10" fillId="0" borderId="0" xfId="0" applyFont="1" applyAlignment="1">
      <alignment horizontal="left" vertical="top"/>
    </xf>
    <xf numFmtId="0" fontId="11" fillId="0" borderId="0" xfId="0" applyFont="1" applyAlignment="1">
      <alignment horizontal="left" vertical="top" wrapText="1"/>
    </xf>
    <xf numFmtId="0" fontId="3" fillId="0" borderId="0" xfId="0" applyFont="1" applyAlignment="1">
      <alignment horizontal="left" vertical="top" wrapText="1"/>
    </xf>
    <xf numFmtId="3" fontId="3" fillId="0" borderId="1" xfId="0" applyNumberFormat="1" applyFont="1" applyBorder="1" applyAlignment="1">
      <alignment horizontal="center" wrapText="1"/>
    </xf>
    <xf numFmtId="0" fontId="1" fillId="0" borderId="1" xfId="0" applyFont="1" applyBorder="1" applyAlignment="1">
      <alignment horizontal="right" wrapText="1"/>
    </xf>
    <xf numFmtId="0" fontId="10" fillId="0" borderId="0" xfId="0" applyFont="1" applyFill="1" applyAlignment="1">
      <alignment horizontal="left" vertical="top" wrapText="1"/>
    </xf>
    <xf numFmtId="0" fontId="2" fillId="0" borderId="1" xfId="0" applyFont="1" applyFill="1" applyBorder="1" applyAlignment="1">
      <alignment horizontal="center"/>
    </xf>
    <xf numFmtId="0" fontId="4" fillId="0" borderId="1" xfId="0" applyFont="1" applyBorder="1" applyAlignment="1">
      <alignment horizontal="center" vertical="center" wrapText="1"/>
    </xf>
    <xf numFmtId="0" fontId="13" fillId="0" borderId="0" xfId="0" applyFont="1" applyBorder="1" applyAlignment="1">
      <alignment horizontal="left" vertical="top" wrapText="1"/>
    </xf>
    <xf numFmtId="0" fontId="13" fillId="0" borderId="1" xfId="0" applyFont="1" applyBorder="1" applyAlignment="1">
      <alignment horizontal="center" vertical="center" wrapText="1"/>
    </xf>
    <xf numFmtId="0" fontId="14" fillId="0" borderId="1" xfId="0" applyFont="1" applyBorder="1" applyAlignment="1">
      <alignment vertical="center" wrapText="1"/>
    </xf>
    <xf numFmtId="0" fontId="12" fillId="0" borderId="0" xfId="0" applyFont="1" applyBorder="1" applyAlignment="1">
      <alignment vertical="center" wrapText="1"/>
    </xf>
    <xf numFmtId="0" fontId="18" fillId="0" borderId="1" xfId="0" applyFont="1" applyBorder="1" applyAlignment="1">
      <alignment horizontal="center" vertical="center" wrapText="1"/>
    </xf>
  </cellXfs>
  <cellStyles count="1">
    <cellStyle name="Normal" xfId="0" builtinId="0"/>
  </cellStyles>
  <dxfs count="0"/>
  <tableStyles count="0" defaultTableStyle="TableStyleMedium9"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3"/>
  <sheetViews>
    <sheetView tabSelected="1" workbookViewId="0">
      <selection activeCell="B31" sqref="A31:B31"/>
    </sheetView>
  </sheetViews>
  <sheetFormatPr defaultColWidth="9.1796875" defaultRowHeight="13" x14ac:dyDescent="0.3"/>
  <cols>
    <col min="1" max="1" width="33.54296875" style="7" customWidth="1"/>
    <col min="2" max="2" width="10.54296875" style="7" customWidth="1"/>
    <col min="3" max="3" width="12.54296875" style="7" customWidth="1"/>
    <col min="4" max="4" width="14.26953125" style="7" customWidth="1"/>
    <col min="5" max="5" width="11.453125" style="7" customWidth="1"/>
    <col min="6" max="6" width="15.7265625" style="7" customWidth="1"/>
    <col min="7" max="7" width="13" style="7" customWidth="1"/>
    <col min="8" max="8" width="14.453125" style="7" customWidth="1"/>
    <col min="9" max="9" width="13.81640625" style="7" customWidth="1"/>
    <col min="10" max="10" width="4.453125" style="7" customWidth="1"/>
    <col min="11" max="11" width="12.7265625" style="7" customWidth="1"/>
    <col min="12" max="12" width="9.453125" style="7" customWidth="1"/>
    <col min="13" max="16384" width="9.1796875" style="7"/>
  </cols>
  <sheetData>
    <row r="1" spans="1:12" ht="15" x14ac:dyDescent="0.3">
      <c r="A1" s="84" t="s">
        <v>19</v>
      </c>
      <c r="B1" s="84"/>
      <c r="C1" s="84"/>
      <c r="D1" s="84"/>
      <c r="E1" s="84"/>
      <c r="F1" s="84"/>
      <c r="G1" s="84"/>
      <c r="H1" s="84"/>
      <c r="I1" s="84"/>
    </row>
    <row r="3" spans="1:12" ht="65" x14ac:dyDescent="0.3">
      <c r="A3" s="28" t="s">
        <v>0</v>
      </c>
      <c r="B3" s="8" t="s">
        <v>25</v>
      </c>
      <c r="C3" s="8" t="s">
        <v>24</v>
      </c>
      <c r="D3" s="8" t="s">
        <v>23</v>
      </c>
      <c r="E3" s="8" t="s">
        <v>65</v>
      </c>
      <c r="F3" s="8" t="s">
        <v>22</v>
      </c>
      <c r="G3" s="8" t="s">
        <v>21</v>
      </c>
      <c r="H3" s="8" t="s">
        <v>20</v>
      </c>
      <c r="I3" s="8" t="s">
        <v>66</v>
      </c>
      <c r="K3" s="78" t="s">
        <v>45</v>
      </c>
      <c r="L3" s="78"/>
    </row>
    <row r="4" spans="1:12" x14ac:dyDescent="0.3">
      <c r="A4" s="3" t="s">
        <v>1</v>
      </c>
      <c r="B4" s="87"/>
      <c r="C4" s="87"/>
      <c r="D4" s="87"/>
      <c r="E4" s="87"/>
      <c r="F4" s="87"/>
      <c r="G4" s="87"/>
      <c r="H4" s="87"/>
      <c r="I4" s="87"/>
      <c r="K4" s="41" t="s">
        <v>46</v>
      </c>
      <c r="L4" s="42">
        <v>153.55000000000001</v>
      </c>
    </row>
    <row r="5" spans="1:12" x14ac:dyDescent="0.3">
      <c r="A5" s="9" t="s">
        <v>67</v>
      </c>
      <c r="B5" s="5">
        <v>4</v>
      </c>
      <c r="C5" s="5">
        <v>1</v>
      </c>
      <c r="D5" s="5">
        <f>B5*C5</f>
        <v>4</v>
      </c>
      <c r="E5" s="5">
        <f>'Capital O&amp;M'!F9</f>
        <v>16</v>
      </c>
      <c r="F5" s="4">
        <f>D5*E5</f>
        <v>64</v>
      </c>
      <c r="G5" s="5">
        <f>F5*0.05</f>
        <v>3.2</v>
      </c>
      <c r="H5" s="5">
        <f>F5*0.1</f>
        <v>6.4</v>
      </c>
      <c r="I5" s="24">
        <f>F5*$L$5+G5*$L$4+H5*$L$6</f>
        <v>8705.8240000000005</v>
      </c>
      <c r="K5" s="41" t="s">
        <v>47</v>
      </c>
      <c r="L5" s="42">
        <v>122.2</v>
      </c>
    </row>
    <row r="6" spans="1:12" ht="18" customHeight="1" x14ac:dyDescent="0.3">
      <c r="A6" s="9" t="s">
        <v>68</v>
      </c>
      <c r="B6" s="5">
        <v>4</v>
      </c>
      <c r="C6" s="5">
        <v>4</v>
      </c>
      <c r="D6" s="5">
        <f>B6*C6</f>
        <v>16</v>
      </c>
      <c r="E6" s="5">
        <f>E5</f>
        <v>16</v>
      </c>
      <c r="F6" s="4">
        <f>D6*E6</f>
        <v>256</v>
      </c>
      <c r="G6" s="5">
        <f>F6*0.05</f>
        <v>12.8</v>
      </c>
      <c r="H6" s="5">
        <f>F6*0.1</f>
        <v>25.6</v>
      </c>
      <c r="I6" s="24">
        <f>F6*$L$5+G6*$L$4+H6*$L$6</f>
        <v>34823.296000000002</v>
      </c>
      <c r="K6" s="41" t="s">
        <v>48</v>
      </c>
      <c r="L6" s="42">
        <v>61.51</v>
      </c>
    </row>
    <row r="7" spans="1:12" ht="15.5" x14ac:dyDescent="0.3">
      <c r="A7" s="9" t="s">
        <v>69</v>
      </c>
      <c r="B7" s="5">
        <v>10</v>
      </c>
      <c r="C7" s="5">
        <v>1</v>
      </c>
      <c r="D7" s="5">
        <f>B7*C7</f>
        <v>10</v>
      </c>
      <c r="E7" s="5">
        <f>E6</f>
        <v>16</v>
      </c>
      <c r="F7" s="4">
        <f>D7*E7</f>
        <v>160</v>
      </c>
      <c r="G7" s="5">
        <f>F7*0.05</f>
        <v>8</v>
      </c>
      <c r="H7" s="5">
        <f>F7*0.1</f>
        <v>16</v>
      </c>
      <c r="I7" s="24">
        <f>F7*$L$5+G7*$L$4+H7*$L$6</f>
        <v>21764.560000000001</v>
      </c>
    </row>
    <row r="8" spans="1:12" ht="15.5" x14ac:dyDescent="0.3">
      <c r="A8" s="9" t="s">
        <v>76</v>
      </c>
      <c r="B8" s="5">
        <v>8</v>
      </c>
      <c r="C8" s="5">
        <v>1</v>
      </c>
      <c r="D8" s="5">
        <f>B8*C8</f>
        <v>8</v>
      </c>
      <c r="E8" s="5">
        <v>0</v>
      </c>
      <c r="F8" s="4">
        <f>D8*E8</f>
        <v>0</v>
      </c>
      <c r="G8" s="5">
        <f>F8*0.05</f>
        <v>0</v>
      </c>
      <c r="H8" s="5">
        <f>F8*0.1</f>
        <v>0</v>
      </c>
      <c r="I8" s="10">
        <f>F8*$L$5+G8*$L$4+H8*$L$6</f>
        <v>0</v>
      </c>
      <c r="K8" s="45"/>
      <c r="L8" s="45"/>
    </row>
    <row r="9" spans="1:12" x14ac:dyDescent="0.3">
      <c r="A9" s="9" t="s">
        <v>75</v>
      </c>
      <c r="B9" s="87"/>
      <c r="C9" s="87"/>
      <c r="D9" s="87"/>
      <c r="E9" s="87"/>
      <c r="F9" s="87"/>
      <c r="G9" s="87"/>
      <c r="H9" s="87"/>
      <c r="I9" s="87"/>
      <c r="K9" s="43"/>
      <c r="L9" s="44"/>
    </row>
    <row r="10" spans="1:12" x14ac:dyDescent="0.3">
      <c r="A10" s="11" t="s">
        <v>2</v>
      </c>
      <c r="B10" s="5">
        <v>2</v>
      </c>
      <c r="C10" s="5">
        <v>1</v>
      </c>
      <c r="D10" s="5">
        <f>B10*C10</f>
        <v>2</v>
      </c>
      <c r="E10" s="5">
        <v>0</v>
      </c>
      <c r="F10" s="4">
        <f>D10*E10</f>
        <v>0</v>
      </c>
      <c r="G10" s="5">
        <f>F10*0.05</f>
        <v>0</v>
      </c>
      <c r="H10" s="5">
        <f>F10*0.1</f>
        <v>0</v>
      </c>
      <c r="I10" s="10">
        <f t="shared" ref="I10:I17" si="0">F10*$L$5+G10*$L$4+H10*$L$6</f>
        <v>0</v>
      </c>
      <c r="K10" s="43"/>
      <c r="L10" s="44"/>
    </row>
    <row r="11" spans="1:12" x14ac:dyDescent="0.3">
      <c r="A11" s="70" t="s">
        <v>100</v>
      </c>
      <c r="B11" s="5">
        <v>2</v>
      </c>
      <c r="C11" s="5">
        <v>1</v>
      </c>
      <c r="D11" s="5">
        <f t="shared" ref="D11:D29" si="1">B11*C11</f>
        <v>2</v>
      </c>
      <c r="E11" s="5">
        <v>0</v>
      </c>
      <c r="F11" s="4">
        <f t="shared" ref="F11:F29" si="2">D11*E11</f>
        <v>0</v>
      </c>
      <c r="G11" s="5">
        <f t="shared" ref="G11:G29" si="3">F11*0.05</f>
        <v>0</v>
      </c>
      <c r="H11" s="5">
        <f t="shared" ref="H11:H29" si="4">F11*0.1</f>
        <v>0</v>
      </c>
      <c r="I11" s="10">
        <f t="shared" si="0"/>
        <v>0</v>
      </c>
      <c r="K11" s="43"/>
      <c r="L11" s="44"/>
    </row>
    <row r="12" spans="1:12" ht="24.75" customHeight="1" x14ac:dyDescent="0.3">
      <c r="A12" s="11" t="s">
        <v>3</v>
      </c>
      <c r="B12" s="5">
        <v>2</v>
      </c>
      <c r="C12" s="5">
        <v>1</v>
      </c>
      <c r="D12" s="5">
        <f t="shared" si="1"/>
        <v>2</v>
      </c>
      <c r="E12" s="5">
        <v>0</v>
      </c>
      <c r="F12" s="4">
        <f t="shared" si="2"/>
        <v>0</v>
      </c>
      <c r="G12" s="5">
        <f t="shared" si="3"/>
        <v>0</v>
      </c>
      <c r="H12" s="5">
        <f t="shared" si="4"/>
        <v>0</v>
      </c>
      <c r="I12" s="10">
        <f t="shared" si="0"/>
        <v>0</v>
      </c>
    </row>
    <row r="13" spans="1:12" ht="16.5" customHeight="1" x14ac:dyDescent="0.3">
      <c r="A13" s="11" t="s">
        <v>4</v>
      </c>
      <c r="B13" s="5">
        <v>2</v>
      </c>
      <c r="C13" s="5">
        <v>1</v>
      </c>
      <c r="D13" s="5">
        <f t="shared" si="1"/>
        <v>2</v>
      </c>
      <c r="E13" s="5">
        <v>0</v>
      </c>
      <c r="F13" s="4">
        <f t="shared" si="2"/>
        <v>0</v>
      </c>
      <c r="G13" s="5">
        <f t="shared" si="3"/>
        <v>0</v>
      </c>
      <c r="H13" s="5">
        <f t="shared" si="4"/>
        <v>0</v>
      </c>
      <c r="I13" s="10">
        <f t="shared" si="0"/>
        <v>0</v>
      </c>
    </row>
    <row r="14" spans="1:12" ht="16.5" customHeight="1" x14ac:dyDescent="0.3">
      <c r="A14" s="11" t="s">
        <v>71</v>
      </c>
      <c r="B14" s="5">
        <v>2</v>
      </c>
      <c r="C14" s="5">
        <v>1</v>
      </c>
      <c r="D14" s="5">
        <f t="shared" si="1"/>
        <v>2</v>
      </c>
      <c r="E14" s="5">
        <v>0</v>
      </c>
      <c r="F14" s="4">
        <f t="shared" si="2"/>
        <v>0</v>
      </c>
      <c r="G14" s="5">
        <f t="shared" si="3"/>
        <v>0</v>
      </c>
      <c r="H14" s="5">
        <f t="shared" si="4"/>
        <v>0</v>
      </c>
      <c r="I14" s="10">
        <f t="shared" si="0"/>
        <v>0</v>
      </c>
    </row>
    <row r="15" spans="1:12" ht="15.5" x14ac:dyDescent="0.3">
      <c r="A15" s="11" t="s">
        <v>72</v>
      </c>
      <c r="B15" s="5">
        <v>16</v>
      </c>
      <c r="C15" s="5">
        <v>1</v>
      </c>
      <c r="D15" s="5">
        <f t="shared" si="1"/>
        <v>16</v>
      </c>
      <c r="E15" s="5">
        <v>0</v>
      </c>
      <c r="F15" s="4">
        <f t="shared" si="2"/>
        <v>0</v>
      </c>
      <c r="G15" s="5">
        <f t="shared" si="3"/>
        <v>0</v>
      </c>
      <c r="H15" s="5">
        <f t="shared" si="4"/>
        <v>0</v>
      </c>
      <c r="I15" s="10">
        <f t="shared" si="0"/>
        <v>0</v>
      </c>
    </row>
    <row r="16" spans="1:12" ht="15.75" customHeight="1" x14ac:dyDescent="0.3">
      <c r="A16" s="70" t="s">
        <v>120</v>
      </c>
      <c r="B16" s="5">
        <v>4</v>
      </c>
      <c r="C16" s="5">
        <v>0.5</v>
      </c>
      <c r="D16" s="5">
        <f t="shared" si="1"/>
        <v>2</v>
      </c>
      <c r="E16" s="5">
        <v>16</v>
      </c>
      <c r="F16" s="4">
        <f t="shared" ref="F16" si="5">D16*E16</f>
        <v>32</v>
      </c>
      <c r="G16" s="5">
        <f t="shared" ref="G16" si="6">F16*0.05</f>
        <v>1.6</v>
      </c>
      <c r="H16" s="5">
        <f t="shared" ref="H16" si="7">F16*0.1</f>
        <v>3.2</v>
      </c>
      <c r="I16" s="10">
        <f t="shared" ref="I16" si="8">F16*$L$5+G16*$L$4+H16*$L$6</f>
        <v>4352.9120000000003</v>
      </c>
    </row>
    <row r="17" spans="1:12" ht="16.5" customHeight="1" x14ac:dyDescent="0.3">
      <c r="A17" s="70" t="s">
        <v>121</v>
      </c>
      <c r="B17" s="5">
        <v>8</v>
      </c>
      <c r="C17" s="5">
        <v>2</v>
      </c>
      <c r="D17" s="5">
        <f t="shared" si="1"/>
        <v>16</v>
      </c>
      <c r="E17" s="5">
        <f>E5</f>
        <v>16</v>
      </c>
      <c r="F17" s="4">
        <f t="shared" si="2"/>
        <v>256</v>
      </c>
      <c r="G17" s="5">
        <f t="shared" si="3"/>
        <v>12.8</v>
      </c>
      <c r="H17" s="5">
        <f t="shared" si="4"/>
        <v>25.6</v>
      </c>
      <c r="I17" s="24">
        <f t="shared" si="0"/>
        <v>34823.296000000002</v>
      </c>
      <c r="J17" s="68"/>
    </row>
    <row r="18" spans="1:12" ht="13.5" x14ac:dyDescent="0.35">
      <c r="A18" s="16" t="s">
        <v>15</v>
      </c>
      <c r="B18" s="5"/>
      <c r="C18" s="5"/>
      <c r="D18" s="5"/>
      <c r="E18" s="5"/>
      <c r="F18" s="86">
        <f>SUM(F5:H17)</f>
        <v>883.2</v>
      </c>
      <c r="G18" s="86"/>
      <c r="H18" s="86"/>
      <c r="I18" s="12">
        <f>SUM(I5:I17)</f>
        <v>104469.88800000001</v>
      </c>
    </row>
    <row r="19" spans="1:12" x14ac:dyDescent="0.3">
      <c r="A19" s="3" t="s">
        <v>5</v>
      </c>
      <c r="B19" s="87"/>
      <c r="C19" s="87"/>
      <c r="D19" s="87"/>
      <c r="E19" s="87"/>
      <c r="F19" s="87"/>
      <c r="G19" s="87"/>
      <c r="H19" s="87"/>
      <c r="I19" s="87"/>
    </row>
    <row r="20" spans="1:12" x14ac:dyDescent="0.3">
      <c r="A20" s="9" t="s">
        <v>67</v>
      </c>
      <c r="B20" s="5" t="s">
        <v>74</v>
      </c>
      <c r="C20" s="5"/>
      <c r="D20" s="5"/>
      <c r="E20" s="5"/>
      <c r="F20" s="4"/>
      <c r="G20" s="5"/>
      <c r="H20" s="5"/>
      <c r="I20" s="24"/>
    </row>
    <row r="21" spans="1:12" x14ac:dyDescent="0.3">
      <c r="A21" s="9" t="s">
        <v>80</v>
      </c>
      <c r="B21" s="5" t="s">
        <v>73</v>
      </c>
      <c r="C21" s="5"/>
      <c r="D21" s="5"/>
      <c r="E21" s="5"/>
      <c r="F21" s="4"/>
      <c r="G21" s="5"/>
      <c r="H21" s="5"/>
      <c r="I21" s="24"/>
    </row>
    <row r="22" spans="1:12" x14ac:dyDescent="0.3">
      <c r="A22" s="9" t="s">
        <v>81</v>
      </c>
      <c r="B22" s="5" t="s">
        <v>73</v>
      </c>
      <c r="C22" s="5"/>
      <c r="D22" s="5"/>
      <c r="E22" s="5"/>
      <c r="F22" s="4"/>
      <c r="G22" s="5"/>
      <c r="H22" s="5"/>
      <c r="I22" s="24"/>
    </row>
    <row r="23" spans="1:12" ht="26" x14ac:dyDescent="0.3">
      <c r="A23" s="9" t="s">
        <v>82</v>
      </c>
      <c r="B23" s="5">
        <v>20</v>
      </c>
      <c r="C23" s="5">
        <v>1</v>
      </c>
      <c r="D23" s="5">
        <f t="shared" si="1"/>
        <v>20</v>
      </c>
      <c r="E23" s="5">
        <f>E5</f>
        <v>16</v>
      </c>
      <c r="F23" s="4">
        <f t="shared" si="2"/>
        <v>320</v>
      </c>
      <c r="G23" s="5">
        <f t="shared" si="3"/>
        <v>16</v>
      </c>
      <c r="H23" s="5">
        <f t="shared" si="4"/>
        <v>32</v>
      </c>
      <c r="I23" s="24">
        <f>F23*$L$5+G23*$L$4+H23*$L$6</f>
        <v>43529.120000000003</v>
      </c>
    </row>
    <row r="24" spans="1:12" x14ac:dyDescent="0.3">
      <c r="A24" s="9" t="s">
        <v>83</v>
      </c>
      <c r="B24" s="87"/>
      <c r="C24" s="87"/>
      <c r="D24" s="87"/>
      <c r="E24" s="87"/>
      <c r="F24" s="87"/>
      <c r="G24" s="87"/>
      <c r="H24" s="87"/>
      <c r="I24" s="87"/>
    </row>
    <row r="25" spans="1:12" ht="15.5" x14ac:dyDescent="0.3">
      <c r="A25" s="11" t="s">
        <v>78</v>
      </c>
      <c r="B25" s="5">
        <v>2</v>
      </c>
      <c r="C25" s="5">
        <v>52</v>
      </c>
      <c r="D25" s="5">
        <f t="shared" si="1"/>
        <v>104</v>
      </c>
      <c r="E25" s="5">
        <f>E5</f>
        <v>16</v>
      </c>
      <c r="F25" s="4">
        <f t="shared" si="2"/>
        <v>1664</v>
      </c>
      <c r="G25" s="5">
        <f t="shared" si="3"/>
        <v>83.2</v>
      </c>
      <c r="H25" s="5">
        <f t="shared" si="4"/>
        <v>166.4</v>
      </c>
      <c r="I25" s="24">
        <f>F25*$L$5+G25*$L$4+H25*$L$6</f>
        <v>226351.42400000003</v>
      </c>
    </row>
    <row r="26" spans="1:12" ht="15.5" x14ac:dyDescent="0.3">
      <c r="A26" s="11" t="s">
        <v>79</v>
      </c>
      <c r="B26" s="5">
        <v>2</v>
      </c>
      <c r="C26" s="5">
        <v>12</v>
      </c>
      <c r="D26" s="5">
        <f t="shared" si="1"/>
        <v>24</v>
      </c>
      <c r="E26" s="5">
        <f>E5</f>
        <v>16</v>
      </c>
      <c r="F26" s="4">
        <f t="shared" si="2"/>
        <v>384</v>
      </c>
      <c r="G26" s="5">
        <f t="shared" si="3"/>
        <v>19.200000000000003</v>
      </c>
      <c r="H26" s="5">
        <f t="shared" si="4"/>
        <v>38.400000000000006</v>
      </c>
      <c r="I26" s="24">
        <f>F26*$L$5+G26*$L$4+H26*$L$6</f>
        <v>52234.944000000003</v>
      </c>
    </row>
    <row r="27" spans="1:12" x14ac:dyDescent="0.3">
      <c r="A27" s="9" t="s">
        <v>84</v>
      </c>
      <c r="B27" s="5" t="s">
        <v>73</v>
      </c>
      <c r="C27" s="5"/>
      <c r="D27" s="5"/>
      <c r="E27" s="5"/>
      <c r="F27" s="4"/>
      <c r="G27" s="5"/>
      <c r="H27" s="5"/>
      <c r="I27" s="24"/>
    </row>
    <row r="28" spans="1:12" x14ac:dyDescent="0.3">
      <c r="A28" s="9" t="s">
        <v>85</v>
      </c>
      <c r="B28" s="5">
        <v>2</v>
      </c>
      <c r="C28" s="5">
        <v>12</v>
      </c>
      <c r="D28" s="5">
        <f t="shared" si="1"/>
        <v>24</v>
      </c>
      <c r="E28" s="5">
        <f>E5</f>
        <v>16</v>
      </c>
      <c r="F28" s="4">
        <f t="shared" si="2"/>
        <v>384</v>
      </c>
      <c r="G28" s="5">
        <f t="shared" si="3"/>
        <v>19.200000000000003</v>
      </c>
      <c r="H28" s="5">
        <f t="shared" si="4"/>
        <v>38.400000000000006</v>
      </c>
      <c r="I28" s="24">
        <f>F28*$L$5+G28*$L$4+H28*$L$6</f>
        <v>52234.944000000003</v>
      </c>
    </row>
    <row r="29" spans="1:12" x14ac:dyDescent="0.3">
      <c r="A29" s="9" t="s">
        <v>86</v>
      </c>
      <c r="B29" s="5">
        <v>1</v>
      </c>
      <c r="C29" s="5">
        <v>12</v>
      </c>
      <c r="D29" s="5">
        <f t="shared" si="1"/>
        <v>12</v>
      </c>
      <c r="E29" s="5">
        <f>E5</f>
        <v>16</v>
      </c>
      <c r="F29" s="4">
        <f t="shared" si="2"/>
        <v>192</v>
      </c>
      <c r="G29" s="5">
        <f t="shared" si="3"/>
        <v>9.6000000000000014</v>
      </c>
      <c r="H29" s="5">
        <f t="shared" si="4"/>
        <v>19.200000000000003</v>
      </c>
      <c r="I29" s="24">
        <f>F29*$L$5+G29*$L$4+H29*$L$6</f>
        <v>26117.472000000002</v>
      </c>
    </row>
    <row r="30" spans="1:12" ht="13.5" x14ac:dyDescent="0.35">
      <c r="A30" s="17" t="s">
        <v>16</v>
      </c>
      <c r="B30" s="3"/>
      <c r="C30" s="3"/>
      <c r="D30" s="3"/>
      <c r="E30" s="13"/>
      <c r="F30" s="86">
        <f>SUM(F20:H29)</f>
        <v>3385.5999999999995</v>
      </c>
      <c r="G30" s="86"/>
      <c r="H30" s="86"/>
      <c r="I30" s="14">
        <f>SUM(I20:I29)</f>
        <v>400467.9040000001</v>
      </c>
      <c r="K30" s="74">
        <f>F31/'Capital O&amp;M'!E24</f>
        <v>106.75</v>
      </c>
      <c r="L30" s="7" t="s">
        <v>18</v>
      </c>
    </row>
    <row r="31" spans="1:12" ht="17.25" customHeight="1" x14ac:dyDescent="0.3">
      <c r="A31" s="76" t="s">
        <v>128</v>
      </c>
      <c r="B31" s="77"/>
      <c r="C31" s="3"/>
      <c r="D31" s="3"/>
      <c r="E31" s="13"/>
      <c r="F31" s="86">
        <f>ROUND(F18+F30,-1)</f>
        <v>4270</v>
      </c>
      <c r="G31" s="86"/>
      <c r="H31" s="86"/>
      <c r="I31" s="15">
        <f>ROUND(I18+I30,-3)</f>
        <v>505000</v>
      </c>
    </row>
    <row r="32" spans="1:12" ht="15" x14ac:dyDescent="0.3">
      <c r="A32" s="18" t="s">
        <v>88</v>
      </c>
      <c r="B32" s="13"/>
      <c r="C32" s="13"/>
      <c r="D32" s="13"/>
      <c r="E32" s="13"/>
      <c r="F32" s="13"/>
      <c r="G32" s="4"/>
      <c r="H32" s="13"/>
      <c r="I32" s="21">
        <f>'Capital O&amp;M'!D31+'Capital O&amp;M'!G31</f>
        <v>0</v>
      </c>
    </row>
    <row r="33" spans="1:9" ht="15" x14ac:dyDescent="0.3">
      <c r="A33" s="18" t="s">
        <v>87</v>
      </c>
      <c r="B33" s="19"/>
      <c r="C33" s="19"/>
      <c r="D33" s="19"/>
      <c r="E33" s="19"/>
      <c r="F33" s="19"/>
      <c r="G33" s="19"/>
      <c r="H33" s="19"/>
      <c r="I33" s="22">
        <f>ROUND(I32+I31,-3)</f>
        <v>505000</v>
      </c>
    </row>
    <row r="35" spans="1:9" x14ac:dyDescent="0.3">
      <c r="A35" s="85" t="s">
        <v>17</v>
      </c>
      <c r="B35" s="85"/>
      <c r="C35" s="85"/>
      <c r="D35" s="85"/>
      <c r="E35" s="85"/>
      <c r="F35" s="85"/>
      <c r="G35" s="85"/>
      <c r="H35" s="85"/>
      <c r="I35" s="85"/>
    </row>
    <row r="36" spans="1:9" ht="18.75" customHeight="1" x14ac:dyDescent="0.3">
      <c r="A36" s="83" t="s">
        <v>64</v>
      </c>
      <c r="B36" s="83"/>
      <c r="C36" s="83"/>
      <c r="D36" s="83"/>
      <c r="E36" s="83"/>
      <c r="F36" s="83"/>
      <c r="G36" s="83"/>
      <c r="H36" s="83"/>
      <c r="I36" s="83"/>
    </row>
    <row r="37" spans="1:9" ht="51" customHeight="1" x14ac:dyDescent="0.3">
      <c r="A37" s="82" t="s">
        <v>49</v>
      </c>
      <c r="B37" s="82"/>
      <c r="C37" s="82"/>
      <c r="D37" s="82"/>
      <c r="E37" s="82"/>
      <c r="F37" s="82"/>
      <c r="G37" s="82"/>
      <c r="H37" s="82"/>
      <c r="I37" s="82"/>
    </row>
    <row r="38" spans="1:9" ht="18" customHeight="1" x14ac:dyDescent="0.3">
      <c r="A38" s="80" t="s">
        <v>70</v>
      </c>
      <c r="B38" s="80"/>
      <c r="C38" s="80"/>
      <c r="D38" s="80"/>
      <c r="E38" s="80"/>
      <c r="F38" s="80"/>
      <c r="G38" s="80"/>
      <c r="H38" s="80"/>
      <c r="I38" s="80"/>
    </row>
    <row r="39" spans="1:9" ht="33" customHeight="1" x14ac:dyDescent="0.3">
      <c r="A39" s="80" t="s">
        <v>89</v>
      </c>
      <c r="B39" s="80"/>
      <c r="C39" s="80"/>
      <c r="D39" s="80"/>
      <c r="E39" s="80"/>
      <c r="F39" s="80"/>
      <c r="G39" s="80"/>
      <c r="H39" s="80"/>
      <c r="I39" s="80"/>
    </row>
    <row r="40" spans="1:9" ht="32.25" customHeight="1" x14ac:dyDescent="0.3">
      <c r="A40" s="79" t="s">
        <v>102</v>
      </c>
      <c r="B40" s="79"/>
      <c r="C40" s="79"/>
      <c r="D40" s="79"/>
      <c r="E40" s="79"/>
      <c r="F40" s="79"/>
      <c r="G40" s="79"/>
      <c r="H40" s="79"/>
      <c r="I40" s="79"/>
    </row>
    <row r="41" spans="1:9" ht="18.75" customHeight="1" x14ac:dyDescent="0.3">
      <c r="A41" s="79" t="s">
        <v>77</v>
      </c>
      <c r="B41" s="79"/>
      <c r="C41" s="79"/>
      <c r="D41" s="79"/>
      <c r="E41" s="79"/>
      <c r="F41" s="79"/>
      <c r="G41" s="79"/>
      <c r="H41" s="79"/>
      <c r="I41" s="79"/>
    </row>
    <row r="42" spans="1:9" ht="15.5" x14ac:dyDescent="0.3">
      <c r="A42" s="79" t="s">
        <v>101</v>
      </c>
      <c r="B42" s="79"/>
      <c r="C42" s="79"/>
      <c r="D42" s="79"/>
      <c r="E42" s="79"/>
      <c r="F42" s="79"/>
      <c r="G42" s="79"/>
      <c r="H42" s="79"/>
      <c r="I42" s="79"/>
    </row>
    <row r="43" spans="1:9" ht="18.5" x14ac:dyDescent="0.3">
      <c r="A43" s="81" t="s">
        <v>126</v>
      </c>
      <c r="B43" s="81"/>
      <c r="C43" s="81"/>
      <c r="D43" s="81"/>
      <c r="E43" s="81"/>
      <c r="F43" s="81"/>
      <c r="G43" s="81"/>
      <c r="H43" s="81"/>
      <c r="I43" s="81"/>
    </row>
  </sheetData>
  <mergeCells count="18">
    <mergeCell ref="A43:I43"/>
    <mergeCell ref="A37:I37"/>
    <mergeCell ref="A36:I36"/>
    <mergeCell ref="A1:I1"/>
    <mergeCell ref="A35:I35"/>
    <mergeCell ref="F30:H30"/>
    <mergeCell ref="F31:H31"/>
    <mergeCell ref="B4:I4"/>
    <mergeCell ref="B9:I9"/>
    <mergeCell ref="B19:I19"/>
    <mergeCell ref="B24:I24"/>
    <mergeCell ref="F18:H18"/>
    <mergeCell ref="K3:L3"/>
    <mergeCell ref="A42:I42"/>
    <mergeCell ref="A38:I38"/>
    <mergeCell ref="A39:I39"/>
    <mergeCell ref="A40:I40"/>
    <mergeCell ref="A41:I4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9"/>
  <sheetViews>
    <sheetView workbookViewId="0">
      <selection activeCell="I17" sqref="I17"/>
    </sheetView>
  </sheetViews>
  <sheetFormatPr defaultRowHeight="14.5" x14ac:dyDescent="0.35"/>
  <cols>
    <col min="1" max="1" width="40.453125" customWidth="1"/>
    <col min="2" max="3" width="12.453125" customWidth="1"/>
    <col min="4" max="4" width="15.81640625" customWidth="1"/>
    <col min="5" max="5" width="11.26953125" customWidth="1"/>
    <col min="6" max="6" width="16.453125" customWidth="1"/>
    <col min="7" max="7" width="15" customWidth="1"/>
    <col min="8" max="8" width="14" customWidth="1"/>
    <col min="9" max="9" width="14.26953125" customWidth="1"/>
    <col min="10" max="10" width="5.7265625" customWidth="1"/>
    <col min="11" max="11" width="12" customWidth="1"/>
  </cols>
  <sheetData>
    <row r="1" spans="1:12" ht="18.75" customHeight="1" x14ac:dyDescent="0.35">
      <c r="A1" s="91" t="s">
        <v>51</v>
      </c>
      <c r="B1" s="91"/>
      <c r="C1" s="91"/>
      <c r="D1" s="91"/>
      <c r="E1" s="91"/>
      <c r="F1" s="91"/>
      <c r="G1" s="91"/>
      <c r="H1" s="91"/>
      <c r="I1" s="91"/>
    </row>
    <row r="2" spans="1:12" ht="15" customHeight="1" x14ac:dyDescent="0.35">
      <c r="A2" s="26"/>
      <c r="B2" s="26"/>
      <c r="C2" s="26"/>
      <c r="D2" s="27"/>
      <c r="E2" s="27"/>
      <c r="F2" s="27"/>
      <c r="G2" s="27"/>
      <c r="H2" s="27"/>
      <c r="I2" s="27"/>
    </row>
    <row r="3" spans="1:12" s="7" customFormat="1" ht="12.75" customHeight="1" x14ac:dyDescent="0.3">
      <c r="A3" s="90" t="s">
        <v>0</v>
      </c>
      <c r="B3" s="35" t="s">
        <v>6</v>
      </c>
      <c r="C3" s="35" t="s">
        <v>7</v>
      </c>
      <c r="D3" s="35" t="s">
        <v>8</v>
      </c>
      <c r="E3" s="35" t="s">
        <v>9</v>
      </c>
      <c r="F3" s="35" t="s">
        <v>10</v>
      </c>
      <c r="G3" s="35" t="s">
        <v>11</v>
      </c>
      <c r="H3" s="35" t="s">
        <v>42</v>
      </c>
      <c r="I3" s="35" t="s">
        <v>44</v>
      </c>
    </row>
    <row r="4" spans="1:12" s="7" customFormat="1" ht="39" x14ac:dyDescent="0.3">
      <c r="A4" s="90"/>
      <c r="B4" s="36" t="s">
        <v>52</v>
      </c>
      <c r="C4" s="36" t="s">
        <v>53</v>
      </c>
      <c r="D4" s="36" t="s">
        <v>54</v>
      </c>
      <c r="E4" s="36" t="s">
        <v>55</v>
      </c>
      <c r="F4" s="36" t="s">
        <v>56</v>
      </c>
      <c r="G4" s="36" t="s">
        <v>57</v>
      </c>
      <c r="H4" s="36" t="s">
        <v>58</v>
      </c>
      <c r="I4" s="36" t="s">
        <v>90</v>
      </c>
    </row>
    <row r="5" spans="1:12" s="7" customFormat="1" ht="15.5" x14ac:dyDescent="0.3">
      <c r="A5" s="25" t="s">
        <v>93</v>
      </c>
      <c r="B5" s="49">
        <v>24</v>
      </c>
      <c r="C5" s="50">
        <v>1</v>
      </c>
      <c r="D5" s="49">
        <f t="shared" ref="D5:D15" si="0">B5*C5</f>
        <v>24</v>
      </c>
      <c r="E5" s="51">
        <v>0</v>
      </c>
      <c r="F5" s="51">
        <f>D5*E5</f>
        <v>0</v>
      </c>
      <c r="G5" s="56">
        <f>F5*0.05</f>
        <v>0</v>
      </c>
      <c r="H5" s="56">
        <f>F5*0.1</f>
        <v>0</v>
      </c>
      <c r="I5" s="57">
        <f>F5*$L$7+G5*$L$6+H5*$L$8</f>
        <v>0</v>
      </c>
      <c r="J5" s="52"/>
      <c r="K5" s="89" t="s">
        <v>45</v>
      </c>
      <c r="L5" s="89"/>
    </row>
    <row r="6" spans="1:12" s="7" customFormat="1" ht="15.5" x14ac:dyDescent="0.3">
      <c r="A6" s="2" t="s">
        <v>94</v>
      </c>
      <c r="B6" s="49">
        <v>24</v>
      </c>
      <c r="C6" s="53">
        <v>0.2</v>
      </c>
      <c r="D6" s="49">
        <f t="shared" si="0"/>
        <v>4.8000000000000007</v>
      </c>
      <c r="E6" s="49">
        <v>0</v>
      </c>
      <c r="F6" s="49">
        <f>D6*E6</f>
        <v>0</v>
      </c>
      <c r="G6" s="58">
        <f t="shared" ref="G6:G15" si="1">F6*0.05</f>
        <v>0</v>
      </c>
      <c r="H6" s="58">
        <f t="shared" ref="H6:H15" si="2">F6*0.1</f>
        <v>0</v>
      </c>
      <c r="I6" s="59">
        <f>F6*$L$7+G6*$L$6+H6*$L$8</f>
        <v>0</v>
      </c>
      <c r="J6" s="52"/>
      <c r="K6" s="41" t="s">
        <v>46</v>
      </c>
      <c r="L6" s="47">
        <v>69.040000000000006</v>
      </c>
    </row>
    <row r="7" spans="1:12" s="7" customFormat="1" ht="13" x14ac:dyDescent="0.3">
      <c r="A7" s="2" t="s">
        <v>12</v>
      </c>
      <c r="B7" s="54"/>
      <c r="C7" s="53"/>
      <c r="D7" s="49"/>
      <c r="E7" s="54"/>
      <c r="F7" s="54"/>
      <c r="G7" s="58"/>
      <c r="H7" s="58"/>
      <c r="I7" s="59"/>
      <c r="J7" s="52"/>
      <c r="K7" s="41" t="s">
        <v>50</v>
      </c>
      <c r="L7" s="47">
        <v>51.23</v>
      </c>
    </row>
    <row r="8" spans="1:12" s="7" customFormat="1" ht="13" x14ac:dyDescent="0.3">
      <c r="A8" s="48" t="s">
        <v>95</v>
      </c>
      <c r="B8" s="49">
        <v>4</v>
      </c>
      <c r="C8" s="53">
        <v>1</v>
      </c>
      <c r="D8" s="49">
        <f t="shared" si="0"/>
        <v>4</v>
      </c>
      <c r="E8" s="49">
        <v>0</v>
      </c>
      <c r="F8" s="49">
        <f>D8*E8</f>
        <v>0</v>
      </c>
      <c r="G8" s="58">
        <f t="shared" si="1"/>
        <v>0</v>
      </c>
      <c r="H8" s="58">
        <f t="shared" si="2"/>
        <v>0</v>
      </c>
      <c r="I8" s="59">
        <f t="shared" ref="I8:I15" si="3">F8*$L$7+G8*$L$6+H8*$L$8</f>
        <v>0</v>
      </c>
      <c r="J8" s="52"/>
      <c r="K8" s="41" t="s">
        <v>48</v>
      </c>
      <c r="L8" s="47">
        <v>27.73</v>
      </c>
    </row>
    <row r="9" spans="1:12" s="7" customFormat="1" ht="15.5" x14ac:dyDescent="0.3">
      <c r="A9" s="48" t="s">
        <v>99</v>
      </c>
      <c r="B9" s="49">
        <v>4</v>
      </c>
      <c r="C9" s="53">
        <v>1</v>
      </c>
      <c r="D9" s="49">
        <f t="shared" si="0"/>
        <v>4</v>
      </c>
      <c r="E9" s="49">
        <v>0</v>
      </c>
      <c r="F9" s="49">
        <f t="shared" ref="F9:F13" si="4">D9*E9</f>
        <v>0</v>
      </c>
      <c r="G9" s="58">
        <f t="shared" si="1"/>
        <v>0</v>
      </c>
      <c r="H9" s="58">
        <f t="shared" si="2"/>
        <v>0</v>
      </c>
      <c r="I9" s="59">
        <f t="shared" si="3"/>
        <v>0</v>
      </c>
      <c r="J9" s="52"/>
      <c r="K9" s="52"/>
      <c r="L9" s="52"/>
    </row>
    <row r="10" spans="1:12" s="7" customFormat="1" ht="13" x14ac:dyDescent="0.3">
      <c r="A10" s="69" t="s">
        <v>103</v>
      </c>
      <c r="B10" s="49">
        <v>8</v>
      </c>
      <c r="C10" s="53">
        <v>1</v>
      </c>
      <c r="D10" s="49">
        <f t="shared" si="0"/>
        <v>8</v>
      </c>
      <c r="E10" s="49">
        <v>0</v>
      </c>
      <c r="F10" s="49">
        <f t="shared" si="4"/>
        <v>0</v>
      </c>
      <c r="G10" s="58">
        <f t="shared" si="1"/>
        <v>0</v>
      </c>
      <c r="H10" s="58">
        <f t="shared" si="2"/>
        <v>0</v>
      </c>
      <c r="I10" s="59">
        <f t="shared" si="3"/>
        <v>0</v>
      </c>
      <c r="J10" s="52"/>
      <c r="K10" s="52"/>
      <c r="L10" s="44"/>
    </row>
    <row r="11" spans="1:12" s="7" customFormat="1" ht="13" x14ac:dyDescent="0.3">
      <c r="A11" s="9" t="s">
        <v>13</v>
      </c>
      <c r="B11" s="49">
        <v>8</v>
      </c>
      <c r="C11" s="53">
        <v>1</v>
      </c>
      <c r="D11" s="49">
        <f t="shared" si="0"/>
        <v>8</v>
      </c>
      <c r="E11" s="49">
        <v>0</v>
      </c>
      <c r="F11" s="49">
        <f t="shared" si="4"/>
        <v>0</v>
      </c>
      <c r="G11" s="58">
        <f t="shared" si="1"/>
        <v>0</v>
      </c>
      <c r="H11" s="58">
        <f t="shared" si="2"/>
        <v>0</v>
      </c>
      <c r="I11" s="59">
        <f t="shared" si="3"/>
        <v>0</v>
      </c>
      <c r="J11" s="52"/>
      <c r="K11" s="52"/>
      <c r="L11" s="44"/>
    </row>
    <row r="12" spans="1:12" s="7" customFormat="1" ht="13" x14ac:dyDescent="0.3">
      <c r="A12" s="9" t="s">
        <v>14</v>
      </c>
      <c r="B12" s="49">
        <v>8</v>
      </c>
      <c r="C12" s="53">
        <v>1</v>
      </c>
      <c r="D12" s="49">
        <f t="shared" si="0"/>
        <v>8</v>
      </c>
      <c r="E12" s="49">
        <v>0</v>
      </c>
      <c r="F12" s="49">
        <f t="shared" si="4"/>
        <v>0</v>
      </c>
      <c r="G12" s="58">
        <f t="shared" si="1"/>
        <v>0</v>
      </c>
      <c r="H12" s="58">
        <f t="shared" si="2"/>
        <v>0</v>
      </c>
      <c r="I12" s="59">
        <f t="shared" si="3"/>
        <v>0</v>
      </c>
      <c r="J12" s="52"/>
      <c r="K12" s="52"/>
      <c r="L12" s="44"/>
    </row>
    <row r="13" spans="1:12" s="7" customFormat="1" ht="15.5" x14ac:dyDescent="0.3">
      <c r="A13" s="9" t="s">
        <v>104</v>
      </c>
      <c r="B13" s="49">
        <v>8</v>
      </c>
      <c r="C13" s="53">
        <v>1</v>
      </c>
      <c r="D13" s="49">
        <f t="shared" si="0"/>
        <v>8</v>
      </c>
      <c r="E13" s="49">
        <v>0</v>
      </c>
      <c r="F13" s="49">
        <f t="shared" si="4"/>
        <v>0</v>
      </c>
      <c r="G13" s="58">
        <f t="shared" si="1"/>
        <v>0</v>
      </c>
      <c r="H13" s="58">
        <f t="shared" si="2"/>
        <v>0</v>
      </c>
      <c r="I13" s="59">
        <f t="shared" si="3"/>
        <v>0</v>
      </c>
      <c r="J13" s="52"/>
      <c r="K13" s="52"/>
      <c r="L13" s="52"/>
    </row>
    <row r="14" spans="1:12" s="7" customFormat="1" ht="13" x14ac:dyDescent="0.3">
      <c r="A14" s="9" t="s">
        <v>123</v>
      </c>
      <c r="B14" s="49">
        <v>8</v>
      </c>
      <c r="C14" s="53">
        <f>'Table 1'!C16</f>
        <v>0.5</v>
      </c>
      <c r="D14" s="49">
        <f t="shared" si="0"/>
        <v>4</v>
      </c>
      <c r="E14" s="49">
        <f>'Table 1'!E16</f>
        <v>16</v>
      </c>
      <c r="F14" s="49">
        <f t="shared" ref="F14" si="5">D14*E14</f>
        <v>64</v>
      </c>
      <c r="G14" s="58">
        <f t="shared" ref="G14" si="6">F14*0.05</f>
        <v>3.2</v>
      </c>
      <c r="H14" s="58">
        <f t="shared" ref="H14" si="7">F14*0.1</f>
        <v>6.4</v>
      </c>
      <c r="I14" s="59">
        <f t="shared" ref="I14" si="8">F14*$L$7+G14*$L$6+H14*$L$8</f>
        <v>3677.12</v>
      </c>
      <c r="J14" s="52"/>
      <c r="K14" s="52"/>
      <c r="L14" s="52"/>
    </row>
    <row r="15" spans="1:12" s="7" customFormat="1" ht="15.5" x14ac:dyDescent="0.3">
      <c r="A15" s="69" t="s">
        <v>122</v>
      </c>
      <c r="B15" s="49">
        <v>12</v>
      </c>
      <c r="C15" s="53">
        <v>2</v>
      </c>
      <c r="D15" s="49">
        <f t="shared" si="0"/>
        <v>24</v>
      </c>
      <c r="E15" s="55">
        <f>'Table 1'!E17</f>
        <v>16</v>
      </c>
      <c r="F15" s="55">
        <f>D15*E15</f>
        <v>384</v>
      </c>
      <c r="G15" s="58">
        <f t="shared" si="1"/>
        <v>19.200000000000003</v>
      </c>
      <c r="H15" s="58">
        <f t="shared" si="2"/>
        <v>38.400000000000006</v>
      </c>
      <c r="I15" s="60">
        <f t="shared" si="3"/>
        <v>22062.719999999998</v>
      </c>
      <c r="J15" s="68"/>
      <c r="K15" s="52"/>
      <c r="L15" s="52"/>
    </row>
    <row r="16" spans="1:12" s="7" customFormat="1" ht="15" x14ac:dyDescent="0.3">
      <c r="A16" s="23" t="s">
        <v>105</v>
      </c>
      <c r="B16" s="46"/>
      <c r="C16" s="46"/>
      <c r="D16" s="2"/>
      <c r="E16" s="2"/>
      <c r="F16" s="86">
        <f>SUM(F5:H15)</f>
        <v>515.20000000000005</v>
      </c>
      <c r="G16" s="86"/>
      <c r="H16" s="86"/>
      <c r="I16" s="61">
        <f>ROUND(SUM(I5:I15),-2)</f>
        <v>25700</v>
      </c>
    </row>
    <row r="17" spans="1:9" s="7" customFormat="1" ht="13" x14ac:dyDescent="0.3">
      <c r="A17" s="1"/>
      <c r="B17" s="1"/>
      <c r="C17" s="1"/>
      <c r="D17" s="1"/>
      <c r="E17" s="1"/>
      <c r="F17" s="1"/>
      <c r="G17" s="6"/>
      <c r="H17" s="1"/>
      <c r="I17" s="1"/>
    </row>
    <row r="18" spans="1:9" s="7" customFormat="1" ht="13" x14ac:dyDescent="0.3">
      <c r="A18" s="20" t="s">
        <v>17</v>
      </c>
      <c r="B18" s="20"/>
      <c r="C18" s="20"/>
      <c r="D18" s="1"/>
      <c r="E18" s="1"/>
      <c r="F18" s="1"/>
      <c r="G18" s="6"/>
      <c r="H18" s="1"/>
      <c r="I18" s="1"/>
    </row>
    <row r="19" spans="1:9" s="7" customFormat="1" ht="15.5" x14ac:dyDescent="0.3">
      <c r="A19" s="88" t="s">
        <v>92</v>
      </c>
      <c r="B19" s="88"/>
      <c r="C19" s="88"/>
      <c r="D19" s="88"/>
      <c r="E19" s="88"/>
      <c r="F19" s="88"/>
      <c r="G19" s="88"/>
      <c r="H19" s="88"/>
      <c r="I19" s="88"/>
    </row>
    <row r="20" spans="1:9" s="7" customFormat="1" ht="15.5" x14ac:dyDescent="0.3">
      <c r="A20" s="88" t="s">
        <v>91</v>
      </c>
      <c r="B20" s="88"/>
      <c r="C20" s="88"/>
      <c r="D20" s="88"/>
      <c r="E20" s="88"/>
      <c r="F20" s="88"/>
      <c r="G20" s="88"/>
      <c r="H20" s="88"/>
      <c r="I20" s="88"/>
    </row>
    <row r="21" spans="1:9" s="7" customFormat="1" ht="15.5" x14ac:dyDescent="0.3">
      <c r="A21" s="88" t="s">
        <v>96</v>
      </c>
      <c r="B21" s="88"/>
      <c r="C21" s="88"/>
      <c r="D21" s="88"/>
      <c r="E21" s="88"/>
      <c r="F21" s="88"/>
      <c r="G21" s="88"/>
      <c r="H21" s="88"/>
      <c r="I21" s="88"/>
    </row>
    <row r="22" spans="1:9" s="7" customFormat="1" ht="22.5" customHeight="1" x14ac:dyDescent="0.3">
      <c r="A22" s="88" t="s">
        <v>97</v>
      </c>
      <c r="B22" s="88"/>
      <c r="C22" s="88"/>
      <c r="D22" s="88"/>
      <c r="E22" s="88"/>
      <c r="F22" s="88"/>
      <c r="G22" s="88"/>
      <c r="H22" s="88"/>
      <c r="I22" s="88"/>
    </row>
    <row r="23" spans="1:9" s="7" customFormat="1" ht="19.5" customHeight="1" x14ac:dyDescent="0.3">
      <c r="A23" s="88" t="s">
        <v>98</v>
      </c>
      <c r="B23" s="88"/>
      <c r="C23" s="88"/>
      <c r="D23" s="88"/>
      <c r="E23" s="88"/>
      <c r="F23" s="88"/>
      <c r="G23" s="88"/>
      <c r="H23" s="88"/>
      <c r="I23" s="88"/>
    </row>
    <row r="24" spans="1:9" s="7" customFormat="1" ht="19.5" customHeight="1" x14ac:dyDescent="0.3">
      <c r="A24" s="88" t="s">
        <v>127</v>
      </c>
      <c r="B24" s="88"/>
      <c r="C24" s="88"/>
      <c r="D24" s="88"/>
      <c r="E24" s="88"/>
      <c r="F24" s="88"/>
      <c r="G24" s="88"/>
      <c r="H24" s="88"/>
      <c r="I24" s="88"/>
    </row>
    <row r="25" spans="1:9" s="7" customFormat="1" ht="15.5" x14ac:dyDescent="0.3">
      <c r="A25" s="88" t="s">
        <v>106</v>
      </c>
      <c r="B25" s="88"/>
      <c r="C25" s="88"/>
      <c r="D25" s="88"/>
      <c r="E25" s="88"/>
      <c r="F25" s="88"/>
      <c r="G25" s="88"/>
      <c r="H25" s="88"/>
      <c r="I25" s="88"/>
    </row>
    <row r="26" spans="1:9" s="7" customFormat="1" ht="15.5" x14ac:dyDescent="0.3">
      <c r="A26" s="83" t="s">
        <v>107</v>
      </c>
      <c r="B26" s="83"/>
      <c r="C26" s="83"/>
      <c r="D26" s="83"/>
      <c r="E26" s="83"/>
      <c r="F26" s="83"/>
      <c r="G26" s="83"/>
      <c r="H26" s="83"/>
      <c r="I26" s="83"/>
    </row>
    <row r="27" spans="1:9" s="7" customFormat="1" x14ac:dyDescent="0.35">
      <c r="A27"/>
      <c r="B27"/>
      <c r="C27"/>
      <c r="D27"/>
      <c r="E27"/>
      <c r="F27"/>
      <c r="G27"/>
      <c r="H27"/>
      <c r="I27"/>
    </row>
    <row r="28" spans="1:9" s="7" customFormat="1" x14ac:dyDescent="0.35">
      <c r="A28"/>
      <c r="B28"/>
      <c r="C28"/>
      <c r="D28"/>
      <c r="E28"/>
      <c r="F28"/>
      <c r="G28"/>
      <c r="H28"/>
      <c r="I28"/>
    </row>
    <row r="29" spans="1:9" s="7" customFormat="1" x14ac:dyDescent="0.35">
      <c r="A29"/>
      <c r="B29"/>
      <c r="C29"/>
      <c r="D29"/>
      <c r="E29"/>
      <c r="F29"/>
      <c r="G29"/>
      <c r="H29"/>
      <c r="I29"/>
    </row>
  </sheetData>
  <mergeCells count="12">
    <mergeCell ref="K5:L5"/>
    <mergeCell ref="F16:H16"/>
    <mergeCell ref="A3:A4"/>
    <mergeCell ref="A1:I1"/>
    <mergeCell ref="A21:I21"/>
    <mergeCell ref="A20:I20"/>
    <mergeCell ref="A19:I19"/>
    <mergeCell ref="A26:I26"/>
    <mergeCell ref="A22:I22"/>
    <mergeCell ref="A23:I23"/>
    <mergeCell ref="A25:I25"/>
    <mergeCell ref="A24:I2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67200-04C4-42ED-87C2-9A8CA6051E5C}">
  <dimension ref="A2:W38"/>
  <sheetViews>
    <sheetView topLeftCell="A23" workbookViewId="0">
      <selection activeCell="E24" sqref="E24"/>
    </sheetView>
  </sheetViews>
  <sheetFormatPr defaultRowHeight="14.5" x14ac:dyDescent="0.35"/>
  <cols>
    <col min="1" max="1" width="31.26953125" customWidth="1"/>
    <col min="2" max="2" width="14" customWidth="1"/>
    <col min="4" max="4" width="11.453125" customWidth="1"/>
    <col min="6" max="6" width="11.453125" customWidth="1"/>
  </cols>
  <sheetData>
    <row r="2" spans="1:6" ht="15.5" x14ac:dyDescent="0.35">
      <c r="A2" s="29"/>
      <c r="B2" s="30"/>
      <c r="C2" s="30"/>
      <c r="D2" s="30"/>
      <c r="E2" s="30"/>
      <c r="F2" s="30"/>
    </row>
    <row r="3" spans="1:6" ht="15" x14ac:dyDescent="0.35">
      <c r="A3" s="92" t="s">
        <v>26</v>
      </c>
      <c r="B3" s="92"/>
      <c r="C3" s="92"/>
      <c r="D3" s="92"/>
      <c r="E3" s="92"/>
      <c r="F3" s="92"/>
    </row>
    <row r="4" spans="1:6" ht="46" x14ac:dyDescent="0.35">
      <c r="A4" s="37"/>
      <c r="B4" s="93" t="s">
        <v>27</v>
      </c>
      <c r="C4" s="93"/>
      <c r="D4" s="38" t="s">
        <v>28</v>
      </c>
      <c r="E4" s="38"/>
      <c r="F4" s="38"/>
    </row>
    <row r="5" spans="1:6" ht="117" x14ac:dyDescent="0.35">
      <c r="A5" s="39" t="s">
        <v>29</v>
      </c>
      <c r="B5" s="8" t="s">
        <v>59</v>
      </c>
      <c r="C5" s="8" t="s">
        <v>60</v>
      </c>
      <c r="D5" s="8" t="s">
        <v>61</v>
      </c>
      <c r="E5" s="8" t="s">
        <v>62</v>
      </c>
      <c r="F5" s="8" t="s">
        <v>63</v>
      </c>
    </row>
    <row r="6" spans="1:6" x14ac:dyDescent="0.35">
      <c r="A6" s="40">
        <v>1</v>
      </c>
      <c r="B6" s="40">
        <v>0</v>
      </c>
      <c r="C6" s="40">
        <v>16</v>
      </c>
      <c r="D6" s="40">
        <v>0</v>
      </c>
      <c r="E6" s="40">
        <v>0</v>
      </c>
      <c r="F6" s="40">
        <v>16</v>
      </c>
    </row>
    <row r="7" spans="1:6" x14ac:dyDescent="0.35">
      <c r="A7" s="40">
        <v>2</v>
      </c>
      <c r="B7" s="40">
        <v>0</v>
      </c>
      <c r="C7" s="40">
        <v>16</v>
      </c>
      <c r="D7" s="40">
        <v>0</v>
      </c>
      <c r="E7" s="40">
        <v>0</v>
      </c>
      <c r="F7" s="40">
        <v>16</v>
      </c>
    </row>
    <row r="8" spans="1:6" x14ac:dyDescent="0.35">
      <c r="A8" s="40">
        <v>3</v>
      </c>
      <c r="B8" s="40">
        <v>0</v>
      </c>
      <c r="C8" s="40">
        <v>16</v>
      </c>
      <c r="D8" s="40">
        <v>0</v>
      </c>
      <c r="E8" s="40">
        <v>0</v>
      </c>
      <c r="F8" s="40">
        <v>16</v>
      </c>
    </row>
    <row r="9" spans="1:6" x14ac:dyDescent="0.35">
      <c r="A9" s="40" t="s">
        <v>30</v>
      </c>
      <c r="B9" s="40">
        <v>0</v>
      </c>
      <c r="C9" s="40">
        <v>16</v>
      </c>
      <c r="D9" s="40">
        <v>0</v>
      </c>
      <c r="E9" s="40">
        <v>0</v>
      </c>
      <c r="F9" s="40">
        <v>16</v>
      </c>
    </row>
    <row r="10" spans="1:6" ht="18.5" x14ac:dyDescent="0.35">
      <c r="A10" s="32" t="s">
        <v>119</v>
      </c>
      <c r="B10" s="30"/>
      <c r="C10" s="30"/>
      <c r="D10" s="30"/>
      <c r="E10" s="30"/>
      <c r="F10" s="30"/>
    </row>
    <row r="12" spans="1:6" ht="15.5" x14ac:dyDescent="0.35">
      <c r="A12" s="94"/>
      <c r="B12" s="94"/>
      <c r="C12" s="94"/>
      <c r="D12" s="94"/>
      <c r="E12" s="94"/>
    </row>
    <row r="13" spans="1:6" ht="15" x14ac:dyDescent="0.35">
      <c r="A13" s="92" t="s">
        <v>34</v>
      </c>
      <c r="B13" s="92"/>
      <c r="C13" s="92"/>
      <c r="D13" s="92"/>
      <c r="E13" s="92"/>
    </row>
    <row r="14" spans="1:6" x14ac:dyDescent="0.35">
      <c r="A14" s="40" t="s">
        <v>6</v>
      </c>
      <c r="B14" s="40" t="s">
        <v>7</v>
      </c>
      <c r="C14" s="40" t="s">
        <v>8</v>
      </c>
      <c r="D14" s="40" t="s">
        <v>9</v>
      </c>
      <c r="E14" s="40" t="s">
        <v>10</v>
      </c>
    </row>
    <row r="15" spans="1:6" ht="80.5" x14ac:dyDescent="0.35">
      <c r="A15" s="40" t="s">
        <v>31</v>
      </c>
      <c r="B15" s="40" t="s">
        <v>26</v>
      </c>
      <c r="C15" s="40" t="s">
        <v>32</v>
      </c>
      <c r="D15" s="40" t="s">
        <v>33</v>
      </c>
      <c r="E15" s="40" t="s">
        <v>108</v>
      </c>
    </row>
    <row r="16" spans="1:6" x14ac:dyDescent="0.35">
      <c r="A16" s="62" t="s">
        <v>109</v>
      </c>
      <c r="B16" s="40">
        <f>'Table 1'!E10</f>
        <v>0</v>
      </c>
      <c r="C16" s="40">
        <v>1</v>
      </c>
      <c r="D16" s="40">
        <v>0</v>
      </c>
      <c r="E16" s="40">
        <f>B16*C16+D16</f>
        <v>0</v>
      </c>
    </row>
    <row r="17" spans="1:23" x14ac:dyDescent="0.35">
      <c r="A17" s="62" t="s">
        <v>110</v>
      </c>
      <c r="B17" s="40">
        <f>'Table 1'!E11</f>
        <v>0</v>
      </c>
      <c r="C17" s="40">
        <v>1</v>
      </c>
      <c r="D17" s="40">
        <v>0</v>
      </c>
      <c r="E17" s="40">
        <f t="shared" ref="E17:E23" si="0">B17*C17+D17</f>
        <v>0</v>
      </c>
    </row>
    <row r="18" spans="1:23" ht="26.5" x14ac:dyDescent="0.35">
      <c r="A18" s="62" t="s">
        <v>111</v>
      </c>
      <c r="B18" s="40">
        <f>'Table 1'!E12</f>
        <v>0</v>
      </c>
      <c r="C18" s="40">
        <v>1</v>
      </c>
      <c r="D18" s="40">
        <v>0</v>
      </c>
      <c r="E18" s="40">
        <f t="shared" si="0"/>
        <v>0</v>
      </c>
    </row>
    <row r="19" spans="1:23" x14ac:dyDescent="0.35">
      <c r="A19" s="62" t="s">
        <v>112</v>
      </c>
      <c r="B19" s="40">
        <f>'Table 1'!E13</f>
        <v>0</v>
      </c>
      <c r="C19" s="40">
        <v>1</v>
      </c>
      <c r="D19" s="40">
        <v>0</v>
      </c>
      <c r="E19" s="40">
        <f t="shared" si="0"/>
        <v>0</v>
      </c>
    </row>
    <row r="20" spans="1:23" x14ac:dyDescent="0.35">
      <c r="A20" s="62" t="s">
        <v>115</v>
      </c>
      <c r="B20" s="40">
        <f>'Table 1'!E14</f>
        <v>0</v>
      </c>
      <c r="C20" s="40">
        <v>1</v>
      </c>
      <c r="D20" s="40">
        <v>0</v>
      </c>
      <c r="E20" s="40">
        <f t="shared" si="0"/>
        <v>0</v>
      </c>
    </row>
    <row r="21" spans="1:23" x14ac:dyDescent="0.35">
      <c r="A21" s="62" t="s">
        <v>114</v>
      </c>
      <c r="B21" s="40">
        <f>'Table 1'!E15</f>
        <v>0</v>
      </c>
      <c r="C21" s="40">
        <v>1</v>
      </c>
      <c r="D21" s="40">
        <v>0</v>
      </c>
      <c r="E21" s="40">
        <f t="shared" si="0"/>
        <v>0</v>
      </c>
    </row>
    <row r="22" spans="1:23" x14ac:dyDescent="0.35">
      <c r="A22" s="62" t="s">
        <v>124</v>
      </c>
      <c r="B22" s="40">
        <f>'Table 1'!E16</f>
        <v>16</v>
      </c>
      <c r="C22" s="40">
        <f>'Table 1'!C16</f>
        <v>0.5</v>
      </c>
      <c r="D22" s="40">
        <v>0</v>
      </c>
      <c r="E22" s="40">
        <f t="shared" si="0"/>
        <v>8</v>
      </c>
    </row>
    <row r="23" spans="1:23" x14ac:dyDescent="0.35">
      <c r="A23" s="62" t="s">
        <v>113</v>
      </c>
      <c r="B23" s="40">
        <f>'Table 1'!E17</f>
        <v>16</v>
      </c>
      <c r="C23" s="40">
        <v>2</v>
      </c>
      <c r="D23" s="40">
        <v>0</v>
      </c>
      <c r="E23" s="40">
        <f t="shared" si="0"/>
        <v>32</v>
      </c>
    </row>
    <row r="24" spans="1:23" x14ac:dyDescent="0.35">
      <c r="A24" s="95"/>
      <c r="B24" s="95"/>
      <c r="C24" s="95"/>
      <c r="D24" s="63" t="s">
        <v>35</v>
      </c>
      <c r="E24" s="63">
        <f>SUM(E16:E23)</f>
        <v>40</v>
      </c>
    </row>
    <row r="25" spans="1:23" x14ac:dyDescent="0.35">
      <c r="A25" s="33"/>
      <c r="B25" s="31"/>
      <c r="C25" s="31"/>
      <c r="D25" s="31"/>
      <c r="E25" s="31"/>
    </row>
    <row r="26" spans="1:23" ht="15" x14ac:dyDescent="0.35">
      <c r="A26" s="92" t="s">
        <v>36</v>
      </c>
      <c r="B26" s="92"/>
      <c r="C26" s="92"/>
      <c r="D26" s="92"/>
      <c r="E26" s="92"/>
      <c r="F26" s="92"/>
      <c r="G26" s="92"/>
    </row>
    <row r="27" spans="1:23" x14ac:dyDescent="0.35">
      <c r="A27" s="39" t="s">
        <v>6</v>
      </c>
      <c r="B27" s="39" t="s">
        <v>7</v>
      </c>
      <c r="C27" s="39" t="s">
        <v>8</v>
      </c>
      <c r="D27" s="39" t="s">
        <v>9</v>
      </c>
      <c r="E27" s="39" t="s">
        <v>10</v>
      </c>
      <c r="F27" s="39" t="s">
        <v>11</v>
      </c>
      <c r="G27" s="39" t="s">
        <v>42</v>
      </c>
    </row>
    <row r="28" spans="1:23" ht="78" x14ac:dyDescent="0.35">
      <c r="A28" s="64" t="s">
        <v>37</v>
      </c>
      <c r="B28" s="64" t="s">
        <v>38</v>
      </c>
      <c r="C28" s="64" t="s">
        <v>39</v>
      </c>
      <c r="D28" s="64" t="s">
        <v>40</v>
      </c>
      <c r="E28" s="64" t="s">
        <v>41</v>
      </c>
      <c r="F28" s="64" t="s">
        <v>117</v>
      </c>
      <c r="G28" s="64" t="s">
        <v>116</v>
      </c>
    </row>
    <row r="29" spans="1:23" x14ac:dyDescent="0.35">
      <c r="A29" s="64" t="s">
        <v>125</v>
      </c>
      <c r="B29" s="71">
        <v>19000</v>
      </c>
      <c r="C29" s="28">
        <v>0</v>
      </c>
      <c r="D29" s="66">
        <f>B29*C29</f>
        <v>0</v>
      </c>
      <c r="E29" s="64"/>
      <c r="F29" s="64"/>
      <c r="G29" s="64"/>
    </row>
    <row r="30" spans="1:23" x14ac:dyDescent="0.35">
      <c r="A30" s="65" t="s">
        <v>43</v>
      </c>
      <c r="B30" s="71"/>
      <c r="C30" s="28"/>
      <c r="D30" s="66"/>
      <c r="E30" s="66">
        <v>1200</v>
      </c>
      <c r="F30" s="28">
        <v>0</v>
      </c>
      <c r="G30" s="66">
        <f>E30*F30</f>
        <v>0</v>
      </c>
    </row>
    <row r="31" spans="1:23" x14ac:dyDescent="0.35">
      <c r="A31" s="72" t="s">
        <v>35</v>
      </c>
      <c r="B31" s="72"/>
      <c r="C31" s="72"/>
      <c r="D31" s="73">
        <v>0</v>
      </c>
      <c r="E31" s="73"/>
      <c r="F31" s="73"/>
      <c r="G31" s="73">
        <v>0</v>
      </c>
      <c r="H31" s="75"/>
      <c r="I31" s="75"/>
      <c r="J31" s="75"/>
      <c r="K31" s="75"/>
      <c r="L31" s="75"/>
      <c r="M31" s="75"/>
      <c r="N31" s="75"/>
      <c r="O31" s="75"/>
      <c r="P31" s="75"/>
      <c r="Q31" s="75"/>
      <c r="R31" s="75"/>
      <c r="S31" s="75"/>
      <c r="T31" s="75"/>
      <c r="U31" s="75"/>
      <c r="V31" s="75"/>
      <c r="W31" s="75"/>
    </row>
    <row r="32" spans="1:23" ht="15.5" x14ac:dyDescent="0.35">
      <c r="A32" s="67" t="s">
        <v>118</v>
      </c>
      <c r="B32" s="34"/>
      <c r="C32" s="30"/>
      <c r="D32" s="30"/>
      <c r="E32" s="30"/>
      <c r="F32" s="30"/>
      <c r="G32" s="30"/>
      <c r="H32" s="75"/>
      <c r="I32" s="75"/>
      <c r="J32" s="75"/>
      <c r="K32" s="75"/>
      <c r="L32" s="75"/>
      <c r="M32" s="75"/>
      <c r="N32" s="75"/>
      <c r="O32" s="75"/>
      <c r="P32" s="75"/>
      <c r="Q32" s="75"/>
      <c r="R32" s="75"/>
      <c r="S32" s="75"/>
      <c r="T32" s="75"/>
      <c r="U32" s="75"/>
      <c r="V32" s="75"/>
      <c r="W32" s="75"/>
    </row>
    <row r="33" spans="8:23" x14ac:dyDescent="0.35">
      <c r="H33" s="75"/>
      <c r="I33" s="75"/>
      <c r="J33" s="75"/>
      <c r="K33" s="75"/>
      <c r="L33" s="75"/>
      <c r="M33" s="75"/>
      <c r="N33" s="75"/>
      <c r="O33" s="75"/>
      <c r="P33" s="75"/>
      <c r="Q33" s="75"/>
      <c r="R33" s="75"/>
      <c r="S33" s="75"/>
      <c r="T33" s="75"/>
      <c r="U33" s="75"/>
      <c r="V33" s="75"/>
      <c r="W33" s="75"/>
    </row>
    <row r="34" spans="8:23" x14ac:dyDescent="0.35">
      <c r="H34" s="75"/>
      <c r="I34" s="75"/>
      <c r="J34" s="75"/>
      <c r="K34" s="75"/>
      <c r="L34" s="75"/>
      <c r="M34" s="75"/>
      <c r="N34" s="75"/>
      <c r="O34" s="75"/>
      <c r="P34" s="75"/>
      <c r="Q34" s="75"/>
      <c r="R34" s="75"/>
      <c r="S34" s="75"/>
      <c r="T34" s="75"/>
      <c r="U34" s="75"/>
      <c r="V34" s="75"/>
      <c r="W34" s="75"/>
    </row>
    <row r="35" spans="8:23" x14ac:dyDescent="0.35">
      <c r="H35" s="75"/>
      <c r="I35" s="75"/>
      <c r="J35" s="75"/>
      <c r="K35" s="75"/>
      <c r="L35" s="75"/>
      <c r="M35" s="75"/>
      <c r="N35" s="75"/>
      <c r="O35" s="75"/>
      <c r="P35" s="75"/>
      <c r="Q35" s="75"/>
      <c r="R35" s="75"/>
      <c r="S35" s="75"/>
      <c r="T35" s="75"/>
      <c r="U35" s="75"/>
      <c r="V35" s="75"/>
      <c r="W35" s="75"/>
    </row>
    <row r="36" spans="8:23" x14ac:dyDescent="0.35">
      <c r="H36" s="75"/>
      <c r="I36" s="75"/>
      <c r="J36" s="75"/>
      <c r="K36" s="75"/>
      <c r="L36" s="75"/>
      <c r="M36" s="75"/>
      <c r="N36" s="75"/>
      <c r="O36" s="75"/>
      <c r="P36" s="75"/>
      <c r="Q36" s="75"/>
      <c r="R36" s="75"/>
      <c r="S36" s="75"/>
      <c r="T36" s="75"/>
      <c r="U36" s="75"/>
      <c r="V36" s="75"/>
      <c r="W36" s="75"/>
    </row>
    <row r="37" spans="8:23" x14ac:dyDescent="0.35">
      <c r="H37" s="75"/>
      <c r="I37" s="75"/>
      <c r="J37" s="75"/>
      <c r="K37" s="75"/>
      <c r="L37" s="75"/>
      <c r="M37" s="75"/>
      <c r="N37" s="75"/>
      <c r="O37" s="75"/>
      <c r="P37" s="75"/>
      <c r="Q37" s="75"/>
      <c r="R37" s="75"/>
      <c r="S37" s="75"/>
      <c r="T37" s="75"/>
      <c r="U37" s="75"/>
      <c r="V37" s="75"/>
      <c r="W37" s="75"/>
    </row>
    <row r="38" spans="8:23" x14ac:dyDescent="0.35">
      <c r="H38" s="75"/>
      <c r="I38" s="75"/>
      <c r="J38" s="75"/>
      <c r="K38" s="75"/>
      <c r="L38" s="75"/>
      <c r="M38" s="75"/>
      <c r="N38" s="75"/>
      <c r="O38" s="75"/>
      <c r="P38" s="75"/>
      <c r="Q38" s="75"/>
      <c r="R38" s="75"/>
      <c r="S38" s="75"/>
      <c r="T38" s="75"/>
      <c r="U38" s="75"/>
      <c r="V38" s="75"/>
      <c r="W38" s="75"/>
    </row>
  </sheetData>
  <mergeCells count="6">
    <mergeCell ref="A3:F3"/>
    <mergeCell ref="B4:C4"/>
    <mergeCell ref="A26:G26"/>
    <mergeCell ref="A12:E12"/>
    <mergeCell ref="A13:E13"/>
    <mergeCell ref="A24:C2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vt:lpstr>
      <vt:lpstr>Table 2</vt:lpstr>
      <vt:lpstr>Capital O&amp;M</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AHou</dc:creator>
  <cp:lastModifiedBy>Wrigley, William</cp:lastModifiedBy>
  <cp:lastPrinted>2015-12-08T17:32:42Z</cp:lastPrinted>
  <dcterms:created xsi:type="dcterms:W3CDTF">2012-07-12T18:27:20Z</dcterms:created>
  <dcterms:modified xsi:type="dcterms:W3CDTF">2021-10-06T15:25:48Z</dcterms:modified>
</cp:coreProperties>
</file>