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8CE3045-E445-48D7-AF84-2BCFD3750952}" xr6:coauthVersionLast="47" xr6:coauthVersionMax="47" xr10:uidLastSave="{00000000-0000-0000-0000-000000000000}"/>
  <bookViews>
    <workbookView xWindow="-110" yWindow="-110" windowWidth="19420" windowHeight="10420" xr2:uid="{00000000-000D-0000-FFFF-FFFF00000000}"/>
  </bookViews>
  <sheets>
    <sheet name="Respondents - Table 1" sheetId="4" r:id="rId1"/>
    <sheet name="Agency - Table 2" sheetId="2" r:id="rId2"/>
    <sheet name="Respondents - O&amp;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4" l="1"/>
  <c r="I45" i="4"/>
  <c r="C14" i="2"/>
  <c r="D14" i="2" s="1"/>
  <c r="F14" i="2" s="1"/>
  <c r="C18" i="2"/>
  <c r="D18" i="2" s="1"/>
  <c r="F5" i="3"/>
  <c r="D5" i="3"/>
  <c r="F37" i="4"/>
  <c r="H37" i="4" s="1"/>
  <c r="E8" i="4"/>
  <c r="F8" i="4" s="1"/>
  <c r="P8" i="4"/>
  <c r="H2" i="4" s="1"/>
  <c r="P7" i="4"/>
  <c r="F2" i="4" s="1"/>
  <c r="P6" i="4"/>
  <c r="G2" i="4" s="1"/>
  <c r="E38" i="4"/>
  <c r="D38" i="4"/>
  <c r="E36" i="4"/>
  <c r="F36" i="4" s="1"/>
  <c r="G36" i="4" s="1"/>
  <c r="D36" i="4"/>
  <c r="E28" i="4"/>
  <c r="D28" i="4"/>
  <c r="E27" i="4"/>
  <c r="D27" i="4"/>
  <c r="F27" i="4" s="1"/>
  <c r="D24" i="4"/>
  <c r="F24" i="4" s="1"/>
  <c r="D23" i="4"/>
  <c r="F23" i="4" s="1"/>
  <c r="G23" i="4" s="1"/>
  <c r="D21" i="4"/>
  <c r="F21" i="4"/>
  <c r="H21" i="4" s="1"/>
  <c r="D20" i="4"/>
  <c r="F20" i="4"/>
  <c r="G20" i="4" s="1"/>
  <c r="D19" i="4"/>
  <c r="F19" i="4" s="1"/>
  <c r="D18" i="4"/>
  <c r="F18" i="4" s="1"/>
  <c r="E14" i="4"/>
  <c r="D14" i="4"/>
  <c r="F14" i="4" s="1"/>
  <c r="D13" i="4"/>
  <c r="F13" i="4"/>
  <c r="G13" i="4" s="1"/>
  <c r="E12" i="4"/>
  <c r="E18" i="2" s="1"/>
  <c r="D12" i="4"/>
  <c r="F12" i="4" s="1"/>
  <c r="D11" i="4"/>
  <c r="F11" i="4" s="1"/>
  <c r="H11" i="4" s="1"/>
  <c r="D10" i="4"/>
  <c r="F10" i="4"/>
  <c r="G10" i="4"/>
  <c r="H10" i="4"/>
  <c r="G21" i="4"/>
  <c r="M7" i="2"/>
  <c r="H2" i="2" s="1"/>
  <c r="M6" i="2"/>
  <c r="G2" i="2" s="1"/>
  <c r="M5" i="2"/>
  <c r="F2" i="2" s="1"/>
  <c r="D19" i="2"/>
  <c r="F19" i="2" s="1"/>
  <c r="D17" i="2"/>
  <c r="D16" i="2"/>
  <c r="F16" i="2" s="1"/>
  <c r="H16" i="2" s="1"/>
  <c r="D13" i="2"/>
  <c r="F13" i="2" s="1"/>
  <c r="D12" i="2"/>
  <c r="F12" i="2"/>
  <c r="G12" i="2" s="1"/>
  <c r="D11" i="2"/>
  <c r="F11" i="2" s="1"/>
  <c r="D9" i="2"/>
  <c r="F9" i="2" s="1"/>
  <c r="D8" i="2"/>
  <c r="F8" i="2"/>
  <c r="D7" i="2"/>
  <c r="F7" i="2"/>
  <c r="G7" i="2" s="1"/>
  <c r="G5" i="3"/>
  <c r="F17" i="2"/>
  <c r="G17" i="2" s="1"/>
  <c r="H17" i="2"/>
  <c r="H8" i="4" l="1"/>
  <c r="G8" i="4"/>
  <c r="H24" i="4"/>
  <c r="G24" i="4"/>
  <c r="H19" i="4"/>
  <c r="G19" i="4"/>
  <c r="I19" i="4" s="1"/>
  <c r="F40" i="4"/>
  <c r="I42" i="4"/>
  <c r="H13" i="2"/>
  <c r="G13" i="2"/>
  <c r="H9" i="2"/>
  <c r="G9" i="2"/>
  <c r="I17" i="2"/>
  <c r="G14" i="4"/>
  <c r="H14" i="4"/>
  <c r="I14" i="4" s="1"/>
  <c r="G11" i="2"/>
  <c r="H11" i="2"/>
  <c r="G27" i="4"/>
  <c r="I27" i="4" s="1"/>
  <c r="H27" i="4"/>
  <c r="G19" i="2"/>
  <c r="H19" i="2"/>
  <c r="G12" i="4"/>
  <c r="H12" i="4"/>
  <c r="F38" i="4"/>
  <c r="H7" i="2"/>
  <c r="H12" i="2"/>
  <c r="I8" i="4"/>
  <c r="F18" i="2"/>
  <c r="H18" i="2" s="1"/>
  <c r="H13" i="4"/>
  <c r="I13" i="4" s="1"/>
  <c r="F28" i="4"/>
  <c r="G28" i="4" s="1"/>
  <c r="I24" i="4"/>
  <c r="I10" i="4"/>
  <c r="I21" i="4"/>
  <c r="G38" i="4"/>
  <c r="H38" i="4"/>
  <c r="H14" i="2"/>
  <c r="G14" i="2"/>
  <c r="I13" i="2"/>
  <c r="G8" i="2"/>
  <c r="I9" i="2"/>
  <c r="H23" i="4"/>
  <c r="I23" i="4" s="1"/>
  <c r="H18" i="4"/>
  <c r="H20" i="4"/>
  <c r="I20" i="4" s="1"/>
  <c r="G16" i="2"/>
  <c r="I16" i="2" s="1"/>
  <c r="H8" i="2"/>
  <c r="G11" i="4"/>
  <c r="I11" i="4" s="1"/>
  <c r="G18" i="4"/>
  <c r="H36" i="4"/>
  <c r="I36" i="4" s="1"/>
  <c r="I12" i="2"/>
  <c r="G37" i="4"/>
  <c r="I37" i="4" s="1"/>
  <c r="I7" i="2"/>
  <c r="I14" i="2" l="1"/>
  <c r="H28" i="4"/>
  <c r="I28" i="4" s="1"/>
  <c r="F29" i="4"/>
  <c r="F41" i="4" s="1"/>
  <c r="I12" i="4"/>
  <c r="I29" i="4" s="1"/>
  <c r="I41" i="4" s="1"/>
  <c r="I19" i="2"/>
  <c r="F20" i="2"/>
  <c r="I11" i="2"/>
  <c r="G18" i="2"/>
  <c r="I18" i="2" s="1"/>
  <c r="I38" i="4"/>
  <c r="I40" i="4" s="1"/>
  <c r="I18" i="4"/>
  <c r="I8" i="2"/>
  <c r="I20" i="2" l="1"/>
  <c r="I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tc={57E920AE-D2E7-4937-A505-44A2380740F6}</author>
  </authors>
  <commentList>
    <comment ref="A49" authorId="0" shapeId="0" xr:uid="{57E920AE-D2E7-4937-A505-44A2380740F6}">
      <text>
        <t>[Threaded comment]
Your version of Excel allows you to read this threaded comment; however, any edits to it will get removed if the file is opened in a newer version of Excel. Learn more: https://go.microsoft.com/fwlink/?linkid=870924
Comment:
    Changed Table 12 to Table 2</t>
      </text>
    </comment>
  </commentList>
</comments>
</file>

<file path=xl/sharedStrings.xml><?xml version="1.0" encoding="utf-8"?>
<sst xmlns="http://schemas.openxmlformats.org/spreadsheetml/2006/main" count="162" uniqueCount="136">
  <si>
    <t>Table 1:  Annual Respondent Burden and Cost – NESHAP for Steel Pickling, HCl Process Facilities and Hydrochloric Acid Regeneration Plants (40 CFR Part 63, Subpart CCC) (Renewal)</t>
  </si>
  <si>
    <t>Burden item</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</si>
  <si>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</si>
  <si>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</si>
  <si>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</si>
  <si>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</si>
  <si>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</si>
  <si>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</si>
  <si>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</si>
  <si>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</si>
  <si>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</si>
  <si>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</si>
  <si>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</si>
  <si>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</si>
  <si>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</si>
  <si>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</si>
  <si>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r>
      <t xml:space="preserve">Total Cost per year </t>
    </r>
    <r>
      <rPr>
        <b/>
        <vertAlign val="superscript"/>
        <sz val="10"/>
        <color indexed="8"/>
        <rFont val="Times New Roman"/>
        <family val="1"/>
      </rPr>
      <t>b</t>
    </r>
  </si>
  <si>
    <t>1.  Applications</t>
  </si>
  <si>
    <t>N/A</t>
  </si>
  <si>
    <t>2.  Survey and Studies</t>
  </si>
  <si>
    <t>3.  Reporting requirements</t>
  </si>
  <si>
    <t xml:space="preserve">     B.  Required activities</t>
  </si>
  <si>
    <t xml:space="preserve">     C.  Create information</t>
  </si>
  <si>
    <t xml:space="preserve">See 3B </t>
  </si>
  <si>
    <t xml:space="preserve">     D.  Gather existing information</t>
  </si>
  <si>
    <t xml:space="preserve">     E.  Write Report</t>
  </si>
  <si>
    <r>
      <t xml:space="preserve">        Notification of applicability </t>
    </r>
    <r>
      <rPr>
        <vertAlign val="superscript"/>
        <sz val="10"/>
        <color indexed="8"/>
        <rFont val="Times New Roman"/>
        <family val="1"/>
      </rPr>
      <t>g</t>
    </r>
  </si>
  <si>
    <t xml:space="preserve">        Notification of special compliance requirements</t>
  </si>
  <si>
    <t>See 3B</t>
  </si>
  <si>
    <t>4.  Recordkeeping requirements</t>
  </si>
  <si>
    <t xml:space="preserve">     B.  Plan activities</t>
  </si>
  <si>
    <t xml:space="preserve">     C.  Implement Activities </t>
  </si>
  <si>
    <t xml:space="preserve">     D.  Develop record system</t>
  </si>
  <si>
    <t xml:space="preserve">     E.  Time to enter information</t>
  </si>
  <si>
    <t xml:space="preserve">    F.  Time to train personnel </t>
  </si>
  <si>
    <t>hr/response</t>
  </si>
  <si>
    <t>Table 2:  Average Annual EPA Burden and Cost − NESHAP for Steel Pickling, HCl Process Facilities and Hydrochloric Acid Regeneration Plants (40 CFR Part 63, Subpart CCC) (Renewal)</t>
  </si>
  <si>
    <t>Activity</t>
  </si>
  <si>
    <t>EPA person- hours per occurrence</t>
  </si>
  <si>
    <t>No. of occurrences per plant per year</t>
  </si>
  <si>
    <t>EPA person- hours per plant per year
(C=AxB)</t>
  </si>
  <si>
    <t>Management person-hours per year
(Ex0.05)</t>
  </si>
  <si>
    <t>Clerical person-hours per year
(Ex0.1)</t>
  </si>
  <si>
    <r>
      <t xml:space="preserve">Cost, $ </t>
    </r>
    <r>
      <rPr>
        <b/>
        <vertAlign val="superscript"/>
        <sz val="12"/>
        <color indexed="8"/>
        <rFont val="Times New Roman"/>
        <family val="1"/>
      </rPr>
      <t>b</t>
    </r>
  </si>
  <si>
    <t>Report Review</t>
  </si>
  <si>
    <t xml:space="preserve">    New Sources</t>
  </si>
  <si>
    <t xml:space="preserve">       Notification of special compliance requirements</t>
  </si>
  <si>
    <t xml:space="preserve">   Existing Sources</t>
  </si>
  <si>
    <t>Capital/Startup vs. Operation and Maintenance (O&amp;M) Costs</t>
  </si>
  <si>
    <t>Continuous Monitoring Device</t>
  </si>
  <si>
    <t>Capital/Startup Cost for One Respondent</t>
  </si>
  <si>
    <t xml:space="preserve">Number of New Respondents </t>
  </si>
  <si>
    <t>Annual O&amp;M Costs for One Respondent</t>
  </si>
  <si>
    <t xml:space="preserve">Number of Respondents with O&amp;M </t>
  </si>
  <si>
    <t>Flow-meters with high/low alarms</t>
  </si>
  <si>
    <t>Assumptions:</t>
  </si>
  <si>
    <t>Labor Type</t>
  </si>
  <si>
    <t>Mgmt.</t>
  </si>
  <si>
    <t>Tech.</t>
  </si>
  <si>
    <t>Cler.</t>
  </si>
  <si>
    <t>Hourly Mean Wage</t>
  </si>
  <si>
    <t>With  Fringe &amp; Overhead</t>
  </si>
  <si>
    <t>(GS- 12, step 1) - Tech.</t>
  </si>
  <si>
    <t>(GS- 13, step 5) - Mgmt.</t>
  </si>
  <si>
    <t>(GS-6, step 3) - Cler.</t>
  </si>
  <si>
    <t xml:space="preserve">Total Capital/Startup Cost (B X C)  </t>
  </si>
  <si>
    <t>total # Responses</t>
  </si>
  <si>
    <t>Total Number of Respondents</t>
  </si>
  <si>
    <t>Number of sources established in 2012 final rule amendments</t>
  </si>
  <si>
    <t>Total O&amp;M Costs (E X F)</t>
  </si>
  <si>
    <t xml:space="preserve">     H.  Time for audits</t>
  </si>
  <si>
    <r>
      <t xml:space="preserve">        Repeat initial performance test </t>
    </r>
    <r>
      <rPr>
        <vertAlign val="superscript"/>
        <sz val="10"/>
        <rFont val="Times New Roman"/>
        <family val="1"/>
      </rPr>
      <t>c</t>
    </r>
  </si>
  <si>
    <r>
      <t xml:space="preserve">        Periodic performance tests </t>
    </r>
    <r>
      <rPr>
        <vertAlign val="superscript"/>
        <sz val="10"/>
        <rFont val="Times New Roman"/>
        <family val="1"/>
      </rPr>
      <t>d, e</t>
    </r>
  </si>
  <si>
    <t xml:space="preserve">        Operation and maintenance plan</t>
  </si>
  <si>
    <r>
      <t xml:space="preserve">        Operation and maintenance plan revision </t>
    </r>
    <r>
      <rPr>
        <vertAlign val="superscript"/>
        <sz val="10"/>
        <rFont val="Times New Roman"/>
        <family val="1"/>
      </rPr>
      <t>f</t>
    </r>
  </si>
  <si>
    <r>
      <t xml:space="preserve">        NESHAP waiver application </t>
    </r>
    <r>
      <rPr>
        <vertAlign val="superscript"/>
        <sz val="10"/>
        <rFont val="Times New Roman"/>
        <family val="1"/>
      </rPr>
      <t>h</t>
    </r>
  </si>
  <si>
    <t xml:space="preserve">        Report of initial and periodic performance tests</t>
  </si>
  <si>
    <r>
      <t xml:space="preserve">        Report of monitoring exceedances, including malfunctions </t>
    </r>
    <r>
      <rPr>
        <vertAlign val="superscript"/>
        <sz val="10"/>
        <rFont val="Times New Roman"/>
        <family val="1"/>
      </rPr>
      <t>i</t>
    </r>
  </si>
  <si>
    <r>
      <t xml:space="preserve">        Report of no excess emissions </t>
    </r>
    <r>
      <rPr>
        <vertAlign val="superscript"/>
        <sz val="10"/>
        <rFont val="Times New Roman"/>
        <family val="1"/>
      </rPr>
      <t>j</t>
    </r>
  </si>
  <si>
    <t>See 3A</t>
  </si>
  <si>
    <r>
      <t xml:space="preserve">         Records of all information required by  standards </t>
    </r>
    <r>
      <rPr>
        <vertAlign val="superscript"/>
        <sz val="10"/>
        <rFont val="Times New Roman"/>
        <family val="1"/>
      </rPr>
      <t>k</t>
    </r>
  </si>
  <si>
    <r>
      <t xml:space="preserve">    G.  Time to transmit or disclose information </t>
    </r>
    <r>
      <rPr>
        <vertAlign val="superscript"/>
        <sz val="10"/>
        <rFont val="Times New Roman"/>
        <family val="1"/>
      </rPr>
      <t>l</t>
    </r>
  </si>
  <si>
    <r>
      <t xml:space="preserve">TOTAL LABOR BURDEN AND COST (rounded) </t>
    </r>
    <r>
      <rPr>
        <b/>
        <vertAlign val="superscript"/>
        <sz val="10"/>
        <rFont val="Times New Roman"/>
        <family val="1"/>
      </rPr>
      <t>m</t>
    </r>
  </si>
  <si>
    <r>
      <t xml:space="preserve">GRAND TOTAL (rounded) </t>
    </r>
    <r>
      <rPr>
        <b/>
        <vertAlign val="superscript"/>
        <sz val="10"/>
        <rFont val="Times New Roman"/>
        <family val="1"/>
      </rPr>
      <t>m</t>
    </r>
  </si>
  <si>
    <r>
      <t>d</t>
    </r>
    <r>
      <rPr>
        <sz val="10"/>
        <rFont val="Times New Roman"/>
        <family val="1"/>
      </rPr>
      <t xml:space="preserve">  Each respondent is required to conduct a periodic performance test to measure either:  (1) the HCl mass flows at the control device inlet and outlet or (2) the concentration of HCl exiting the control device.  The test results must be reported within 2 months of the test date. Periodic performance tests must be conducted either annually or according to an alternative schedule that is approved by the applicable permitting authority, but no less frequently than every 2.5 years or twice per title V permit term. We are assuming that all periodic performance tests are conducted annually.</t>
    </r>
  </si>
  <si>
    <r>
      <t>e</t>
    </r>
    <r>
      <rPr>
        <sz val="10"/>
        <rFont val="Times New Roman"/>
        <family val="1"/>
      </rPr>
      <t xml:space="preserve">  We have assumed that it will take 125 hours for each respondent to complete the periodic performance test and report.</t>
    </r>
  </si>
  <si>
    <r>
      <t>f</t>
    </r>
    <r>
      <rPr>
        <sz val="10"/>
        <rFont val="Times New Roman"/>
        <family val="1"/>
      </rPr>
      <t xml:space="preserve">  We have assumed that 10 percent of respondents must write a revised operation and maintenance plan for each emission control device. </t>
    </r>
  </si>
  <si>
    <r>
      <t xml:space="preserve">h  </t>
    </r>
    <r>
      <rPr>
        <sz val="10"/>
        <rFont val="Times New Roman"/>
        <family val="1"/>
      </rPr>
      <t>We have assumed that no respondent will request a NESHAP waiver application.</t>
    </r>
  </si>
  <si>
    <r>
      <t xml:space="preserve">i </t>
    </r>
    <r>
      <rPr>
        <sz val="10"/>
        <rFont val="Times New Roman"/>
        <family val="1"/>
      </rPr>
      <t xml:space="preserve"> We have assumed that 20 percent of respondents will report excess emissions on a semiannual basis.</t>
    </r>
  </si>
  <si>
    <r>
      <t xml:space="preserve">j </t>
    </r>
    <r>
      <rPr>
        <sz val="10"/>
        <rFont val="Times New Roman"/>
        <family val="1"/>
      </rPr>
      <t xml:space="preserve"> We have assumed that 80 percent of respondents will report no excess emissions on a semiannual basis.</t>
    </r>
  </si>
  <si>
    <r>
      <t>k</t>
    </r>
    <r>
      <rPr>
        <sz val="10"/>
        <rFont val="Times New Roman"/>
        <family val="1"/>
      </rPr>
      <t xml:space="preserve">  We have assumed that each respondent will take three hours each week to record all information required by the standard. </t>
    </r>
  </si>
  <si>
    <r>
      <t>l</t>
    </r>
    <r>
      <rPr>
        <sz val="10"/>
        <rFont val="Times New Roman"/>
        <family val="1"/>
      </rPr>
      <t xml:space="preserve">  We have assumed that each respondent will take 15 minutes three times per year to transmit or disclose information.</t>
    </r>
  </si>
  <si>
    <r>
      <t>Total Compensation ($/hr)</t>
    </r>
    <r>
      <rPr>
        <sz val="10"/>
        <rFont val="Times New Roman"/>
        <family val="1"/>
      </rPr>
      <t xml:space="preserve"> </t>
    </r>
  </si>
  <si>
    <r>
      <t>Loaded Rate</t>
    </r>
    <r>
      <rPr>
        <sz val="10"/>
        <rFont val="Times New Roman"/>
        <family val="1"/>
      </rPr>
      <t xml:space="preserve"> (Rate + 110%rate)</t>
    </r>
  </si>
  <si>
    <r>
      <t xml:space="preserve">Respondents per year </t>
    </r>
    <r>
      <rPr>
        <b/>
        <vertAlign val="superscript"/>
        <sz val="12"/>
        <color indexed="8"/>
        <rFont val="Times New Roman"/>
        <family val="1"/>
      </rPr>
      <t>a</t>
    </r>
  </si>
  <si>
    <r>
      <t xml:space="preserve">m  </t>
    </r>
    <r>
      <rPr>
        <sz val="10"/>
        <rFont val="Times New Roman"/>
        <family val="1"/>
      </rPr>
      <t>Totals have been rounded to 3 significant values. Figures may not add exactly due to rounding.</t>
    </r>
  </si>
  <si>
    <r>
      <t xml:space="preserve">Plants per year </t>
    </r>
    <r>
      <rPr>
        <b/>
        <vertAlign val="superscript"/>
        <sz val="12"/>
        <color indexed="8"/>
        <rFont val="Times New Roman"/>
        <family val="1"/>
      </rPr>
      <t>a</t>
    </r>
  </si>
  <si>
    <t xml:space="preserve">     A.   Familiarization with regulatory requirements</t>
  </si>
  <si>
    <t xml:space="preserve">     A. Familiarization with regulatory requirements </t>
  </si>
  <si>
    <r>
      <t xml:space="preserve">TOTAL CAPITAL and O&amp;M COSTS (rounded) </t>
    </r>
    <r>
      <rPr>
        <b/>
        <vertAlign val="superscript"/>
        <sz val="10"/>
        <rFont val="Times New Roman"/>
        <family val="1"/>
      </rPr>
      <t>m</t>
    </r>
  </si>
  <si>
    <r>
      <t>a</t>
    </r>
    <r>
      <rPr>
        <sz val="10"/>
        <rFont val="Times New Roman"/>
        <family val="1"/>
      </rPr>
      <t xml:space="preserve">  We have assumed that there are approximately 100 respondents subject to the standard (95 steel pickling and 5 acid regeneration facilities). We have further assumed that no additional respondent per year will become subject to the regulation in the next three years. Since there are no new respondents estimated, initial performance tests, initial operation and maintenance plans, and initial notifications do not apply. </t>
    </r>
  </si>
  <si>
    <r>
      <t>a</t>
    </r>
    <r>
      <rPr>
        <sz val="10"/>
        <rFont val="Times New Roman"/>
        <family val="1"/>
      </rPr>
      <t xml:space="preserve">  We have assumed that there are approximately 100 respondents subject to the standard. We have further assumed that no additional respondent per year will become subject to the regulation in the next three years. Since there are no new respondents estimated, initial performance tests and initial notifications do not apply. </t>
    </r>
  </si>
  <si>
    <r>
      <t xml:space="preserve">        Initial performance test </t>
    </r>
    <r>
      <rPr>
        <vertAlign val="superscript"/>
        <sz val="10"/>
        <rFont val="Times New Roman"/>
        <family val="1"/>
      </rPr>
      <t>c</t>
    </r>
  </si>
  <si>
    <r>
      <t xml:space="preserve">        Notification of construction/reconstruction </t>
    </r>
    <r>
      <rPr>
        <vertAlign val="superscript"/>
        <sz val="10"/>
        <rFont val="Times New Roman"/>
        <family val="1"/>
      </rPr>
      <t>g</t>
    </r>
  </si>
  <si>
    <r>
      <t xml:space="preserve">        Notification of actual startup</t>
    </r>
    <r>
      <rPr>
        <vertAlign val="superscript"/>
        <sz val="10"/>
        <rFont val="Times New Roman"/>
        <family val="1"/>
      </rPr>
      <t xml:space="preserve"> g</t>
    </r>
  </si>
  <si>
    <r>
      <t xml:space="preserve">        Notification of anticipated startup</t>
    </r>
    <r>
      <rPr>
        <vertAlign val="superscript"/>
        <sz val="10"/>
        <rFont val="Times New Roman"/>
        <family val="1"/>
      </rPr>
      <t xml:space="preserve"> g</t>
    </r>
  </si>
  <si>
    <r>
      <t xml:space="preserve">        Notification of initial performance test </t>
    </r>
    <r>
      <rPr>
        <vertAlign val="superscript"/>
        <sz val="10"/>
        <rFont val="Times New Roman"/>
        <family val="1"/>
      </rPr>
      <t>g</t>
    </r>
  </si>
  <si>
    <r>
      <t xml:space="preserve">        Notification of compliance status</t>
    </r>
    <r>
      <rPr>
        <vertAlign val="superscript"/>
        <sz val="10"/>
        <rFont val="Times New Roman"/>
        <family val="1"/>
      </rPr>
      <t xml:space="preserve"> g</t>
    </r>
  </si>
  <si>
    <t xml:space="preserve">Reporting Subtotal </t>
  </si>
  <si>
    <t xml:space="preserve">Recordkeeping Subtotal </t>
  </si>
  <si>
    <r>
      <t>c</t>
    </r>
    <r>
      <rPr>
        <sz val="10"/>
        <rFont val="Times New Roman"/>
        <family val="1"/>
      </rPr>
      <t xml:space="preserve">  We have assumed that each new respondent will be required to conduct an initial performance test and 20 percent will have to repeat this test. Since there are no new respondents estimated, these requirements do not apply.</t>
    </r>
  </si>
  <si>
    <r>
      <t>g</t>
    </r>
    <r>
      <rPr>
        <sz val="10"/>
        <rFont val="Times New Roman"/>
        <family val="1"/>
      </rPr>
      <t xml:space="preserve">  We have assumed that all new sources will be required to meet initial notification requirements. Since there are no new respondents estimated, these requirements do not apply.</t>
    </r>
  </si>
  <si>
    <r>
      <t xml:space="preserve">c  </t>
    </r>
    <r>
      <rPr>
        <sz val="10"/>
        <rFont val="Times New Roman"/>
        <family val="1"/>
      </rPr>
      <t>We have assumed that all new sources will be required to meet initial notification requirements. Since there are no new respondents estimated, these requirements do not apply.</t>
    </r>
  </si>
  <si>
    <r>
      <t>e</t>
    </r>
    <r>
      <rPr>
        <sz val="10"/>
        <rFont val="Times New Roman"/>
        <family val="1"/>
      </rPr>
      <t xml:space="preserve">  We have assumed that 20 percent of new respondents will have to repeat the performance tests due to failure. Since there are no new respondents estimated, these requirements do not apply.</t>
    </r>
  </si>
  <si>
    <r>
      <t>f</t>
    </r>
    <r>
      <rPr>
        <sz val="10"/>
        <rFont val="Times New Roman"/>
        <family val="1"/>
      </rPr>
      <t xml:space="preserve">  We have assumed that 20 percent of respondents will report excess emissions on a semiannual basis. </t>
    </r>
  </si>
  <si>
    <r>
      <t>g</t>
    </r>
    <r>
      <rPr>
        <sz val="10"/>
        <rFont val="Times New Roman"/>
        <family val="1"/>
      </rPr>
      <t xml:space="preserve">  We have assumed that 80 percent of respondents will report no excess emissions on a semiannual basis.</t>
    </r>
  </si>
  <si>
    <r>
      <rPr>
        <vertAlign val="superscript"/>
        <sz val="10"/>
        <rFont val="Times New Roman"/>
        <family val="1"/>
      </rPr>
      <t>h</t>
    </r>
    <r>
      <rPr>
        <sz val="10"/>
        <rFont val="Times New Roman"/>
        <family val="1"/>
      </rPr>
      <t xml:space="preserve">  Periodic performance tests are submitted at least twice every 5 years (title V permit term), but may be required by the permitting authority to be submitted as frequently as annually. We assume that all periodic performance tests are conducted annually.</t>
    </r>
  </si>
  <si>
    <r>
      <t>i</t>
    </r>
    <r>
      <rPr>
        <sz val="10"/>
        <rFont val="Times New Roman"/>
        <family val="1"/>
      </rPr>
      <t xml:space="preserve">  We have assumed that no waiver application is expected.</t>
    </r>
  </si>
  <si>
    <r>
      <t xml:space="preserve">j  </t>
    </r>
    <r>
      <rPr>
        <sz val="10"/>
        <rFont val="Times New Roman"/>
        <family val="1"/>
      </rPr>
      <t>Totals have been rounded to 3 significant values. Figures may not add exactly due to rounding.</t>
    </r>
  </si>
  <si>
    <r>
      <t xml:space="preserve">TOTAL (rounded) </t>
    </r>
    <r>
      <rPr>
        <b/>
        <vertAlign val="superscript"/>
        <sz val="10"/>
        <rFont val="Times New Roman"/>
        <family val="1"/>
      </rPr>
      <t>j</t>
    </r>
  </si>
  <si>
    <r>
      <t xml:space="preserve">       Review of waiver application </t>
    </r>
    <r>
      <rPr>
        <vertAlign val="superscript"/>
        <sz val="10"/>
        <rFont val="Times New Roman"/>
        <family val="1"/>
      </rPr>
      <t>i</t>
    </r>
  </si>
  <si>
    <r>
      <t xml:space="preserve">       Review of periodic performance test report </t>
    </r>
    <r>
      <rPr>
        <vertAlign val="superscript"/>
        <sz val="10"/>
        <rFont val="Times New Roman"/>
        <family val="1"/>
      </rPr>
      <t>h</t>
    </r>
  </si>
  <si>
    <r>
      <t xml:space="preserve">       Review of no excess emissions report </t>
    </r>
    <r>
      <rPr>
        <vertAlign val="superscript"/>
        <sz val="10"/>
        <rFont val="Times New Roman"/>
        <family val="1"/>
      </rPr>
      <t>g</t>
    </r>
  </si>
  <si>
    <r>
      <t xml:space="preserve">       Review of excess emissions report </t>
    </r>
    <r>
      <rPr>
        <vertAlign val="superscript"/>
        <sz val="10"/>
        <rFont val="Times New Roman"/>
        <family val="1"/>
      </rPr>
      <t>f</t>
    </r>
  </si>
  <si>
    <r>
      <t xml:space="preserve">       Review of repeat initial performance test report </t>
    </r>
    <r>
      <rPr>
        <vertAlign val="superscript"/>
        <sz val="10"/>
        <rFont val="Times New Roman"/>
        <family val="1"/>
      </rPr>
      <t>d, e</t>
    </r>
  </si>
  <si>
    <r>
      <t xml:space="preserve">       Review of initial performance test report </t>
    </r>
    <r>
      <rPr>
        <vertAlign val="superscript"/>
        <sz val="10"/>
        <rFont val="Times New Roman"/>
        <family val="1"/>
      </rPr>
      <t>d</t>
    </r>
  </si>
  <si>
    <r>
      <t xml:space="preserve">       Notification of applicability </t>
    </r>
    <r>
      <rPr>
        <vertAlign val="superscript"/>
        <sz val="10"/>
        <rFont val="Times New Roman"/>
        <family val="1"/>
      </rPr>
      <t>c</t>
    </r>
  </si>
  <si>
    <r>
      <t xml:space="preserve">       Notification of construction/ reconstruction </t>
    </r>
    <r>
      <rPr>
        <vertAlign val="superscript"/>
        <sz val="10"/>
        <rFont val="Times New Roman"/>
        <family val="1"/>
      </rPr>
      <t>c</t>
    </r>
  </si>
  <si>
    <r>
      <t xml:space="preserve">       Notification of actual startup </t>
    </r>
    <r>
      <rPr>
        <vertAlign val="superscript"/>
        <sz val="10"/>
        <rFont val="Times New Roman"/>
        <family val="1"/>
      </rPr>
      <t>c</t>
    </r>
  </si>
  <si>
    <r>
      <t xml:space="preserve">       Notification of initial performance test </t>
    </r>
    <r>
      <rPr>
        <vertAlign val="superscript"/>
        <sz val="10"/>
        <rFont val="Times New Roman"/>
        <family val="1"/>
      </rPr>
      <t>c</t>
    </r>
  </si>
  <si>
    <r>
      <t xml:space="preserve">       Notification of compliance status </t>
    </r>
    <r>
      <rPr>
        <vertAlign val="superscript"/>
        <sz val="10"/>
        <rFont val="Times New Roman"/>
        <family val="1"/>
      </rPr>
      <t>c</t>
    </r>
  </si>
  <si>
    <r>
      <t>b</t>
    </r>
    <r>
      <rPr>
        <sz val="10"/>
        <rFont val="Times New Roman"/>
        <family val="1"/>
      </rPr>
      <t xml:space="preserve">  This cost is based on the following hourly labor rates times a 1.6 benefits multiplication factor to account for government overhead expenses: $69.04 for Managerial (GS-13, Step 5), $51.23 for Technical (GS-12, Step 1) and $27.73 Clerical (GS-6, Step 3).  These rates are from the Office of Personnel Management (OPM) “2021 General Schedule”, which excludes locality rates of pay.</t>
    </r>
  </si>
  <si>
    <r>
      <t>d</t>
    </r>
    <r>
      <rPr>
        <sz val="10"/>
        <rFont val="Times New Roman"/>
        <family val="1"/>
      </rPr>
      <t xml:space="preserve">  We have assumed that the Agency will take 4 hours to participate in the performance tests. Since there are no new respondents estimated, these requirements do not apply.</t>
    </r>
  </si>
  <si>
    <r>
      <t xml:space="preserve">Agency Rates
</t>
    </r>
    <r>
      <rPr>
        <sz val="8"/>
        <rFont val="Times New Roman"/>
        <family val="1"/>
      </rPr>
      <t>Source: Office of Personnel Management (OPM), 2021 General Schedule</t>
    </r>
  </si>
  <si>
    <r>
      <t xml:space="preserve">Respondant Rates
</t>
    </r>
    <r>
      <rPr>
        <sz val="8"/>
        <rFont val="Times New Roman"/>
        <family val="1"/>
      </rPr>
      <t>(Source: United States Department of Labor, Bureau of Labor Statistics, March 2021, “Table 2. Civilian Workers, by occupational and industry group.”)</t>
    </r>
  </si>
  <si>
    <r>
      <t>b</t>
    </r>
    <r>
      <rPr>
        <sz val="10"/>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</si>
</sst>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General_)"/>
    <numFmt numFmtId="165" formatCode="&quot;$&quot;#,##0.00"/>
    <numFmt numFmtId="166" formatCode="&quot;$&quot;#,##0"/>
  </numFmts>
  <fonts count="30" x14ac:knownFonts="1">
    <font>
      <sz val="11"/>
      <color theme="1"/>
      <name val="Calibri"/>
      <family val="2"/>
      <scheme val="minor"/>
    </font>
    <font>
      <sz val="11"/>
      <color indexed="10"/>
      <name val="Calibri"/>
      <family val="2"/>
    </font>
    <font>
      <b/>
      <sz val="11"/>
      <color indexed="8"/>
      <name val="Calibri"/>
      <family val="2"/>
    </font>
    <font>
      <b/>
      <sz val="10"/>
      <color indexed="8"/>
      <name val="Times New Roman"/>
      <family val="1"/>
    </font>
    <font>
      <b/>
      <vertAlign val="superscript"/>
      <sz val="12"/>
      <color indexed="8"/>
      <name val="Times New Roman"/>
      <family val="1"/>
    </font>
    <font>
      <b/>
      <vertAlign val="superscript"/>
      <sz val="10"/>
      <color indexed="8"/>
      <name val="Times New Roman"/>
      <family val="1"/>
    </font>
    <font>
      <sz val="10"/>
      <color indexed="8"/>
      <name val="Times New Roman"/>
      <family val="1"/>
    </font>
    <font>
      <vertAlign val="superscript"/>
      <sz val="10"/>
      <color indexed="8"/>
      <name val="Times New Roman"/>
      <family val="1"/>
    </font>
    <font>
      <b/>
      <sz val="12"/>
      <color indexed="8"/>
      <name val="Times New Roman"/>
      <family val="1"/>
    </font>
    <font>
      <sz val="10"/>
      <name val="Times New Roman"/>
      <family val="1"/>
    </font>
    <font>
      <sz val="8"/>
      <name val="Helv"/>
    </font>
    <font>
      <sz val="10"/>
      <name val="Arial"/>
      <family val="2"/>
    </font>
    <font>
      <sz val="8"/>
      <name val="Courier"/>
      <family val="3"/>
    </font>
    <font>
      <sz val="11"/>
      <color indexed="10"/>
      <name val="Times New Roman"/>
      <family val="1"/>
    </font>
    <font>
      <sz val="11"/>
      <color indexed="8"/>
      <name val="Times New Roman"/>
      <family val="1"/>
    </font>
    <font>
      <b/>
      <i/>
      <sz val="10"/>
      <name val="Times New Roman"/>
      <family val="1"/>
    </font>
    <font>
      <b/>
      <i/>
      <sz val="10"/>
      <color indexed="8"/>
      <name val="Times New Roman"/>
      <family val="1"/>
    </font>
    <font>
      <vertAlign val="superscript"/>
      <sz val="12"/>
      <name val="Times New Roman"/>
      <family val="1"/>
    </font>
    <font>
      <sz val="11"/>
      <name val="Calibri"/>
      <family val="2"/>
    </font>
    <font>
      <vertAlign val="superscript"/>
      <sz val="10"/>
      <name val="Times New Roman"/>
      <family val="1"/>
    </font>
    <font>
      <b/>
      <sz val="10"/>
      <name val="Times New Roman"/>
      <family val="1"/>
    </font>
    <font>
      <b/>
      <vertAlign val="superscript"/>
      <sz val="10"/>
      <name val="Times New Roman"/>
      <family val="1"/>
    </font>
    <font>
      <sz val="8"/>
      <name val="Times New Roman"/>
      <family val="1"/>
    </font>
    <font>
      <b/>
      <u/>
      <sz val="10"/>
      <name val="Times New Roman"/>
      <family val="1"/>
    </font>
    <font>
      <sz val="8"/>
      <color indexed="8"/>
      <name val="Calibri"/>
      <family val="2"/>
    </font>
    <font>
      <sz val="8"/>
      <color indexed="8"/>
      <name val="Times New Roman"/>
      <family val="1"/>
    </font>
    <font>
      <b/>
      <sz val="8"/>
      <name val="Times New Roman"/>
      <family val="1"/>
    </font>
    <font>
      <sz val="11"/>
      <name val="Times New Roman"/>
      <family val="1"/>
    </font>
    <font>
      <sz val="11"/>
      <color rgb="FFFF0000"/>
      <name val="Calibri"/>
      <family val="2"/>
      <scheme val="minor"/>
    </font>
    <font>
      <sz val="11"/>
      <color rgb="FFFF0000"/>
      <name val="Calibri"/>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12" fillId="0" borderId="0"/>
    <xf numFmtId="0" fontId="11" fillId="0" borderId="0"/>
    <xf numFmtId="164" fontId="10" fillId="0" borderId="0"/>
  </cellStyleXfs>
  <cellXfs count="121">
    <xf numFmtId="0" fontId="0" fillId="0" borderId="0" xfId="0"/>
    <xf numFmtId="0" fontId="2" fillId="0" borderId="0" xfId="0" applyFont="1"/>
    <xf numFmtId="0" fontId="0" fillId="0" borderId="0" xfId="0" applyAlignment="1">
      <alignment horizontal="center"/>
    </xf>
    <xf numFmtId="0" fontId="3" fillId="0" borderId="1" xfId="0" applyFont="1" applyBorder="1" applyAlignment="1">
      <alignment horizontal="center" vertical="top" wrapText="1"/>
    </xf>
    <xf numFmtId="0" fontId="6" fillId="0" borderId="1" xfId="0" applyFont="1" applyBorder="1" applyAlignment="1">
      <alignment horizontal="left" vertical="top" wrapText="1" indent="1"/>
    </xf>
    <xf numFmtId="0" fontId="6" fillId="0" borderId="1" xfId="0" applyFont="1" applyBorder="1" applyAlignment="1">
      <alignment horizontal="center" vertical="top" wrapText="1"/>
    </xf>
    <xf numFmtId="0" fontId="6" fillId="0" borderId="1" xfId="0" applyFont="1" applyBorder="1" applyAlignment="1">
      <alignment horizontal="right" vertical="top" wrapText="1" indent="1"/>
    </xf>
    <xf numFmtId="6" fontId="6" fillId="0" borderId="1" xfId="0" applyNumberFormat="1" applyFont="1" applyBorder="1" applyAlignment="1">
      <alignment horizontal="right" vertical="top" wrapText="1" indent="1"/>
    </xf>
    <xf numFmtId="8" fontId="6" fillId="0" borderId="1" xfId="0" applyNumberFormat="1" applyFont="1" applyBorder="1" applyAlignment="1">
      <alignment horizontal="right" vertical="top" wrapText="1" indent="1"/>
    </xf>
    <xf numFmtId="0" fontId="6" fillId="0" borderId="2" xfId="0" applyFont="1" applyBorder="1" applyAlignment="1">
      <alignment vertical="top" wrapText="1"/>
    </xf>
    <xf numFmtId="0" fontId="6" fillId="0" borderId="1" xfId="0" applyFont="1" applyFill="1" applyBorder="1" applyAlignment="1">
      <alignment horizontal="left" vertical="top" wrapText="1" indent="1"/>
    </xf>
    <xf numFmtId="0" fontId="6" fillId="0" borderId="1" xfId="0" applyFont="1" applyBorder="1"/>
    <xf numFmtId="0" fontId="6" fillId="0" borderId="0" xfId="0" applyFont="1"/>
    <xf numFmtId="0" fontId="3" fillId="0" borderId="0" xfId="0" applyFont="1" applyAlignment="1">
      <alignment vertical="center"/>
    </xf>
    <xf numFmtId="0" fontId="1" fillId="0" borderId="0" xfId="0" applyFont="1" applyFill="1"/>
    <xf numFmtId="0" fontId="6" fillId="0" borderId="3" xfId="0" applyFont="1" applyBorder="1" applyAlignment="1">
      <alignment vertical="top" wrapText="1"/>
    </xf>
    <xf numFmtId="6" fontId="6" fillId="0" borderId="3" xfId="0" applyNumberFormat="1" applyFont="1" applyBorder="1" applyAlignment="1">
      <alignment horizontal="center" wrapText="1"/>
    </xf>
    <xf numFmtId="0" fontId="6" fillId="0" borderId="3" xfId="0" applyFont="1" applyBorder="1" applyAlignment="1">
      <alignment horizontal="center" wrapText="1"/>
    </xf>
    <xf numFmtId="0" fontId="0" fillId="0" borderId="0" xfId="0" applyFill="1"/>
    <xf numFmtId="0" fontId="6" fillId="0" borderId="1" xfId="0" applyFont="1" applyFill="1" applyBorder="1" applyAlignment="1">
      <alignment horizontal="center" vertical="top" wrapText="1"/>
    </xf>
    <xf numFmtId="6" fontId="6" fillId="0" borderId="1" xfId="0" applyNumberFormat="1" applyFont="1" applyFill="1" applyBorder="1" applyAlignment="1">
      <alignment horizontal="right" vertical="top" wrapText="1" indent="1"/>
    </xf>
    <xf numFmtId="0" fontId="13" fillId="0" borderId="0" xfId="0" applyFont="1"/>
    <xf numFmtId="0" fontId="14" fillId="0" borderId="0" xfId="0" applyFont="1"/>
    <xf numFmtId="0" fontId="13" fillId="0" borderId="0" xfId="0" applyFont="1" applyFill="1"/>
    <xf numFmtId="0" fontId="13" fillId="0" borderId="0" xfId="2" applyFont="1"/>
    <xf numFmtId="0" fontId="9" fillId="0" borderId="1" xfId="0" applyFont="1" applyFill="1" applyBorder="1" applyAlignment="1">
      <alignment horizontal="center" vertical="top" wrapText="1"/>
    </xf>
    <xf numFmtId="0" fontId="0" fillId="0" borderId="4" xfId="0" applyFill="1" applyBorder="1" applyAlignment="1">
      <alignment wrapText="1"/>
    </xf>
    <xf numFmtId="0" fontId="0" fillId="0" borderId="4" xfId="0" applyFill="1" applyBorder="1"/>
    <xf numFmtId="0" fontId="0" fillId="0" borderId="1" xfId="0" applyFill="1" applyBorder="1"/>
    <xf numFmtId="3" fontId="6" fillId="0" borderId="0" xfId="0" applyNumberFormat="1" applyFont="1" applyFill="1"/>
    <xf numFmtId="0" fontId="15" fillId="0" borderId="1" xfId="0" applyFont="1" applyFill="1" applyBorder="1" applyAlignment="1">
      <alignment horizontal="left" vertical="center"/>
    </xf>
    <xf numFmtId="0" fontId="15" fillId="0" borderId="1" xfId="0" applyFont="1" applyBorder="1" applyAlignment="1">
      <alignment horizontal="left" vertical="center"/>
    </xf>
    <xf numFmtId="0" fontId="17" fillId="0" borderId="0" xfId="0" applyFont="1" applyAlignment="1">
      <alignment horizontal="left"/>
    </xf>
    <xf numFmtId="0" fontId="18" fillId="0" borderId="0" xfId="0" applyFont="1" applyFill="1"/>
    <xf numFmtId="0" fontId="1" fillId="0" borderId="0" xfId="0" applyFont="1"/>
    <xf numFmtId="3" fontId="0" fillId="0" borderId="0" xfId="0" applyNumberFormat="1"/>
    <xf numFmtId="0" fontId="9" fillId="0" borderId="2" xfId="0" applyFont="1" applyBorder="1" applyAlignment="1">
      <alignment horizontal="center" vertical="top" wrapText="1"/>
    </xf>
    <xf numFmtId="0" fontId="13" fillId="0" borderId="5" xfId="0" applyFont="1" applyFill="1" applyBorder="1" applyAlignment="1"/>
    <xf numFmtId="0" fontId="0" fillId="0" borderId="0" xfId="0" applyFill="1" applyAlignment="1"/>
    <xf numFmtId="0" fontId="0" fillId="0" borderId="5" xfId="0" applyFill="1" applyBorder="1" applyAlignment="1"/>
    <xf numFmtId="0" fontId="1" fillId="0" borderId="0" xfId="0" applyFont="1" applyFill="1" applyAlignment="1"/>
    <xf numFmtId="0" fontId="9" fillId="0" borderId="1" xfId="0" applyFont="1" applyBorder="1" applyAlignment="1">
      <alignment horizontal="left" vertical="top" wrapText="1" indent="1"/>
    </xf>
    <xf numFmtId="0" fontId="9" fillId="0" borderId="1" xfId="0" applyFont="1" applyBorder="1" applyAlignment="1">
      <alignment horizontal="center" vertical="top" wrapText="1"/>
    </xf>
    <xf numFmtId="165" fontId="18" fillId="0" borderId="0" xfId="0" applyNumberFormat="1" applyFont="1" applyFill="1"/>
    <xf numFmtId="0" fontId="9" fillId="0" borderId="2" xfId="0" applyFont="1" applyFill="1" applyBorder="1" applyAlignment="1">
      <alignment horizontal="center"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0" fontId="9" fillId="0" borderId="1" xfId="0" applyFont="1" applyFill="1" applyBorder="1" applyAlignment="1">
      <alignment horizontal="left" vertical="top" wrapText="1" indent="1"/>
    </xf>
    <xf numFmtId="0" fontId="9" fillId="0" borderId="1" xfId="0" applyFont="1" applyBorder="1" applyAlignment="1">
      <alignment horizontal="center"/>
    </xf>
    <xf numFmtId="0" fontId="20" fillId="0" borderId="1" xfId="0" applyFont="1" applyFill="1" applyBorder="1" applyAlignment="1">
      <alignment horizontal="left" vertical="top" wrapText="1" indent="1"/>
    </xf>
    <xf numFmtId="1" fontId="18" fillId="0" borderId="0" xfId="0" applyNumberFormat="1" applyFont="1" applyFill="1"/>
    <xf numFmtId="0" fontId="17" fillId="0" borderId="0" xfId="0" applyFont="1" applyAlignment="1">
      <alignment vertical="center"/>
    </xf>
    <xf numFmtId="0" fontId="18" fillId="0" borderId="0" xfId="0" applyFont="1" applyAlignment="1">
      <alignment horizontal="center"/>
    </xf>
    <xf numFmtId="0" fontId="18" fillId="0" borderId="0" xfId="0" applyFont="1"/>
    <xf numFmtId="0" fontId="19" fillId="0" borderId="0" xfId="0" applyFont="1" applyAlignment="1">
      <alignment vertical="center"/>
    </xf>
    <xf numFmtId="0" fontId="19" fillId="0" borderId="0" xfId="0" applyFont="1"/>
    <xf numFmtId="164" fontId="23" fillId="0" borderId="1" xfId="3" applyFont="1" applyFill="1" applyBorder="1" applyAlignment="1">
      <alignment horizontal="center" vertical="center" wrapText="1"/>
    </xf>
    <xf numFmtId="164" fontId="9" fillId="0" borderId="1" xfId="3" applyFont="1" applyFill="1" applyBorder="1" applyAlignment="1">
      <alignment horizontal="center" vertical="center" wrapText="1"/>
    </xf>
    <xf numFmtId="165" fontId="9" fillId="0" borderId="1" xfId="3" applyNumberFormat="1" applyFont="1" applyFill="1" applyBorder="1" applyAlignment="1">
      <alignment horizontal="right" wrapText="1"/>
    </xf>
    <xf numFmtId="0" fontId="24" fillId="0" borderId="1" xfId="0" applyFont="1" applyFill="1" applyBorder="1" applyAlignment="1">
      <alignment vertical="top" wrapText="1"/>
    </xf>
    <xf numFmtId="0" fontId="9" fillId="0" borderId="3" xfId="2" applyFont="1" applyFill="1" applyBorder="1"/>
    <xf numFmtId="165" fontId="9" fillId="0" borderId="3" xfId="1" applyNumberFormat="1" applyFont="1" applyBorder="1"/>
    <xf numFmtId="0" fontId="9" fillId="0" borderId="1" xfId="1" applyFont="1" applyFill="1" applyBorder="1"/>
    <xf numFmtId="165" fontId="9" fillId="0" borderId="1" xfId="1" applyNumberFormat="1" applyFont="1" applyBorder="1"/>
    <xf numFmtId="0" fontId="9" fillId="0" borderId="1" xfId="2" applyFont="1" applyFill="1" applyBorder="1"/>
    <xf numFmtId="0" fontId="26" fillId="0" borderId="6" xfId="2" applyFont="1" applyFill="1" applyBorder="1" applyAlignment="1">
      <alignment vertical="center" wrapText="1"/>
    </xf>
    <xf numFmtId="0" fontId="26" fillId="0" borderId="7" xfId="2" applyFont="1" applyFill="1" applyBorder="1" applyAlignment="1">
      <alignment vertical="center" wrapText="1"/>
    </xf>
    <xf numFmtId="6" fontId="9" fillId="0" borderId="1" xfId="0" applyNumberFormat="1" applyFont="1" applyBorder="1" applyAlignment="1">
      <alignment horizontal="right" vertical="top" wrapText="1" indent="1"/>
    </xf>
    <xf numFmtId="6" fontId="9" fillId="0" borderId="1" xfId="0" applyNumberFormat="1" applyFont="1" applyFill="1" applyBorder="1" applyAlignment="1">
      <alignment horizontal="right" vertical="top" wrapText="1" indent="1"/>
    </xf>
    <xf numFmtId="0" fontId="9" fillId="0" borderId="1" xfId="0" applyFont="1" applyBorder="1" applyAlignment="1">
      <alignment horizontal="right" vertical="top" wrapText="1" indent="1"/>
    </xf>
    <xf numFmtId="8" fontId="9" fillId="0" borderId="1" xfId="0" applyNumberFormat="1" applyFont="1" applyBorder="1" applyAlignment="1">
      <alignment horizontal="right" vertical="top" wrapText="1" indent="1"/>
    </xf>
    <xf numFmtId="0" fontId="20" fillId="0" borderId="1" xfId="0" applyFont="1" applyBorder="1" applyAlignment="1">
      <alignment horizontal="left" vertical="top" wrapText="1" indent="1"/>
    </xf>
    <xf numFmtId="6" fontId="20" fillId="0" borderId="1" xfId="0" applyNumberFormat="1" applyFont="1" applyBorder="1" applyAlignment="1">
      <alignment horizontal="right" vertical="top" wrapText="1" indent="1"/>
    </xf>
    <xf numFmtId="0" fontId="22" fillId="0" borderId="8" xfId="2" applyFont="1" applyFill="1" applyBorder="1" applyAlignment="1">
      <alignment wrapText="1"/>
    </xf>
    <xf numFmtId="0" fontId="27" fillId="0" borderId="0" xfId="0" applyFont="1"/>
    <xf numFmtId="6" fontId="16" fillId="0" borderId="1" xfId="0" applyNumberFormat="1" applyFont="1" applyFill="1" applyBorder="1" applyAlignment="1">
      <alignment horizontal="right" vertical="top" wrapText="1" indent="1"/>
    </xf>
    <xf numFmtId="6" fontId="3" fillId="0" borderId="1" xfId="0" applyNumberFormat="1" applyFont="1" applyFill="1" applyBorder="1"/>
    <xf numFmtId="8" fontId="6" fillId="0" borderId="1" xfId="0" applyNumberFormat="1" applyFont="1" applyFill="1" applyBorder="1" applyAlignment="1">
      <alignment horizontal="right" vertical="top" wrapText="1" indent="1"/>
    </xf>
    <xf numFmtId="0" fontId="26" fillId="0" borderId="9" xfId="2" applyFont="1" applyFill="1" applyBorder="1" applyAlignment="1">
      <alignment horizontal="left" wrapText="1"/>
    </xf>
    <xf numFmtId="0" fontId="26" fillId="0" borderId="0" xfId="2" applyFont="1" applyFill="1" applyBorder="1" applyAlignment="1">
      <alignment horizontal="left" wrapText="1"/>
    </xf>
    <xf numFmtId="6" fontId="6" fillId="0" borderId="0" xfId="0" applyNumberFormat="1" applyFont="1"/>
    <xf numFmtId="4" fontId="0" fillId="0" borderId="0" xfId="0" applyNumberFormat="1"/>
    <xf numFmtId="0" fontId="20" fillId="0" borderId="1" xfId="0" applyFont="1" applyBorder="1" applyAlignment="1">
      <alignment vertical="top" wrapText="1"/>
    </xf>
    <xf numFmtId="6" fontId="3" fillId="0" borderId="1" xfId="0" applyNumberFormat="1" applyFont="1" applyFill="1" applyBorder="1" applyAlignment="1">
      <alignment vertical="top"/>
    </xf>
    <xf numFmtId="0" fontId="6" fillId="0" borderId="1" xfId="0" applyFont="1" applyBorder="1" applyAlignment="1">
      <alignment vertical="top"/>
    </xf>
    <xf numFmtId="3" fontId="6" fillId="0" borderId="1" xfId="0" applyNumberFormat="1" applyFont="1" applyBorder="1" applyAlignment="1">
      <alignment horizontal="center"/>
    </xf>
    <xf numFmtId="3" fontId="6" fillId="0" borderId="1" xfId="0" applyNumberFormat="1" applyFont="1" applyBorder="1" applyAlignment="1">
      <alignment horizontal="center" vertical="top"/>
    </xf>
    <xf numFmtId="0" fontId="29" fillId="0" borderId="0" xfId="0" applyFont="1" applyFill="1"/>
    <xf numFmtId="0" fontId="25" fillId="0" borderId="0" xfId="0" applyFont="1" applyFill="1"/>
    <xf numFmtId="3" fontId="24" fillId="0" borderId="0" xfId="0" applyNumberFormat="1" applyFont="1" applyFill="1"/>
    <xf numFmtId="166" fontId="24" fillId="0" borderId="0" xfId="0" applyNumberFormat="1" applyFont="1" applyFill="1"/>
    <xf numFmtId="0" fontId="28" fillId="0" borderId="0" xfId="0" applyFont="1" applyFill="1"/>
    <xf numFmtId="0" fontId="19" fillId="0" borderId="0" xfId="0" applyFont="1" applyFill="1" applyAlignment="1">
      <alignment vertical="center"/>
    </xf>
    <xf numFmtId="0" fontId="17" fillId="0" borderId="0" xfId="0" applyFont="1" applyAlignment="1">
      <alignment vertical="center" wrapText="1"/>
    </xf>
    <xf numFmtId="0" fontId="18" fillId="0" borderId="0" xfId="0" applyFont="1" applyAlignment="1">
      <alignment wrapText="1"/>
    </xf>
    <xf numFmtId="0" fontId="17" fillId="0" borderId="0" xfId="0" applyFont="1" applyFill="1" applyAlignment="1">
      <alignment vertical="center" wrapText="1"/>
    </xf>
    <xf numFmtId="0" fontId="18" fillId="0" borderId="0" xfId="0" applyFont="1" applyFill="1" applyAlignment="1">
      <alignment wrapText="1"/>
    </xf>
    <xf numFmtId="3" fontId="16" fillId="0" borderId="11" xfId="0" applyNumberFormat="1" applyFont="1" applyBorder="1" applyAlignment="1">
      <alignment horizontal="center" vertical="top" wrapText="1"/>
    </xf>
    <xf numFmtId="3" fontId="16" fillId="0" borderId="12" xfId="0" applyNumberFormat="1" applyFont="1" applyBorder="1" applyAlignment="1">
      <alignment horizontal="center" vertical="top" wrapText="1"/>
    </xf>
    <xf numFmtId="3" fontId="16" fillId="0" borderId="13" xfId="0" applyNumberFormat="1" applyFont="1" applyBorder="1" applyAlignment="1">
      <alignment horizontal="center" vertical="top" wrapText="1"/>
    </xf>
    <xf numFmtId="3" fontId="3" fillId="0" borderId="11" xfId="0" applyNumberFormat="1" applyFont="1" applyBorder="1" applyAlignment="1">
      <alignment horizontal="center" vertical="top" wrapText="1"/>
    </xf>
    <xf numFmtId="3" fontId="3" fillId="0" borderId="12"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0" fontId="17" fillId="0" borderId="0" xfId="0" applyFont="1" applyAlignment="1">
      <alignment horizontal="left" vertical="center" wrapText="1"/>
    </xf>
    <xf numFmtId="164" fontId="20" fillId="0" borderId="10" xfId="3" applyFont="1" applyFill="1" applyBorder="1" applyAlignment="1">
      <alignment horizontal="left" wrapText="1"/>
    </xf>
    <xf numFmtId="164" fontId="23" fillId="0" borderId="10" xfId="3" applyFont="1" applyFill="1" applyBorder="1" applyAlignment="1">
      <alignment horizontal="left"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top" wrapText="1"/>
    </xf>
    <xf numFmtId="0" fontId="0" fillId="0" borderId="1" xfId="0" applyBorder="1" applyAlignment="1">
      <alignment wrapText="1"/>
    </xf>
    <xf numFmtId="0" fontId="13" fillId="0" borderId="5" xfId="0" applyFont="1" applyFill="1" applyBorder="1" applyAlignment="1">
      <alignment wrapText="1"/>
    </xf>
    <xf numFmtId="0" fontId="0" fillId="0" borderId="0" xfId="0" applyFill="1" applyAlignment="1">
      <alignment wrapText="1"/>
    </xf>
    <xf numFmtId="0" fontId="9" fillId="0" borderId="0" xfId="0" applyFont="1" applyAlignment="1">
      <alignment horizontal="left" vertical="top" wrapText="1"/>
    </xf>
    <xf numFmtId="0" fontId="3" fillId="0" borderId="1" xfId="0" applyFont="1" applyBorder="1" applyAlignment="1">
      <alignment horizontal="center" wrapText="1"/>
    </xf>
    <xf numFmtId="0" fontId="17" fillId="0" borderId="0" xfId="0" applyFont="1" applyAlignment="1">
      <alignment horizontal="left" vertical="top" wrapText="1"/>
    </xf>
    <xf numFmtId="0" fontId="19" fillId="0" borderId="0" xfId="0" applyFont="1" applyAlignment="1">
      <alignment horizontal="left" vertical="top" wrapText="1"/>
    </xf>
    <xf numFmtId="0" fontId="8" fillId="0" borderId="10" xfId="0" applyFont="1" applyBorder="1" applyAlignment="1">
      <alignment horizontal="left" vertical="top" wrapText="1"/>
    </xf>
    <xf numFmtId="0" fontId="6" fillId="0" borderId="2" xfId="0" applyFont="1" applyBorder="1" applyAlignment="1">
      <alignment horizontal="center" vertical="top" wrapText="1"/>
    </xf>
    <xf numFmtId="0" fontId="0" fillId="0" borderId="14" xfId="0" applyBorder="1" applyAlignment="1">
      <alignment vertical="top" wrapText="1"/>
    </xf>
    <xf numFmtId="0" fontId="0" fillId="0" borderId="14" xfId="0" applyBorder="1" applyAlignment="1">
      <alignment horizontal="center" vertical="top" wrapText="1"/>
    </xf>
    <xf numFmtId="0" fontId="9" fillId="0" borderId="2" xfId="0" applyFont="1" applyBorder="1" applyAlignment="1">
      <alignment horizontal="center" vertical="top" wrapText="1"/>
    </xf>
    <xf numFmtId="0" fontId="18" fillId="0" borderId="14" xfId="0" applyFont="1" applyBorder="1" applyAlignment="1">
      <alignment horizontal="center" vertical="top" wrapText="1"/>
    </xf>
  </cellXfs>
  <cellStyles count="4">
    <cellStyle name="Normal" xfId="0" builtinId="0"/>
    <cellStyle name="Normal_HMIWI EG SS" xfId="1" xr:uid="{00000000-0005-0000-0000-000001000000}"/>
    <cellStyle name="Normal_ICR Cost Inputs" xfId="2" xr:uid="{00000000-0005-0000-0000-000002000000}"/>
    <cellStyle name="Normal_SSI Burden Estimate BML 0607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ope, Noel" id="{E773A46B-2148-4082-AE03-935770A5F6A9}" userId="S::Cope.Noel@epa.gov::ba6a08bd-55b3-44db-bef8-2ea4f46fac7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9" dT="2021-10-12T20:56:13.46" personId="{E773A46B-2148-4082-AE03-935770A5F6A9}" id="{57E920AE-D2E7-4937-A505-44A2380740F6}">
    <text>Changed Table 12 to Table 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zoomScale="90" zoomScaleNormal="90" workbookViewId="0">
      <selection activeCell="A49" sqref="A49:I49"/>
    </sheetView>
  </sheetViews>
  <sheetFormatPr defaultRowHeight="14.5" x14ac:dyDescent="0.35"/>
  <cols>
    <col min="1" max="1" width="39.7265625" customWidth="1"/>
    <col min="2" max="2" width="10.26953125" customWidth="1"/>
    <col min="3" max="3" width="12" customWidth="1"/>
    <col min="4" max="4" width="10.1796875" customWidth="1"/>
    <col min="5" max="5" width="11.453125" customWidth="1"/>
    <col min="6" max="6" width="12" customWidth="1"/>
    <col min="7" max="7" width="12.453125" customWidth="1"/>
    <col min="8" max="8" width="13.7265625" customWidth="1"/>
    <col min="9" max="9" width="16" customWidth="1"/>
    <col min="10" max="10" width="5.1796875" customWidth="1"/>
    <col min="11" max="11" width="9.7265625" customWidth="1"/>
    <col min="12" max="12" width="8.1796875" customWidth="1"/>
    <col min="13" max="13" width="9.54296875" customWidth="1"/>
    <col min="14" max="14" width="8.453125" customWidth="1"/>
    <col min="15" max="15" width="11.7265625" customWidth="1"/>
    <col min="16" max="16" width="10" customWidth="1"/>
  </cols>
  <sheetData>
    <row r="1" spans="1:19" x14ac:dyDescent="0.35">
      <c r="A1" s="1" t="s">
        <v>0</v>
      </c>
      <c r="B1" s="2"/>
      <c r="C1" s="2"/>
      <c r="D1" s="2"/>
      <c r="E1" s="2"/>
    </row>
    <row r="2" spans="1:19" hidden="1" x14ac:dyDescent="0.35">
      <c r="A2" s="1"/>
      <c r="B2" s="2"/>
      <c r="C2" s="2"/>
      <c r="D2" s="2"/>
      <c r="E2" s="2"/>
      <c r="F2" s="43">
        <f>P7</f>
        <v>122.199</v>
      </c>
      <c r="G2" s="43">
        <f>P6</f>
        <v>153.55200000000002</v>
      </c>
      <c r="H2" s="43">
        <f>P8</f>
        <v>61.509</v>
      </c>
      <c r="J2" s="14"/>
    </row>
    <row r="3" spans="1:19" x14ac:dyDescent="0.35">
      <c r="A3" s="106" t="s">
        <v>1</v>
      </c>
      <c r="B3" s="3" t="s">
        <v>2</v>
      </c>
      <c r="C3" s="3" t="s">
        <v>3</v>
      </c>
      <c r="D3" s="3" t="s">
        <v>4</v>
      </c>
      <c r="E3" s="3" t="s">
        <v>5</v>
      </c>
      <c r="F3" s="3" t="s">
        <v>6</v>
      </c>
      <c r="G3" s="3" t="s">
        <v>7</v>
      </c>
      <c r="H3" s="3" t="s">
        <v>8</v>
      </c>
      <c r="I3" s="3" t="s">
        <v>9</v>
      </c>
    </row>
    <row r="4" spans="1:19" ht="76.5" customHeight="1" x14ac:dyDescent="0.35">
      <c r="A4" s="106"/>
      <c r="B4" s="3" t="s">
        <v>10</v>
      </c>
      <c r="C4" s="3" t="s">
        <v>11</v>
      </c>
      <c r="D4" s="3" t="s">
        <v>12</v>
      </c>
      <c r="E4" s="3" t="s">
        <v>94</v>
      </c>
      <c r="F4" s="3" t="s">
        <v>13</v>
      </c>
      <c r="G4" s="3" t="s">
        <v>14</v>
      </c>
      <c r="H4" s="3" t="s">
        <v>15</v>
      </c>
      <c r="I4" s="3" t="s">
        <v>16</v>
      </c>
      <c r="K4" s="107" t="s">
        <v>67</v>
      </c>
      <c r="L4" s="108"/>
      <c r="N4" s="104" t="s">
        <v>134</v>
      </c>
      <c r="O4" s="105"/>
      <c r="P4" s="105"/>
    </row>
    <row r="5" spans="1:19" ht="73.5" customHeight="1" x14ac:dyDescent="0.35">
      <c r="A5" s="4" t="s">
        <v>17</v>
      </c>
      <c r="B5" s="5" t="s">
        <v>18</v>
      </c>
      <c r="C5" s="5"/>
      <c r="D5" s="5"/>
      <c r="E5" s="5"/>
      <c r="F5" s="5"/>
      <c r="G5" s="5"/>
      <c r="H5" s="5"/>
      <c r="I5" s="6"/>
      <c r="K5" s="59" t="s">
        <v>68</v>
      </c>
      <c r="L5" s="28">
        <v>100</v>
      </c>
      <c r="N5" s="56" t="s">
        <v>56</v>
      </c>
      <c r="O5" s="56" t="s">
        <v>92</v>
      </c>
      <c r="P5" s="56" t="s">
        <v>93</v>
      </c>
    </row>
    <row r="6" spans="1:19" ht="28.5" customHeight="1" x14ac:dyDescent="0.35">
      <c r="A6" s="4" t="s">
        <v>19</v>
      </c>
      <c r="B6" s="5" t="s">
        <v>18</v>
      </c>
      <c r="C6" s="5"/>
      <c r="D6" s="5"/>
      <c r="E6" s="5"/>
      <c r="F6" s="5"/>
      <c r="G6" s="5"/>
      <c r="H6" s="5"/>
      <c r="I6" s="6"/>
      <c r="K6" s="26"/>
      <c r="L6" s="27"/>
      <c r="N6" s="57" t="s">
        <v>57</v>
      </c>
      <c r="O6" s="58">
        <v>73.12</v>
      </c>
      <c r="P6" s="58">
        <f>O6+1.1*O6</f>
        <v>153.55200000000002</v>
      </c>
    </row>
    <row r="7" spans="1:19" x14ac:dyDescent="0.35">
      <c r="A7" s="4" t="s">
        <v>20</v>
      </c>
      <c r="B7" s="5"/>
      <c r="C7" s="5"/>
      <c r="D7" s="5"/>
      <c r="E7" s="5"/>
      <c r="F7" s="5"/>
      <c r="G7" s="5"/>
      <c r="H7" s="5"/>
      <c r="I7" s="6"/>
      <c r="J7" s="21"/>
      <c r="N7" s="57" t="s">
        <v>58</v>
      </c>
      <c r="O7" s="58">
        <v>58.19</v>
      </c>
      <c r="P7" s="58">
        <f>O7+1.1*O7</f>
        <v>122.199</v>
      </c>
    </row>
    <row r="8" spans="1:19" ht="28.5" customHeight="1" x14ac:dyDescent="0.35">
      <c r="A8" s="41" t="s">
        <v>97</v>
      </c>
      <c r="B8" s="25">
        <v>1</v>
      </c>
      <c r="C8" s="42">
        <v>1</v>
      </c>
      <c r="D8" s="42">
        <v>1</v>
      </c>
      <c r="E8" s="25">
        <f>L5</f>
        <v>100</v>
      </c>
      <c r="F8" s="5">
        <f>D8*E8</f>
        <v>100</v>
      </c>
      <c r="G8" s="5">
        <f>F8*0.05</f>
        <v>5</v>
      </c>
      <c r="H8" s="5">
        <f>F8*0.1</f>
        <v>10</v>
      </c>
      <c r="I8" s="20">
        <f>F8*$F$2+G8*$G$2+H8*$H$2</f>
        <v>13602.75</v>
      </c>
      <c r="J8" s="23"/>
      <c r="N8" s="57" t="s">
        <v>59</v>
      </c>
      <c r="O8" s="58">
        <v>29.29</v>
      </c>
      <c r="P8" s="58">
        <f>O8+1.1*O8</f>
        <v>61.509</v>
      </c>
    </row>
    <row r="9" spans="1:19" x14ac:dyDescent="0.35">
      <c r="A9" s="41" t="s">
        <v>21</v>
      </c>
      <c r="B9" s="42"/>
      <c r="C9" s="42"/>
      <c r="D9" s="42"/>
      <c r="E9" s="42"/>
      <c r="F9" s="5"/>
      <c r="G9" s="5"/>
      <c r="H9" s="5"/>
      <c r="I9" s="6"/>
      <c r="J9" s="22"/>
    </row>
    <row r="10" spans="1:19" ht="15.5" x14ac:dyDescent="0.35">
      <c r="A10" s="41" t="s">
        <v>102</v>
      </c>
      <c r="B10" s="25">
        <v>125</v>
      </c>
      <c r="C10" s="25">
        <v>1</v>
      </c>
      <c r="D10" s="42">
        <f>B10*C10</f>
        <v>125</v>
      </c>
      <c r="E10" s="42">
        <v>0</v>
      </c>
      <c r="F10" s="5">
        <f>D10*E10</f>
        <v>0</v>
      </c>
      <c r="G10" s="5">
        <f>F10*0.05</f>
        <v>0</v>
      </c>
      <c r="H10" s="5">
        <f>F10*0.1</f>
        <v>0</v>
      </c>
      <c r="I10" s="7">
        <f>F10*$F$2+G10*$G$2+H10*$H$2</f>
        <v>0</v>
      </c>
      <c r="J10" s="21"/>
    </row>
    <row r="11" spans="1:19" ht="26.25" customHeight="1" x14ac:dyDescent="0.35">
      <c r="A11" s="41" t="s">
        <v>71</v>
      </c>
      <c r="B11" s="25">
        <v>125</v>
      </c>
      <c r="C11" s="25">
        <v>0.2</v>
      </c>
      <c r="D11" s="42">
        <f>B11*C11</f>
        <v>25</v>
      </c>
      <c r="E11" s="42">
        <v>0</v>
      </c>
      <c r="F11" s="5">
        <f>D11*E11</f>
        <v>0</v>
      </c>
      <c r="G11" s="5">
        <f>F11*0.05</f>
        <v>0</v>
      </c>
      <c r="H11" s="5">
        <f>F11*0.1</f>
        <v>0</v>
      </c>
      <c r="I11" s="7">
        <f>F11*$F$2+G11*$G$2+H11*$H$2</f>
        <v>0</v>
      </c>
      <c r="J11" s="21"/>
    </row>
    <row r="12" spans="1:19" ht="17.25" customHeight="1" x14ac:dyDescent="0.35">
      <c r="A12" s="41" t="s">
        <v>72</v>
      </c>
      <c r="B12" s="19">
        <v>125</v>
      </c>
      <c r="C12" s="19">
        <v>1</v>
      </c>
      <c r="D12" s="5">
        <f>B12*C12</f>
        <v>125</v>
      </c>
      <c r="E12" s="5">
        <f>L5</f>
        <v>100</v>
      </c>
      <c r="F12" s="86">
        <f>D12*E12</f>
        <v>12500</v>
      </c>
      <c r="G12" s="5">
        <f>F12*0.05</f>
        <v>625</v>
      </c>
      <c r="H12" s="86">
        <f>F12*0.1</f>
        <v>1250</v>
      </c>
      <c r="I12" s="8">
        <f>F12*$F$2+G12*$G$2+H12*$H$2</f>
        <v>1700343.75</v>
      </c>
      <c r="J12" s="109"/>
      <c r="K12" s="110"/>
      <c r="L12" s="110"/>
      <c r="M12" s="110"/>
      <c r="N12" s="110"/>
      <c r="O12" s="110"/>
      <c r="P12" s="110"/>
      <c r="Q12" s="110"/>
      <c r="R12" s="110"/>
      <c r="S12" s="110"/>
    </row>
    <row r="13" spans="1:19" x14ac:dyDescent="0.35">
      <c r="A13" s="41" t="s">
        <v>73</v>
      </c>
      <c r="B13" s="19">
        <v>40</v>
      </c>
      <c r="C13" s="19">
        <v>1</v>
      </c>
      <c r="D13" s="5">
        <f>B13*C13</f>
        <v>40</v>
      </c>
      <c r="E13" s="5">
        <v>0</v>
      </c>
      <c r="F13" s="5">
        <f>D13*E13</f>
        <v>0</v>
      </c>
      <c r="G13" s="5">
        <f>F13*0.05</f>
        <v>0</v>
      </c>
      <c r="H13" s="5">
        <f>F13*0.1</f>
        <v>0</v>
      </c>
      <c r="I13" s="7">
        <f>F13*$F$2+G13*$G$2+H13*$H$2</f>
        <v>0</v>
      </c>
      <c r="J13" s="22"/>
    </row>
    <row r="14" spans="1:19" ht="15.5" x14ac:dyDescent="0.35">
      <c r="A14" s="47" t="s">
        <v>74</v>
      </c>
      <c r="B14" s="25">
        <v>20</v>
      </c>
      <c r="C14" s="19">
        <v>1</v>
      </c>
      <c r="D14" s="5">
        <f>B14*C14</f>
        <v>20</v>
      </c>
      <c r="E14" s="19">
        <f>0.1*L5</f>
        <v>10</v>
      </c>
      <c r="F14" s="5">
        <f>D14*E14</f>
        <v>200</v>
      </c>
      <c r="G14" s="5">
        <f>F14*0.05</f>
        <v>10</v>
      </c>
      <c r="H14" s="5">
        <f>F14*0.1</f>
        <v>20</v>
      </c>
      <c r="I14" s="77">
        <f>F14*$F$2+G14*$G$2+H14*$H$2</f>
        <v>27205.5</v>
      </c>
      <c r="J14" s="37"/>
      <c r="K14" s="38"/>
      <c r="L14" s="38"/>
      <c r="M14" s="38"/>
      <c r="N14" s="38"/>
      <c r="O14" s="38"/>
      <c r="P14" s="38"/>
      <c r="Q14" s="38"/>
      <c r="R14" s="38"/>
      <c r="S14" s="38"/>
    </row>
    <row r="15" spans="1:19" ht="15" customHeight="1" x14ac:dyDescent="0.35">
      <c r="A15" s="10" t="s">
        <v>22</v>
      </c>
      <c r="B15" s="19" t="s">
        <v>23</v>
      </c>
      <c r="C15" s="19"/>
      <c r="D15" s="5"/>
      <c r="E15" s="5"/>
      <c r="F15" s="5"/>
      <c r="G15" s="5"/>
      <c r="H15" s="5"/>
      <c r="I15" s="6"/>
      <c r="J15" s="39"/>
      <c r="K15" s="38"/>
      <c r="L15" s="38"/>
      <c r="M15" s="38"/>
      <c r="N15" s="38"/>
      <c r="O15" s="38"/>
      <c r="P15" s="38"/>
      <c r="Q15" s="38"/>
      <c r="R15" s="38"/>
      <c r="S15" s="38"/>
    </row>
    <row r="16" spans="1:19" x14ac:dyDescent="0.35">
      <c r="A16" s="4" t="s">
        <v>24</v>
      </c>
      <c r="B16" s="19" t="s">
        <v>23</v>
      </c>
      <c r="C16" s="19"/>
      <c r="D16" s="5"/>
      <c r="E16" s="5"/>
      <c r="F16" s="5"/>
      <c r="G16" s="5"/>
      <c r="H16" s="5"/>
      <c r="I16" s="6"/>
      <c r="J16" s="22"/>
    </row>
    <row r="17" spans="1:12" x14ac:dyDescent="0.35">
      <c r="A17" s="4" t="s">
        <v>25</v>
      </c>
      <c r="B17" s="19"/>
      <c r="C17" s="19"/>
      <c r="D17" s="5"/>
      <c r="E17" s="5"/>
      <c r="F17" s="5"/>
      <c r="G17" s="5"/>
      <c r="H17" s="5"/>
      <c r="I17" s="6"/>
      <c r="J17" s="21"/>
    </row>
    <row r="18" spans="1:12" ht="15.5" x14ac:dyDescent="0.35">
      <c r="A18" s="4" t="s">
        <v>26</v>
      </c>
      <c r="B18" s="19">
        <v>2</v>
      </c>
      <c r="C18" s="19">
        <v>1</v>
      </c>
      <c r="D18" s="5">
        <f>B18*C18</f>
        <v>2</v>
      </c>
      <c r="E18" s="5">
        <v>0</v>
      </c>
      <c r="F18" s="5">
        <f>D18*E18</f>
        <v>0</v>
      </c>
      <c r="G18" s="5">
        <f>F18*0.05</f>
        <v>0</v>
      </c>
      <c r="H18" s="5">
        <f>F18*0.1</f>
        <v>0</v>
      </c>
      <c r="I18" s="7">
        <f>F18*$F$2+G18*$G$2+H18*$H$2</f>
        <v>0</v>
      </c>
      <c r="J18" s="22"/>
    </row>
    <row r="19" spans="1:12" ht="16.5" customHeight="1" x14ac:dyDescent="0.35">
      <c r="A19" s="41" t="s">
        <v>103</v>
      </c>
      <c r="B19" s="25">
        <v>2</v>
      </c>
      <c r="C19" s="25">
        <v>1</v>
      </c>
      <c r="D19" s="42">
        <f>B19*C19</f>
        <v>2</v>
      </c>
      <c r="E19" s="42">
        <v>0</v>
      </c>
      <c r="F19" s="5">
        <f>D19*E19</f>
        <v>0</v>
      </c>
      <c r="G19" s="5">
        <f>F19*0.05</f>
        <v>0</v>
      </c>
      <c r="H19" s="5">
        <f>F19*0.1</f>
        <v>0</v>
      </c>
      <c r="I19" s="7">
        <f>F19*$F$2+G19*$G$2+H19*$H$2</f>
        <v>0</v>
      </c>
      <c r="J19" s="22"/>
      <c r="L19" s="18"/>
    </row>
    <row r="20" spans="1:12" ht="15.5" x14ac:dyDescent="0.35">
      <c r="A20" s="41" t="s">
        <v>105</v>
      </c>
      <c r="B20" s="25">
        <v>2</v>
      </c>
      <c r="C20" s="25">
        <v>1</v>
      </c>
      <c r="D20" s="42">
        <f>B20*C20</f>
        <v>2</v>
      </c>
      <c r="E20" s="42">
        <v>0</v>
      </c>
      <c r="F20" s="5">
        <f>D20*E20</f>
        <v>0</v>
      </c>
      <c r="G20" s="5">
        <f>F20*0.05</f>
        <v>0</v>
      </c>
      <c r="H20" s="5">
        <f>F20*0.1</f>
        <v>0</v>
      </c>
      <c r="I20" s="7">
        <f>F20*$F$2+G20*$G$2+H20*$H$2</f>
        <v>0</v>
      </c>
      <c r="J20" s="22"/>
    </row>
    <row r="21" spans="1:12" ht="15.5" x14ac:dyDescent="0.35">
      <c r="A21" s="41" t="s">
        <v>104</v>
      </c>
      <c r="B21" s="25">
        <v>2</v>
      </c>
      <c r="C21" s="25">
        <v>1</v>
      </c>
      <c r="D21" s="42">
        <f>B21*C21</f>
        <v>2</v>
      </c>
      <c r="E21" s="42">
        <v>0</v>
      </c>
      <c r="F21" s="5">
        <f>D21*E21</f>
        <v>0</v>
      </c>
      <c r="G21" s="5">
        <f>F21*0.05</f>
        <v>0</v>
      </c>
      <c r="H21" s="5">
        <f>F21*0.1</f>
        <v>0</v>
      </c>
      <c r="I21" s="7">
        <f>F21*$F$2+G21*$G$2+H21*$H$2</f>
        <v>0</v>
      </c>
      <c r="J21" s="22"/>
    </row>
    <row r="22" spans="1:12" ht="26" x14ac:dyDescent="0.35">
      <c r="A22" s="41" t="s">
        <v>27</v>
      </c>
      <c r="B22" s="44" t="s">
        <v>18</v>
      </c>
      <c r="C22" s="45"/>
      <c r="D22" s="46"/>
      <c r="E22" s="46"/>
      <c r="F22" s="9"/>
      <c r="G22" s="9"/>
      <c r="H22" s="9"/>
      <c r="I22" s="9"/>
      <c r="J22" s="22"/>
    </row>
    <row r="23" spans="1:12" ht="15.5" x14ac:dyDescent="0.35">
      <c r="A23" s="41" t="s">
        <v>106</v>
      </c>
      <c r="B23" s="25">
        <v>2</v>
      </c>
      <c r="C23" s="25">
        <v>1</v>
      </c>
      <c r="D23" s="42">
        <f>B23*C23</f>
        <v>2</v>
      </c>
      <c r="E23" s="42">
        <v>0</v>
      </c>
      <c r="F23" s="5">
        <f>D23*E23</f>
        <v>0</v>
      </c>
      <c r="G23" s="5">
        <f>F23*0.05</f>
        <v>0</v>
      </c>
      <c r="H23" s="5">
        <f>F23*0.1</f>
        <v>0</v>
      </c>
      <c r="I23" s="7">
        <f>F23*$F$2+G23*$G$2+H23*$H$2</f>
        <v>0</v>
      </c>
      <c r="J23" s="23"/>
    </row>
    <row r="24" spans="1:12" ht="15.5" x14ac:dyDescent="0.35">
      <c r="A24" s="41" t="s">
        <v>107</v>
      </c>
      <c r="B24" s="25">
        <v>4</v>
      </c>
      <c r="C24" s="25">
        <v>1</v>
      </c>
      <c r="D24" s="42">
        <f>B24*C24</f>
        <v>4</v>
      </c>
      <c r="E24" s="42">
        <v>0</v>
      </c>
      <c r="F24" s="5">
        <f>D24*E24</f>
        <v>0</v>
      </c>
      <c r="G24" s="5">
        <f>F24*0.05</f>
        <v>0</v>
      </c>
      <c r="H24" s="5">
        <f>F24*0.1</f>
        <v>0</v>
      </c>
      <c r="I24" s="7">
        <f>F24*$F$2+G24*$G$2+H24*$H$2</f>
        <v>0</v>
      </c>
      <c r="J24" s="22"/>
    </row>
    <row r="25" spans="1:12" ht="15.5" x14ac:dyDescent="0.35">
      <c r="A25" s="47" t="s">
        <v>75</v>
      </c>
      <c r="B25" s="25" t="s">
        <v>18</v>
      </c>
      <c r="C25" s="25"/>
      <c r="D25" s="42"/>
      <c r="E25" s="42"/>
      <c r="F25" s="5"/>
      <c r="G25" s="5"/>
      <c r="H25" s="5"/>
      <c r="I25" s="6"/>
      <c r="J25" s="22"/>
    </row>
    <row r="26" spans="1:12" ht="26" x14ac:dyDescent="0.35">
      <c r="A26" s="41" t="s">
        <v>76</v>
      </c>
      <c r="B26" s="25" t="s">
        <v>28</v>
      </c>
      <c r="C26" s="25"/>
      <c r="D26" s="42"/>
      <c r="E26" s="42"/>
      <c r="F26" s="5"/>
      <c r="G26" s="5"/>
      <c r="H26" s="5"/>
      <c r="I26" s="6"/>
      <c r="J26" s="22"/>
    </row>
    <row r="27" spans="1:12" ht="28.5" x14ac:dyDescent="0.35">
      <c r="A27" s="41" t="s">
        <v>77</v>
      </c>
      <c r="B27" s="25">
        <v>16</v>
      </c>
      <c r="C27" s="25">
        <v>2</v>
      </c>
      <c r="D27" s="42">
        <f>B27*C27</f>
        <v>32</v>
      </c>
      <c r="E27" s="42">
        <f>0.2*L5</f>
        <v>20</v>
      </c>
      <c r="F27" s="5">
        <f>D27*E27</f>
        <v>640</v>
      </c>
      <c r="G27" s="5">
        <f>F27*0.05</f>
        <v>32</v>
      </c>
      <c r="H27" s="5">
        <f>F27*0.1</f>
        <v>64</v>
      </c>
      <c r="I27" s="8">
        <f>F27*$F$2+G27*$G$2+H27*$H$2</f>
        <v>87057.600000000006</v>
      </c>
      <c r="J27" s="21"/>
    </row>
    <row r="28" spans="1:12" ht="15.5" x14ac:dyDescent="0.35">
      <c r="A28" s="41" t="s">
        <v>78</v>
      </c>
      <c r="B28" s="25">
        <v>8</v>
      </c>
      <c r="C28" s="25">
        <v>2</v>
      </c>
      <c r="D28" s="42">
        <f>B28*C28</f>
        <v>16</v>
      </c>
      <c r="E28" s="42">
        <f>0.8*L5</f>
        <v>80</v>
      </c>
      <c r="F28" s="86">
        <f>D28*E28</f>
        <v>1280</v>
      </c>
      <c r="G28" s="5">
        <f>F28*0.05</f>
        <v>64</v>
      </c>
      <c r="H28" s="5">
        <f>F28*0.1</f>
        <v>128</v>
      </c>
      <c r="I28" s="8">
        <f>F28*$F$2+G28*$G$2+H28*$H$2</f>
        <v>174115.20000000001</v>
      </c>
      <c r="J28" s="22"/>
    </row>
    <row r="29" spans="1:12" x14ac:dyDescent="0.35">
      <c r="A29" s="30" t="s">
        <v>108</v>
      </c>
      <c r="B29" s="42"/>
      <c r="C29" s="42"/>
      <c r="D29" s="42"/>
      <c r="E29" s="42"/>
      <c r="F29" s="97">
        <f>SUM(F8:H28)</f>
        <v>16928</v>
      </c>
      <c r="G29" s="98"/>
      <c r="H29" s="99"/>
      <c r="I29" s="75">
        <f>SUM(I8:I28)</f>
        <v>2002324.8</v>
      </c>
      <c r="J29" s="22"/>
    </row>
    <row r="30" spans="1:12" x14ac:dyDescent="0.35">
      <c r="A30" s="41" t="s">
        <v>29</v>
      </c>
      <c r="B30" s="42"/>
      <c r="C30" s="42"/>
      <c r="D30" s="42"/>
      <c r="E30" s="42"/>
      <c r="F30" s="5"/>
      <c r="G30" s="5"/>
      <c r="H30" s="5"/>
      <c r="I30" s="6"/>
      <c r="J30" s="22"/>
    </row>
    <row r="31" spans="1:12" ht="29.15" customHeight="1" x14ac:dyDescent="0.35">
      <c r="A31" s="41" t="s">
        <v>98</v>
      </c>
      <c r="B31" s="25" t="s">
        <v>79</v>
      </c>
      <c r="C31" s="42"/>
      <c r="D31" s="42"/>
      <c r="E31" s="42"/>
      <c r="F31" s="5"/>
      <c r="G31" s="5"/>
      <c r="H31" s="5"/>
      <c r="I31" s="6"/>
      <c r="J31" s="24"/>
    </row>
    <row r="32" spans="1:12" x14ac:dyDescent="0.35">
      <c r="A32" s="41" t="s">
        <v>30</v>
      </c>
      <c r="B32" s="25" t="s">
        <v>28</v>
      </c>
      <c r="C32" s="42"/>
      <c r="D32" s="42"/>
      <c r="E32" s="42"/>
      <c r="F32" s="5"/>
      <c r="G32" s="5"/>
      <c r="H32" s="5"/>
      <c r="I32" s="6"/>
      <c r="J32" s="21"/>
    </row>
    <row r="33" spans="1:15" x14ac:dyDescent="0.35">
      <c r="A33" s="41" t="s">
        <v>31</v>
      </c>
      <c r="B33" s="25" t="s">
        <v>28</v>
      </c>
      <c r="C33" s="42"/>
      <c r="D33" s="42"/>
      <c r="E33" s="42"/>
      <c r="F33" s="5"/>
      <c r="G33" s="5"/>
      <c r="H33" s="5"/>
      <c r="I33" s="6"/>
      <c r="J33" s="21"/>
    </row>
    <row r="34" spans="1:15" x14ac:dyDescent="0.35">
      <c r="A34" s="41" t="s">
        <v>32</v>
      </c>
      <c r="B34" s="25" t="s">
        <v>18</v>
      </c>
      <c r="C34" s="42"/>
      <c r="D34" s="42"/>
      <c r="E34" s="42"/>
      <c r="F34" s="5"/>
      <c r="G34" s="5"/>
      <c r="H34" s="5"/>
      <c r="I34" s="6"/>
      <c r="J34" s="21"/>
    </row>
    <row r="35" spans="1:15" x14ac:dyDescent="0.35">
      <c r="A35" s="41" t="s">
        <v>33</v>
      </c>
      <c r="B35" s="42"/>
      <c r="C35" s="42"/>
      <c r="D35" s="42"/>
      <c r="E35" s="42"/>
      <c r="F35" s="5"/>
      <c r="G35" s="5"/>
      <c r="H35" s="5"/>
      <c r="I35" s="6"/>
    </row>
    <row r="36" spans="1:15" ht="28.5" x14ac:dyDescent="0.35">
      <c r="A36" s="41" t="s">
        <v>80</v>
      </c>
      <c r="B36" s="36">
        <v>3</v>
      </c>
      <c r="C36" s="36">
        <v>52</v>
      </c>
      <c r="D36" s="42">
        <f>B36*C36</f>
        <v>156</v>
      </c>
      <c r="E36" s="36">
        <f>L5</f>
        <v>100</v>
      </c>
      <c r="F36" s="86">
        <f>D36*E36</f>
        <v>15600</v>
      </c>
      <c r="G36" s="5">
        <f>F36*0.05</f>
        <v>780</v>
      </c>
      <c r="H36" s="86">
        <f>F36*0.1</f>
        <v>1560</v>
      </c>
      <c r="I36" s="8">
        <f>F36*$F$2+G36*$G$2+H36*$H$2</f>
        <v>2122029</v>
      </c>
    </row>
    <row r="37" spans="1:15" x14ac:dyDescent="0.35">
      <c r="A37" s="41" t="s">
        <v>34</v>
      </c>
      <c r="B37" s="25">
        <v>4</v>
      </c>
      <c r="C37" s="25">
        <v>1</v>
      </c>
      <c r="D37" s="25">
        <v>4</v>
      </c>
      <c r="E37" s="25">
        <v>0</v>
      </c>
      <c r="F37" s="5">
        <f>D37*E37</f>
        <v>0</v>
      </c>
      <c r="G37" s="5">
        <f>F37*0.05</f>
        <v>0</v>
      </c>
      <c r="H37" s="5">
        <f>F37*0.1</f>
        <v>0</v>
      </c>
      <c r="I37" s="7">
        <f>F37*$F$2+G37*$G$2+H37*$H$2</f>
        <v>0</v>
      </c>
      <c r="J37" s="21"/>
    </row>
    <row r="38" spans="1:15" ht="15.5" x14ac:dyDescent="0.35">
      <c r="A38" s="47" t="s">
        <v>81</v>
      </c>
      <c r="B38" s="42">
        <v>0.25</v>
      </c>
      <c r="C38" s="42">
        <v>3</v>
      </c>
      <c r="D38" s="42">
        <f>B38*C38</f>
        <v>0.75</v>
      </c>
      <c r="E38" s="42">
        <f>L5</f>
        <v>100</v>
      </c>
      <c r="F38" s="5">
        <f>D38*E38</f>
        <v>75</v>
      </c>
      <c r="G38" s="5">
        <f>F38*0.05</f>
        <v>3.75</v>
      </c>
      <c r="H38" s="5">
        <f>F38*0.1</f>
        <v>7.5</v>
      </c>
      <c r="I38" s="8">
        <f>F38*$F$2+G38*$G$2+H38*$H$2</f>
        <v>10202.062499999998</v>
      </c>
      <c r="J38" s="14"/>
    </row>
    <row r="39" spans="1:15" x14ac:dyDescent="0.35">
      <c r="A39" s="41" t="s">
        <v>70</v>
      </c>
      <c r="B39" s="42" t="s">
        <v>18</v>
      </c>
      <c r="C39" s="42"/>
      <c r="D39" s="42"/>
      <c r="E39" s="42"/>
      <c r="F39" s="5"/>
      <c r="G39" s="5"/>
      <c r="H39" s="5"/>
      <c r="I39" s="6"/>
    </row>
    <row r="40" spans="1:15" x14ac:dyDescent="0.35">
      <c r="A40" s="31" t="s">
        <v>109</v>
      </c>
      <c r="B40" s="42"/>
      <c r="C40" s="42"/>
      <c r="D40" s="42"/>
      <c r="E40" s="42"/>
      <c r="F40" s="97">
        <f>SUM(F36:H38)</f>
        <v>18026.25</v>
      </c>
      <c r="G40" s="98"/>
      <c r="H40" s="99"/>
      <c r="I40" s="75">
        <f>SUM(I36:I38)</f>
        <v>2132231.0625</v>
      </c>
    </row>
    <row r="41" spans="1:15" ht="29.5" customHeight="1" x14ac:dyDescent="0.35">
      <c r="A41" s="49" t="s">
        <v>82</v>
      </c>
      <c r="B41" s="82"/>
      <c r="C41" s="82"/>
      <c r="D41" s="82"/>
      <c r="E41" s="82"/>
      <c r="F41" s="100">
        <f>ROUND(F29+F40,-2)</f>
        <v>35000</v>
      </c>
      <c r="G41" s="101"/>
      <c r="H41" s="102"/>
      <c r="I41" s="83">
        <f>ROUND(I29+I40, -4)</f>
        <v>4130000</v>
      </c>
    </row>
    <row r="42" spans="1:15" ht="28" x14ac:dyDescent="0.35">
      <c r="A42" s="49" t="s">
        <v>99</v>
      </c>
      <c r="B42" s="48"/>
      <c r="C42" s="48"/>
      <c r="D42" s="48"/>
      <c r="E42" s="48"/>
      <c r="F42" s="84"/>
      <c r="G42" s="84"/>
      <c r="H42" s="84"/>
      <c r="I42" s="83">
        <f>'Respondents - O&amp;M'!D5+'Respondents - O&amp;M'!G5</f>
        <v>10600</v>
      </c>
      <c r="J42" s="12"/>
      <c r="K42" s="12"/>
      <c r="L42" s="12"/>
      <c r="M42" s="12"/>
      <c r="N42" s="12"/>
      <c r="O42" s="12"/>
    </row>
    <row r="43" spans="1:15" ht="15" x14ac:dyDescent="0.35">
      <c r="A43" s="49" t="s">
        <v>83</v>
      </c>
      <c r="B43" s="48"/>
      <c r="C43" s="48"/>
      <c r="D43" s="48"/>
      <c r="E43" s="48"/>
      <c r="F43" s="11"/>
      <c r="G43" s="85"/>
      <c r="H43" s="11"/>
      <c r="I43" s="76">
        <f>ROUND(I41+I42, -4)</f>
        <v>4140000</v>
      </c>
      <c r="J43" s="29"/>
      <c r="K43" s="80"/>
      <c r="O43" s="12"/>
    </row>
    <row r="44" spans="1:15" x14ac:dyDescent="0.35">
      <c r="B44" s="2"/>
      <c r="C44" s="2"/>
      <c r="D44" s="2"/>
      <c r="E44" s="2"/>
      <c r="I44" s="18"/>
      <c r="K44" s="18"/>
      <c r="L44" s="18"/>
      <c r="M44" s="18"/>
      <c r="N44" s="18"/>
    </row>
    <row r="45" spans="1:15" x14ac:dyDescent="0.35">
      <c r="B45" s="2"/>
      <c r="C45" s="2"/>
      <c r="D45" s="2"/>
      <c r="H45" t="s">
        <v>66</v>
      </c>
      <c r="I45" s="33">
        <f>(C18*E18)+(C19*E19)+(C20*E20)+(C21*E21)+(C23*E23)+(C24*E24)+(C27*E27)+(C28*E28)+(C12*E12)</f>
        <v>300</v>
      </c>
      <c r="J45" s="87"/>
      <c r="K45" s="18"/>
      <c r="L45" s="18"/>
      <c r="M45" s="18"/>
      <c r="N45" s="18"/>
    </row>
    <row r="46" spans="1:15" x14ac:dyDescent="0.35">
      <c r="B46" s="2"/>
      <c r="C46" s="2"/>
      <c r="D46" s="2"/>
      <c r="H46" t="s">
        <v>35</v>
      </c>
      <c r="I46" s="50">
        <f>F41/I45</f>
        <v>116.66666666666667</v>
      </c>
      <c r="J46" s="87"/>
      <c r="K46" s="18"/>
      <c r="L46" s="18"/>
      <c r="M46" s="18"/>
      <c r="N46" s="18"/>
    </row>
    <row r="47" spans="1:15" x14ac:dyDescent="0.35">
      <c r="A47" s="13" t="s">
        <v>55</v>
      </c>
      <c r="B47" s="2"/>
      <c r="C47" s="2"/>
      <c r="D47" s="2"/>
      <c r="E47" s="2"/>
      <c r="J47" s="14"/>
      <c r="K47" s="88"/>
      <c r="L47" s="89"/>
      <c r="M47" s="90"/>
      <c r="N47" s="91"/>
    </row>
    <row r="48" spans="1:15" ht="32.5" customHeight="1" x14ac:dyDescent="0.35">
      <c r="A48" s="93" t="s">
        <v>100</v>
      </c>
      <c r="B48" s="94"/>
      <c r="C48" s="94"/>
      <c r="D48" s="94"/>
      <c r="E48" s="94"/>
      <c r="F48" s="94"/>
      <c r="G48" s="94"/>
      <c r="H48" s="94"/>
      <c r="I48" s="94"/>
      <c r="K48" s="18"/>
      <c r="L48" s="18"/>
      <c r="M48" s="18"/>
      <c r="N48" s="18"/>
    </row>
    <row r="49" spans="1:18" ht="59.25" customHeight="1" x14ac:dyDescent="0.35">
      <c r="A49" s="95" t="s">
        <v>135</v>
      </c>
      <c r="B49" s="96"/>
      <c r="C49" s="96"/>
      <c r="D49" s="96"/>
      <c r="E49" s="96"/>
      <c r="F49" s="96"/>
      <c r="G49" s="96"/>
      <c r="H49" s="96"/>
      <c r="I49" s="96"/>
      <c r="K49" s="81"/>
    </row>
    <row r="50" spans="1:18" ht="31.15" customHeight="1" x14ac:dyDescent="0.35">
      <c r="A50" s="103" t="s">
        <v>110</v>
      </c>
      <c r="B50" s="103"/>
      <c r="C50" s="103"/>
      <c r="D50" s="103"/>
      <c r="E50" s="103"/>
      <c r="F50" s="103"/>
      <c r="G50" s="103"/>
      <c r="H50" s="103"/>
      <c r="I50" s="103"/>
      <c r="J50" s="34"/>
    </row>
    <row r="51" spans="1:18" ht="55.5" customHeight="1" x14ac:dyDescent="0.35">
      <c r="A51" s="93" t="s">
        <v>84</v>
      </c>
      <c r="B51" s="94"/>
      <c r="C51" s="94"/>
      <c r="D51" s="94"/>
      <c r="E51" s="94"/>
      <c r="F51" s="94"/>
      <c r="G51" s="94"/>
      <c r="H51" s="94"/>
      <c r="I51" s="94"/>
      <c r="J51" s="40"/>
      <c r="K51" s="40"/>
      <c r="L51" s="40"/>
      <c r="M51" s="40"/>
      <c r="N51" s="40"/>
      <c r="O51" s="40"/>
      <c r="P51" s="40"/>
      <c r="Q51" s="40"/>
      <c r="R51" s="40"/>
    </row>
    <row r="52" spans="1:18" ht="18.5" x14ac:dyDescent="0.35">
      <c r="A52" s="51" t="s">
        <v>85</v>
      </c>
      <c r="B52" s="52"/>
      <c r="C52" s="52"/>
      <c r="D52" s="52"/>
      <c r="E52" s="52"/>
      <c r="F52" s="53"/>
      <c r="G52" s="53"/>
      <c r="H52" s="53"/>
      <c r="I52" s="53"/>
    </row>
    <row r="53" spans="1:18" ht="18.5" x14ac:dyDescent="0.35">
      <c r="A53" s="51" t="s">
        <v>86</v>
      </c>
      <c r="B53" s="53"/>
      <c r="C53" s="53"/>
      <c r="D53" s="53"/>
      <c r="E53" s="53"/>
      <c r="F53" s="53"/>
      <c r="G53" s="53"/>
      <c r="H53" s="53"/>
      <c r="I53" s="53"/>
    </row>
    <row r="54" spans="1:18" ht="18.5" x14ac:dyDescent="0.35">
      <c r="A54" s="51" t="s">
        <v>111</v>
      </c>
      <c r="B54" s="53"/>
      <c r="C54" s="53"/>
      <c r="D54" s="53"/>
      <c r="E54" s="53"/>
      <c r="F54" s="53"/>
      <c r="G54" s="53"/>
      <c r="H54" s="53"/>
      <c r="I54" s="53"/>
    </row>
    <row r="55" spans="1:18" ht="18.5" x14ac:dyDescent="0.35">
      <c r="A55" s="51" t="s">
        <v>87</v>
      </c>
      <c r="B55" s="53"/>
      <c r="C55" s="53"/>
      <c r="D55" s="53"/>
      <c r="E55" s="53"/>
      <c r="F55" s="53"/>
      <c r="G55" s="53"/>
      <c r="H55" s="53"/>
      <c r="I55" s="53"/>
    </row>
    <row r="56" spans="1:18" ht="18.5" x14ac:dyDescent="0.35">
      <c r="A56" s="51" t="s">
        <v>88</v>
      </c>
      <c r="B56" s="53"/>
      <c r="C56" s="53"/>
      <c r="D56" s="53"/>
      <c r="E56" s="53"/>
      <c r="F56" s="53"/>
      <c r="G56" s="53"/>
      <c r="H56" s="53"/>
      <c r="I56" s="53"/>
    </row>
    <row r="57" spans="1:18" ht="18.5" x14ac:dyDescent="0.35">
      <c r="A57" s="51" t="s">
        <v>89</v>
      </c>
      <c r="B57" s="53"/>
      <c r="C57" s="53"/>
      <c r="D57" s="53"/>
      <c r="E57" s="53"/>
      <c r="F57" s="53"/>
      <c r="G57" s="53"/>
      <c r="H57" s="53"/>
      <c r="I57" s="53"/>
    </row>
    <row r="58" spans="1:18" ht="15.5" x14ac:dyDescent="0.35">
      <c r="A58" s="54" t="s">
        <v>90</v>
      </c>
      <c r="B58" s="53"/>
      <c r="C58" s="53"/>
      <c r="D58" s="53"/>
      <c r="E58" s="53"/>
      <c r="F58" s="53"/>
      <c r="G58" s="53"/>
      <c r="H58" s="53"/>
      <c r="I58" s="53"/>
    </row>
    <row r="59" spans="1:18" ht="16" x14ac:dyDescent="0.35">
      <c r="A59" s="55" t="s">
        <v>91</v>
      </c>
      <c r="B59" s="53"/>
      <c r="C59" s="53"/>
      <c r="D59" s="53"/>
      <c r="E59" s="53"/>
      <c r="F59" s="53"/>
      <c r="G59" s="53"/>
      <c r="H59" s="53"/>
      <c r="I59" s="53"/>
    </row>
    <row r="60" spans="1:18" ht="15.5" x14ac:dyDescent="0.35">
      <c r="A60" s="54" t="s">
        <v>95</v>
      </c>
      <c r="B60" s="53"/>
      <c r="C60" s="53"/>
      <c r="D60" s="53"/>
      <c r="E60" s="53"/>
      <c r="F60" s="53"/>
      <c r="G60" s="53"/>
      <c r="H60" s="53"/>
      <c r="I60" s="53"/>
    </row>
  </sheetData>
  <mergeCells count="11">
    <mergeCell ref="N4:P4"/>
    <mergeCell ref="A3:A4"/>
    <mergeCell ref="F29:H29"/>
    <mergeCell ref="K4:L4"/>
    <mergeCell ref="J12:S12"/>
    <mergeCell ref="A48:I48"/>
    <mergeCell ref="A49:I49"/>
    <mergeCell ref="A51:I51"/>
    <mergeCell ref="F40:H40"/>
    <mergeCell ref="F41:H41"/>
    <mergeCell ref="A50:I50"/>
  </mergeCells>
  <phoneticPr fontId="0" type="noConversion"/>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topLeftCell="A19" workbookViewId="0">
      <selection activeCell="A2" sqref="A2:XFD2"/>
    </sheetView>
  </sheetViews>
  <sheetFormatPr defaultRowHeight="14.5" x14ac:dyDescent="0.35"/>
  <cols>
    <col min="1" max="1" width="40" customWidth="1"/>
    <col min="2" max="2" width="11.81640625" customWidth="1"/>
    <col min="3" max="3" width="10.81640625" customWidth="1"/>
    <col min="4" max="4" width="11.26953125" customWidth="1"/>
    <col min="5" max="5" width="10.7265625" customWidth="1"/>
    <col min="6" max="6" width="14.7265625" customWidth="1"/>
    <col min="7" max="7" width="13" customWidth="1"/>
    <col min="8" max="8" width="15.1796875" customWidth="1"/>
    <col min="9" max="9" width="15.81640625" customWidth="1"/>
    <col min="11" max="11" width="18.54296875" customWidth="1"/>
    <col min="14" max="14" width="17.453125" customWidth="1"/>
  </cols>
  <sheetData>
    <row r="1" spans="1:16" x14ac:dyDescent="0.35">
      <c r="A1" s="1" t="s">
        <v>36</v>
      </c>
    </row>
    <row r="2" spans="1:16" hidden="1" x14ac:dyDescent="0.35">
      <c r="A2" s="1"/>
      <c r="F2" s="43">
        <f>M5</f>
        <v>51.232000000000006</v>
      </c>
      <c r="G2" s="43">
        <f>M6</f>
        <v>69.040000000000006</v>
      </c>
      <c r="H2" s="43">
        <f>M7</f>
        <v>27.727999999999998</v>
      </c>
      <c r="I2" s="33"/>
      <c r="J2" s="33"/>
      <c r="K2" s="33"/>
      <c r="L2" s="33"/>
    </row>
    <row r="3" spans="1:16" ht="15" thickBot="1" x14ac:dyDescent="0.4">
      <c r="A3" s="112" t="s">
        <v>37</v>
      </c>
      <c r="B3" s="3" t="s">
        <v>2</v>
      </c>
      <c r="C3" s="3" t="s">
        <v>3</v>
      </c>
      <c r="D3" s="3" t="s">
        <v>4</v>
      </c>
      <c r="E3" s="3" t="s">
        <v>5</v>
      </c>
      <c r="F3" s="3" t="s">
        <v>6</v>
      </c>
      <c r="G3" s="3" t="s">
        <v>7</v>
      </c>
      <c r="H3" s="3" t="s">
        <v>8</v>
      </c>
      <c r="I3" s="3" t="s">
        <v>9</v>
      </c>
    </row>
    <row r="4" spans="1:16" ht="70.5" customHeight="1" thickBot="1" x14ac:dyDescent="0.4">
      <c r="A4" s="112"/>
      <c r="B4" s="3" t="s">
        <v>38</v>
      </c>
      <c r="C4" s="3" t="s">
        <v>39</v>
      </c>
      <c r="D4" s="3" t="s">
        <v>40</v>
      </c>
      <c r="E4" s="3" t="s">
        <v>96</v>
      </c>
      <c r="F4" s="3" t="s">
        <v>13</v>
      </c>
      <c r="G4" s="3" t="s">
        <v>41</v>
      </c>
      <c r="H4" s="3" t="s">
        <v>42</v>
      </c>
      <c r="I4" s="3" t="s">
        <v>43</v>
      </c>
      <c r="K4" s="73"/>
      <c r="L4" s="65" t="s">
        <v>60</v>
      </c>
      <c r="M4" s="66" t="s">
        <v>61</v>
      </c>
      <c r="N4" s="78" t="s">
        <v>133</v>
      </c>
      <c r="O4" s="79"/>
      <c r="P4" s="79"/>
    </row>
    <row r="5" spans="1:16" ht="19.5" customHeight="1" x14ac:dyDescent="0.35">
      <c r="A5" s="4" t="s">
        <v>44</v>
      </c>
      <c r="B5" s="5"/>
      <c r="C5" s="5"/>
      <c r="D5" s="5"/>
      <c r="E5" s="5"/>
      <c r="F5" s="5"/>
      <c r="G5" s="5"/>
      <c r="H5" s="5"/>
      <c r="I5" s="6"/>
      <c r="K5" s="60" t="s">
        <v>62</v>
      </c>
      <c r="L5" s="60">
        <v>32.020000000000003</v>
      </c>
      <c r="M5" s="61">
        <f>L5*1.6</f>
        <v>51.232000000000006</v>
      </c>
      <c r="N5" s="53"/>
      <c r="O5" s="53"/>
      <c r="P5" s="53"/>
    </row>
    <row r="6" spans="1:16" ht="18.75" customHeight="1" x14ac:dyDescent="0.35">
      <c r="A6" s="4" t="s">
        <v>45</v>
      </c>
      <c r="B6" s="5"/>
      <c r="C6" s="5"/>
      <c r="D6" s="5"/>
      <c r="E6" s="5"/>
      <c r="F6" s="5"/>
      <c r="G6" s="5"/>
      <c r="H6" s="5"/>
      <c r="I6" s="6"/>
      <c r="K6" s="62" t="s">
        <v>63</v>
      </c>
      <c r="L6" s="62">
        <v>43.15</v>
      </c>
      <c r="M6" s="63">
        <f>L6*1.6</f>
        <v>69.040000000000006</v>
      </c>
      <c r="N6" s="53"/>
      <c r="O6" s="53"/>
      <c r="P6" s="53"/>
    </row>
    <row r="7" spans="1:16" ht="19.5" customHeight="1" x14ac:dyDescent="0.35">
      <c r="A7" s="41" t="s">
        <v>126</v>
      </c>
      <c r="B7" s="42">
        <v>2</v>
      </c>
      <c r="C7" s="42">
        <v>1</v>
      </c>
      <c r="D7" s="42">
        <f>B7*C7</f>
        <v>2</v>
      </c>
      <c r="E7" s="42">
        <v>0</v>
      </c>
      <c r="F7" s="42">
        <f>D7*E7</f>
        <v>0</v>
      </c>
      <c r="G7" s="42">
        <f>F7*0.05</f>
        <v>0</v>
      </c>
      <c r="H7" s="42">
        <f>F7*0.1</f>
        <v>0</v>
      </c>
      <c r="I7" s="67">
        <f>F7*$F$2+G7*$G$2+H7*$H$2</f>
        <v>0</v>
      </c>
      <c r="J7" s="53"/>
      <c r="K7" s="64" t="s">
        <v>64</v>
      </c>
      <c r="L7" s="64">
        <v>17.329999999999998</v>
      </c>
      <c r="M7" s="63">
        <f>L7*1.6</f>
        <v>27.727999999999998</v>
      </c>
      <c r="N7" s="53"/>
      <c r="O7" s="53"/>
      <c r="P7" s="53"/>
    </row>
    <row r="8" spans="1:16" ht="18" customHeight="1" x14ac:dyDescent="0.35">
      <c r="A8" s="41" t="s">
        <v>127</v>
      </c>
      <c r="B8" s="42">
        <v>2</v>
      </c>
      <c r="C8" s="42">
        <v>1</v>
      </c>
      <c r="D8" s="42">
        <f t="shared" ref="D8:D19" si="0">B8*C8</f>
        <v>2</v>
      </c>
      <c r="E8" s="42">
        <v>0</v>
      </c>
      <c r="F8" s="42">
        <f>D8*E8</f>
        <v>0</v>
      </c>
      <c r="G8" s="42">
        <f t="shared" ref="G8:G19" si="1">F8*0.05</f>
        <v>0</v>
      </c>
      <c r="H8" s="42">
        <f>F8*0.1</f>
        <v>0</v>
      </c>
      <c r="I8" s="67">
        <f t="shared" ref="I8:I19" si="2">F8*$F$2+G8*$G$2+H8*$H$2</f>
        <v>0</v>
      </c>
      <c r="J8" s="53"/>
    </row>
    <row r="9" spans="1:16" ht="17.25" customHeight="1" x14ac:dyDescent="0.35">
      <c r="A9" s="41" t="s">
        <v>128</v>
      </c>
      <c r="B9" s="42">
        <v>2</v>
      </c>
      <c r="C9" s="42">
        <v>1</v>
      </c>
      <c r="D9" s="42">
        <f t="shared" si="0"/>
        <v>2</v>
      </c>
      <c r="E9" s="42">
        <v>0</v>
      </c>
      <c r="F9" s="42">
        <f>D9*E9</f>
        <v>0</v>
      </c>
      <c r="G9" s="42">
        <f t="shared" si="1"/>
        <v>0</v>
      </c>
      <c r="H9" s="42">
        <f>F9*0.1</f>
        <v>0</v>
      </c>
      <c r="I9" s="67">
        <f t="shared" si="2"/>
        <v>0</v>
      </c>
      <c r="J9" s="53"/>
    </row>
    <row r="10" spans="1:16" ht="27.75" customHeight="1" x14ac:dyDescent="0.35">
      <c r="A10" s="41" t="s">
        <v>46</v>
      </c>
      <c r="B10" s="42" t="s">
        <v>18</v>
      </c>
      <c r="C10" s="42"/>
      <c r="D10" s="42"/>
      <c r="E10" s="42"/>
      <c r="F10" s="42"/>
      <c r="G10" s="42"/>
      <c r="H10" s="42"/>
      <c r="I10" s="69"/>
      <c r="J10" s="53"/>
    </row>
    <row r="11" spans="1:16" ht="16.5" customHeight="1" x14ac:dyDescent="0.35">
      <c r="A11" s="41" t="s">
        <v>129</v>
      </c>
      <c r="B11" s="42">
        <v>2</v>
      </c>
      <c r="C11" s="42">
        <v>1</v>
      </c>
      <c r="D11" s="42">
        <f t="shared" si="0"/>
        <v>2</v>
      </c>
      <c r="E11" s="42">
        <v>0</v>
      </c>
      <c r="F11" s="42">
        <f>D11*E11</f>
        <v>0</v>
      </c>
      <c r="G11" s="42">
        <f t="shared" si="1"/>
        <v>0</v>
      </c>
      <c r="H11" s="42">
        <f>F11*0.1</f>
        <v>0</v>
      </c>
      <c r="I11" s="67">
        <f t="shared" si="2"/>
        <v>0</v>
      </c>
      <c r="J11" s="53"/>
    </row>
    <row r="12" spans="1:16" ht="15.75" customHeight="1" x14ac:dyDescent="0.35">
      <c r="A12" s="41" t="s">
        <v>130</v>
      </c>
      <c r="B12" s="42">
        <v>2</v>
      </c>
      <c r="C12" s="42">
        <v>1</v>
      </c>
      <c r="D12" s="42">
        <f t="shared" si="0"/>
        <v>2</v>
      </c>
      <c r="E12" s="42">
        <v>0</v>
      </c>
      <c r="F12" s="42">
        <f>D12*E12</f>
        <v>0</v>
      </c>
      <c r="G12" s="42">
        <f t="shared" si="1"/>
        <v>0</v>
      </c>
      <c r="H12" s="42">
        <f>F12*0.1</f>
        <v>0</v>
      </c>
      <c r="I12" s="67">
        <f t="shared" si="2"/>
        <v>0</v>
      </c>
      <c r="J12" s="53"/>
    </row>
    <row r="13" spans="1:16" ht="15.5" x14ac:dyDescent="0.35">
      <c r="A13" s="41" t="s">
        <v>125</v>
      </c>
      <c r="B13" s="42">
        <v>4</v>
      </c>
      <c r="C13" s="42">
        <v>1</v>
      </c>
      <c r="D13" s="42">
        <f t="shared" si="0"/>
        <v>4</v>
      </c>
      <c r="E13" s="25">
        <v>0</v>
      </c>
      <c r="F13" s="42">
        <f>D13*E13</f>
        <v>0</v>
      </c>
      <c r="G13" s="42">
        <f t="shared" si="1"/>
        <v>0</v>
      </c>
      <c r="H13" s="42">
        <f>F13*0.1</f>
        <v>0</v>
      </c>
      <c r="I13" s="68">
        <f t="shared" si="2"/>
        <v>0</v>
      </c>
      <c r="J13" s="53"/>
    </row>
    <row r="14" spans="1:16" ht="27" customHeight="1" x14ac:dyDescent="0.35">
      <c r="A14" s="41" t="s">
        <v>124</v>
      </c>
      <c r="B14" s="42">
        <v>4</v>
      </c>
      <c r="C14" s="25">
        <f>'Respondents - Table 1'!C11</f>
        <v>0.2</v>
      </c>
      <c r="D14" s="42">
        <f t="shared" si="0"/>
        <v>0.8</v>
      </c>
      <c r="E14" s="42">
        <v>0</v>
      </c>
      <c r="F14" s="42">
        <f>D14*E14</f>
        <v>0</v>
      </c>
      <c r="G14" s="42">
        <f t="shared" si="1"/>
        <v>0</v>
      </c>
      <c r="H14" s="42">
        <f>F14*0.1</f>
        <v>0</v>
      </c>
      <c r="I14" s="67">
        <f t="shared" si="2"/>
        <v>0</v>
      </c>
      <c r="J14" s="33"/>
    </row>
    <row r="15" spans="1:16" ht="20.25" customHeight="1" x14ac:dyDescent="0.35">
      <c r="A15" s="41" t="s">
        <v>47</v>
      </c>
      <c r="B15" s="42"/>
      <c r="C15" s="25"/>
      <c r="D15" s="42"/>
      <c r="E15" s="42"/>
      <c r="F15" s="42"/>
      <c r="G15" s="42"/>
      <c r="H15" s="42"/>
      <c r="I15" s="69"/>
      <c r="J15" s="74"/>
    </row>
    <row r="16" spans="1:16" ht="22.5" customHeight="1" x14ac:dyDescent="0.35">
      <c r="A16" s="41" t="s">
        <v>123</v>
      </c>
      <c r="B16" s="42">
        <v>4</v>
      </c>
      <c r="C16" s="25">
        <v>2</v>
      </c>
      <c r="D16" s="42">
        <f t="shared" si="0"/>
        <v>8</v>
      </c>
      <c r="E16" s="42">
        <v>20</v>
      </c>
      <c r="F16" s="42">
        <f>D16*E16</f>
        <v>160</v>
      </c>
      <c r="G16" s="42">
        <f t="shared" si="1"/>
        <v>8</v>
      </c>
      <c r="H16" s="42">
        <f>F16*0.1</f>
        <v>16</v>
      </c>
      <c r="I16" s="70">
        <f>F16*$F$2+G16*$G$2+H15*$H$2</f>
        <v>8749.44</v>
      </c>
      <c r="J16" s="53"/>
    </row>
    <row r="17" spans="1:22" ht="21.75" customHeight="1" x14ac:dyDescent="0.35">
      <c r="A17" s="41" t="s">
        <v>122</v>
      </c>
      <c r="B17" s="42">
        <v>2</v>
      </c>
      <c r="C17" s="25">
        <v>2</v>
      </c>
      <c r="D17" s="42">
        <f t="shared" si="0"/>
        <v>4</v>
      </c>
      <c r="E17" s="42">
        <v>80</v>
      </c>
      <c r="F17" s="42">
        <f>D17*E17</f>
        <v>320</v>
      </c>
      <c r="G17" s="42">
        <f t="shared" si="1"/>
        <v>16</v>
      </c>
      <c r="H17" s="42">
        <f>F17*0.1</f>
        <v>32</v>
      </c>
      <c r="I17" s="70">
        <f t="shared" si="2"/>
        <v>18386.175999999999</v>
      </c>
      <c r="J17" s="33"/>
    </row>
    <row r="18" spans="1:22" ht="19.5" customHeight="1" x14ac:dyDescent="0.35">
      <c r="A18" s="41" t="s">
        <v>121</v>
      </c>
      <c r="B18" s="42">
        <v>4</v>
      </c>
      <c r="C18" s="25">
        <f>'Respondents - Table 1'!C12</f>
        <v>1</v>
      </c>
      <c r="D18" s="42">
        <f>B18*C18</f>
        <v>4</v>
      </c>
      <c r="E18" s="25">
        <f>'Respondents - Table 1'!E12</f>
        <v>100</v>
      </c>
      <c r="F18" s="42">
        <f>D18*E18</f>
        <v>400</v>
      </c>
      <c r="G18" s="42">
        <f>F18*0.05</f>
        <v>20</v>
      </c>
      <c r="H18" s="42">
        <f>F18*0.1</f>
        <v>40</v>
      </c>
      <c r="I18" s="70">
        <f t="shared" si="2"/>
        <v>22982.720000000001</v>
      </c>
      <c r="J18" s="33"/>
      <c r="K18" s="18"/>
      <c r="S18" s="18"/>
      <c r="T18" s="18"/>
      <c r="U18" s="18"/>
      <c r="V18" s="18"/>
    </row>
    <row r="19" spans="1:22" ht="15.5" x14ac:dyDescent="0.35">
      <c r="A19" s="41" t="s">
        <v>120</v>
      </c>
      <c r="B19" s="42">
        <v>2</v>
      </c>
      <c r="C19" s="25">
        <v>1</v>
      </c>
      <c r="D19" s="42">
        <f t="shared" si="0"/>
        <v>2</v>
      </c>
      <c r="E19" s="42">
        <v>0</v>
      </c>
      <c r="F19" s="42">
        <f>D19*E19</f>
        <v>0</v>
      </c>
      <c r="G19" s="42">
        <f t="shared" si="1"/>
        <v>0</v>
      </c>
      <c r="H19" s="42">
        <f>F19*0.1</f>
        <v>0</v>
      </c>
      <c r="I19" s="67">
        <f t="shared" si="2"/>
        <v>0</v>
      </c>
      <c r="J19" s="53"/>
    </row>
    <row r="20" spans="1:22" ht="15" customHeight="1" x14ac:dyDescent="0.35">
      <c r="A20" s="71" t="s">
        <v>119</v>
      </c>
      <c r="B20" s="42"/>
      <c r="C20" s="42"/>
      <c r="D20" s="42"/>
      <c r="E20" s="42"/>
      <c r="F20" s="100">
        <f>ROUND(SUM(F7:H19),-1)</f>
        <v>1010</v>
      </c>
      <c r="G20" s="101"/>
      <c r="H20" s="102"/>
      <c r="I20" s="72">
        <f>ROUND(SUM(I5:I19), -2)</f>
        <v>50100</v>
      </c>
      <c r="J20" s="53"/>
      <c r="K20" s="35"/>
    </row>
    <row r="23" spans="1:22" x14ac:dyDescent="0.35">
      <c r="A23" s="13" t="s">
        <v>55</v>
      </c>
    </row>
    <row r="24" spans="1:22" ht="43.5" customHeight="1" x14ac:dyDescent="0.35">
      <c r="A24" s="113" t="s">
        <v>101</v>
      </c>
      <c r="B24" s="113"/>
      <c r="C24" s="113"/>
      <c r="D24" s="113"/>
      <c r="E24" s="113"/>
      <c r="F24" s="113"/>
      <c r="G24" s="113"/>
      <c r="H24" s="113"/>
      <c r="I24" s="113"/>
    </row>
    <row r="25" spans="1:22" ht="53.5" customHeight="1" x14ac:dyDescent="0.35">
      <c r="A25" s="113" t="s">
        <v>131</v>
      </c>
      <c r="B25" s="113"/>
      <c r="C25" s="113"/>
      <c r="D25" s="113"/>
      <c r="E25" s="113"/>
      <c r="F25" s="113"/>
      <c r="G25" s="113"/>
      <c r="H25" s="113"/>
      <c r="I25" s="113"/>
    </row>
    <row r="26" spans="1:22" ht="22.5" customHeight="1" x14ac:dyDescent="0.35">
      <c r="A26" s="114" t="s">
        <v>112</v>
      </c>
      <c r="B26" s="114"/>
      <c r="C26" s="114"/>
      <c r="D26" s="114"/>
      <c r="E26" s="114"/>
      <c r="F26" s="114"/>
      <c r="G26" s="114"/>
      <c r="H26" s="114"/>
      <c r="I26" s="114"/>
    </row>
    <row r="27" spans="1:22" ht="15.5" x14ac:dyDescent="0.35">
      <c r="A27" s="92" t="s">
        <v>132</v>
      </c>
      <c r="B27" s="18"/>
      <c r="C27" s="18"/>
      <c r="D27" s="18"/>
      <c r="E27" s="18"/>
      <c r="F27" s="18"/>
      <c r="G27" s="18"/>
      <c r="H27" s="18"/>
      <c r="I27" s="18"/>
      <c r="J27" s="18"/>
      <c r="K27" s="18"/>
    </row>
    <row r="28" spans="1:22" ht="18.5" x14ac:dyDescent="0.35">
      <c r="A28" s="51" t="s">
        <v>113</v>
      </c>
    </row>
    <row r="29" spans="1:22" ht="15.5" x14ac:dyDescent="0.35">
      <c r="A29" s="54" t="s">
        <v>114</v>
      </c>
    </row>
    <row r="30" spans="1:22" ht="15.5" x14ac:dyDescent="0.35">
      <c r="A30" s="54" t="s">
        <v>115</v>
      </c>
    </row>
    <row r="31" spans="1:22" ht="33" customHeight="1" x14ac:dyDescent="0.35">
      <c r="A31" s="111" t="s">
        <v>116</v>
      </c>
      <c r="B31" s="111"/>
      <c r="C31" s="111"/>
      <c r="D31" s="111"/>
      <c r="E31" s="111"/>
      <c r="F31" s="111"/>
      <c r="G31" s="111"/>
      <c r="H31" s="111"/>
      <c r="I31" s="111"/>
    </row>
    <row r="32" spans="1:22" ht="15.5" x14ac:dyDescent="0.35">
      <c r="A32" s="54" t="s">
        <v>117</v>
      </c>
    </row>
    <row r="33" spans="1:1" ht="18.5" x14ac:dyDescent="0.35">
      <c r="A33" s="32" t="s">
        <v>118</v>
      </c>
    </row>
  </sheetData>
  <mergeCells count="6">
    <mergeCell ref="A31:I31"/>
    <mergeCell ref="F20:H20"/>
    <mergeCell ref="A3:A4"/>
    <mergeCell ref="A24:I24"/>
    <mergeCell ref="A25:I25"/>
    <mergeCell ref="A26:I26"/>
  </mergeCells>
  <phoneticPr fontId="0"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A5" sqref="A5"/>
    </sheetView>
  </sheetViews>
  <sheetFormatPr defaultRowHeight="14.5" x14ac:dyDescent="0.35"/>
  <cols>
    <col min="1" max="1" width="16.81640625" customWidth="1"/>
    <col min="2" max="2" width="21.54296875" customWidth="1"/>
    <col min="3" max="3" width="18.81640625" customWidth="1"/>
    <col min="4" max="4" width="21.54296875" customWidth="1"/>
    <col min="5" max="5" width="24.26953125" customWidth="1"/>
    <col min="6" max="7" width="23.26953125" customWidth="1"/>
  </cols>
  <sheetData>
    <row r="1" spans="1:7" ht="15" x14ac:dyDescent="0.35">
      <c r="A1" s="115" t="s">
        <v>48</v>
      </c>
      <c r="B1" s="115"/>
      <c r="C1" s="115"/>
      <c r="D1" s="115"/>
      <c r="E1" s="115"/>
      <c r="F1" s="115"/>
      <c r="G1" s="115"/>
    </row>
    <row r="2" spans="1:7" x14ac:dyDescent="0.35">
      <c r="A2" s="5" t="s">
        <v>2</v>
      </c>
      <c r="B2" s="5" t="s">
        <v>3</v>
      </c>
      <c r="C2" s="5" t="s">
        <v>4</v>
      </c>
      <c r="D2" s="5" t="s">
        <v>5</v>
      </c>
      <c r="E2" s="5" t="s">
        <v>6</v>
      </c>
      <c r="F2" s="5" t="s">
        <v>7</v>
      </c>
      <c r="G2" s="5" t="s">
        <v>8</v>
      </c>
    </row>
    <row r="3" spans="1:7" ht="26.25" customHeight="1" x14ac:dyDescent="0.35">
      <c r="A3" s="116" t="s">
        <v>49</v>
      </c>
      <c r="B3" s="116" t="s">
        <v>50</v>
      </c>
      <c r="C3" s="116" t="s">
        <v>51</v>
      </c>
      <c r="D3" s="116" t="s">
        <v>65</v>
      </c>
      <c r="E3" s="116" t="s">
        <v>52</v>
      </c>
      <c r="F3" s="116" t="s">
        <v>53</v>
      </c>
      <c r="G3" s="119" t="s">
        <v>69</v>
      </c>
    </row>
    <row r="4" spans="1:7" ht="13.9" customHeight="1" thickBot="1" x14ac:dyDescent="0.4">
      <c r="A4" s="117"/>
      <c r="B4" s="117"/>
      <c r="C4" s="117"/>
      <c r="D4" s="118"/>
      <c r="E4" s="117"/>
      <c r="F4" s="117"/>
      <c r="G4" s="120"/>
    </row>
    <row r="5" spans="1:7" ht="30.75" customHeight="1" x14ac:dyDescent="0.35">
      <c r="A5" s="15" t="s">
        <v>54</v>
      </c>
      <c r="B5" s="16">
        <v>830</v>
      </c>
      <c r="C5" s="17">
        <v>0</v>
      </c>
      <c r="D5" s="16">
        <f>B5*C5</f>
        <v>0</v>
      </c>
      <c r="E5" s="16">
        <v>106</v>
      </c>
      <c r="F5" s="17">
        <f>'Respondents - Table 1'!L5</f>
        <v>100</v>
      </c>
      <c r="G5" s="16">
        <f>(E5*F5)+(B5*C5)</f>
        <v>10600</v>
      </c>
    </row>
  </sheetData>
  <mergeCells count="8">
    <mergeCell ref="A1:G1"/>
    <mergeCell ref="A3:A4"/>
    <mergeCell ref="B3:B4"/>
    <mergeCell ref="C3:C4"/>
    <mergeCell ref="D3:D4"/>
    <mergeCell ref="E3:E4"/>
    <mergeCell ref="F3:F4"/>
    <mergeCell ref="G3:G4"/>
  </mergeCells>
  <phoneticPr fontId="0" type="noConversion"/>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Respondents - Table 1</vt:lpstr>
      <vt:lpstr>Agency - Table 2</vt:lpstr>
      <vt:lpstr>Respondents -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2018-04-19T20:56:03Z</dcterms:created>
  <dcterms:modified xsi:type="dcterms:W3CDTF">2022-02-07T13:50:23Z</dcterms:modified>
</cp:coreProperties>
</file>