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FXM\Downloads\"/>
    </mc:Choice>
  </mc:AlternateContent>
  <xr:revisionPtr revIDLastSave="0" documentId="8_{5031AC9B-BC30-4C4F-BEB3-8976221295BE}" xr6:coauthVersionLast="46" xr6:coauthVersionMax="46" xr10:uidLastSave="{00000000-0000-0000-0000-000000000000}"/>
  <bookViews>
    <workbookView xWindow="-110" yWindow="-110" windowWidth="19420" windowHeight="10420" activeTab="3" xr2:uid="{00000000-000D-0000-FFFF-FFFF00000000}"/>
  </bookViews>
  <sheets>
    <sheet name="Inputs" sheetId="5" r:id="rId1"/>
    <sheet name="Annual Recordkeeping" sheetId="2" r:id="rId2"/>
    <sheet name="Annual Reporting" sheetId="3" r:id="rId3"/>
    <sheet name="TOTAL" sheetId="4" r:id="rId4"/>
    <sheet name="50.12 &amp; 50.90" sheetId="6" state="hidden" r:id="rId5"/>
    <sheet name="Part 50 Burden Table_2021" sheetId="7" r:id="rId6"/>
  </sheets>
  <definedNames>
    <definedName name="_xlnm.Print_Area" localSheetId="1">'Annual Recordkeeping'!#REF!</definedName>
    <definedName name="_xlnm.Print_Area" localSheetId="2">'Annual Reporting'!#REF!</definedName>
    <definedName name="_xlnm.Print_Area" localSheetId="3">TOTAL!#REF!</definedName>
    <definedName name="_xlnm.Print_Titles" localSheetId="1">'Annual Recordkeeping'!#REF!</definedName>
    <definedName name="_xlnm.Print_Titles" localSheetId="2">'Annual Reporting'!#REF!</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3" i="4" l="1"/>
  <c r="G38" i="6"/>
  <c r="G37" i="6"/>
  <c r="G24" i="6"/>
  <c r="G23" i="6"/>
  <c r="G22" i="6"/>
  <c r="G68" i="6"/>
  <c r="G67" i="6"/>
  <c r="B22" i="5" s="1"/>
  <c r="D35" i="4" s="1"/>
  <c r="E35" i="4" s="1"/>
  <c r="G53" i="6"/>
  <c r="G54" i="6" s="1"/>
  <c r="G51" i="6"/>
  <c r="E36" i="4"/>
  <c r="E37" i="4"/>
  <c r="C35" i="4"/>
  <c r="C34" i="4"/>
  <c r="B21" i="5" l="1"/>
  <c r="D34" i="4" s="1"/>
  <c r="E34" i="4" s="1"/>
  <c r="K76" i="6"/>
  <c r="K77" i="6"/>
  <c r="I73" i="6"/>
  <c r="C67" i="6" l="1"/>
  <c r="C53" i="6"/>
  <c r="C22" i="6"/>
  <c r="C37" i="6"/>
  <c r="G58" i="6"/>
  <c r="G28" i="6"/>
  <c r="G44" i="6" s="1"/>
  <c r="B26" i="4"/>
  <c r="K19" i="2"/>
  <c r="K17" i="2"/>
  <c r="K14" i="2"/>
  <c r="K12" i="2"/>
  <c r="K6" i="2"/>
  <c r="K4" i="2"/>
  <c r="K3" i="2"/>
  <c r="M17" i="3"/>
  <c r="M12" i="3"/>
  <c r="M10" i="3"/>
  <c r="M6" i="3"/>
  <c r="M4" i="3"/>
  <c r="M3" i="3"/>
  <c r="E3" i="3" l="1"/>
  <c r="B22" i="4"/>
  <c r="B21" i="4"/>
  <c r="A2" i="4"/>
  <c r="A3" i="4"/>
  <c r="A5" i="4"/>
  <c r="A1" i="4"/>
  <c r="E38" i="4"/>
  <c r="F37" i="4"/>
  <c r="F35" i="4"/>
  <c r="F36" i="4"/>
  <c r="F34" i="4"/>
  <c r="F38" i="4" l="1"/>
  <c r="C44" i="4" s="1"/>
  <c r="C20" i="2"/>
  <c r="G15" i="4" s="1"/>
  <c r="G52" i="6"/>
  <c r="G21" i="6"/>
  <c r="G66" i="6" l="1"/>
  <c r="G61" i="6"/>
  <c r="G62" i="6"/>
  <c r="G63" i="6"/>
  <c r="G64" i="6"/>
  <c r="G60" i="6"/>
  <c r="G47" i="6"/>
  <c r="G48" i="6"/>
  <c r="G49" i="6"/>
  <c r="G50" i="6"/>
  <c r="G46" i="6"/>
  <c r="G36" i="6"/>
  <c r="G31" i="6"/>
  <c r="G32" i="6"/>
  <c r="G33" i="6"/>
  <c r="G34" i="6"/>
  <c r="G30" i="6"/>
  <c r="G16" i="6"/>
  <c r="G17" i="6"/>
  <c r="G18" i="6"/>
  <c r="G19" i="6"/>
  <c r="G15" i="6"/>
  <c r="G35" i="6" l="1"/>
  <c r="B15" i="5" s="1"/>
  <c r="G65" i="6"/>
  <c r="M78" i="6"/>
  <c r="N78" i="6" s="1"/>
  <c r="M75" i="6"/>
  <c r="N75" i="6" s="1"/>
  <c r="E24" i="6"/>
  <c r="F14" i="6"/>
  <c r="F29" i="6"/>
  <c r="A2" i="6"/>
  <c r="A3" i="6"/>
  <c r="A5" i="6"/>
  <c r="A1" i="6"/>
  <c r="G39" i="6" l="1"/>
  <c r="B11" i="5" s="1"/>
  <c r="L77" i="6"/>
  <c r="L76" i="6"/>
  <c r="G20" i="6"/>
  <c r="B14" i="5" l="1"/>
  <c r="B10" i="5"/>
  <c r="M76" i="6"/>
  <c r="N76" i="6" s="1"/>
  <c r="M77" i="6"/>
  <c r="N77" i="6" s="1"/>
  <c r="E3" i="2" l="1"/>
  <c r="D3" i="2"/>
  <c r="N79" i="6"/>
  <c r="F3" i="3"/>
  <c r="G3" i="3" s="1"/>
  <c r="M79" i="6"/>
  <c r="D4" i="2"/>
  <c r="E4" i="2" s="1"/>
  <c r="H2" i="3" l="1"/>
  <c r="F2" i="2"/>
  <c r="E21" i="3" l="1"/>
  <c r="G21" i="3" s="1"/>
  <c r="E19" i="3"/>
  <c r="G19" i="3" s="1"/>
  <c r="C17" i="3"/>
  <c r="E15" i="3"/>
  <c r="G15" i="3" s="1"/>
  <c r="E13" i="3"/>
  <c r="G13" i="3" s="1"/>
  <c r="E12" i="3"/>
  <c r="G12" i="3" s="1"/>
  <c r="E11" i="3"/>
  <c r="G11" i="3" s="1"/>
  <c r="E10" i="3"/>
  <c r="G10" i="3" s="1"/>
  <c r="E9" i="3"/>
  <c r="G9" i="3" s="1"/>
  <c r="E8" i="3"/>
  <c r="G8" i="3" s="1"/>
  <c r="E7" i="3"/>
  <c r="G7" i="3" s="1"/>
  <c r="E6" i="3"/>
  <c r="G6" i="3" s="1"/>
  <c r="E4" i="3"/>
  <c r="E19" i="2"/>
  <c r="E17" i="2"/>
  <c r="E15" i="2"/>
  <c r="E14" i="2"/>
  <c r="E13" i="2"/>
  <c r="E12" i="2"/>
  <c r="D11" i="2"/>
  <c r="E11" i="2" s="1"/>
  <c r="E10" i="2"/>
  <c r="E9" i="2"/>
  <c r="E8" i="2"/>
  <c r="E7" i="2"/>
  <c r="E6" i="2"/>
  <c r="D12" i="4"/>
  <c r="A11" i="4"/>
  <c r="F19" i="2" l="1"/>
  <c r="L19" i="2"/>
  <c r="M19" i="2" s="1"/>
  <c r="F6" i="2"/>
  <c r="L6" i="2"/>
  <c r="M6" i="2" s="1"/>
  <c r="F7" i="2"/>
  <c r="L7" i="2"/>
  <c r="M7" i="2" s="1"/>
  <c r="F8" i="2"/>
  <c r="L8" i="2"/>
  <c r="M8" i="2" s="1"/>
  <c r="F9" i="2"/>
  <c r="L9" i="2"/>
  <c r="M9" i="2" s="1"/>
  <c r="F12" i="2"/>
  <c r="L12" i="2"/>
  <c r="M12" i="2" s="1"/>
  <c r="F10" i="2"/>
  <c r="L10" i="2"/>
  <c r="M10" i="2" s="1"/>
  <c r="F11" i="2"/>
  <c r="L11" i="2"/>
  <c r="M11" i="2" s="1"/>
  <c r="F13" i="2"/>
  <c r="L13" i="2"/>
  <c r="M13" i="2" s="1"/>
  <c r="F14" i="2"/>
  <c r="L14" i="2"/>
  <c r="M14" i="2" s="1"/>
  <c r="F15" i="2"/>
  <c r="L15" i="2"/>
  <c r="M15" i="2" s="1"/>
  <c r="F17" i="2"/>
  <c r="L17" i="2"/>
  <c r="M17" i="2" s="1"/>
  <c r="H21" i="3"/>
  <c r="N21" i="3"/>
  <c r="O21" i="3" s="1"/>
  <c r="H6" i="3"/>
  <c r="N6" i="3"/>
  <c r="O6" i="3" s="1"/>
  <c r="G4" i="3"/>
  <c r="N4" i="3" s="1"/>
  <c r="O4" i="3" s="1"/>
  <c r="N9" i="3"/>
  <c r="O9" i="3" s="1"/>
  <c r="H9" i="3"/>
  <c r="H8" i="3"/>
  <c r="N8" i="3"/>
  <c r="O8" i="3" s="1"/>
  <c r="H11" i="3"/>
  <c r="N11" i="3"/>
  <c r="O11" i="3" s="1"/>
  <c r="H19" i="3"/>
  <c r="N19" i="3"/>
  <c r="O19" i="3" s="1"/>
  <c r="H7" i="3"/>
  <c r="N7" i="3"/>
  <c r="O7" i="3" s="1"/>
  <c r="H10" i="3"/>
  <c r="N10" i="3"/>
  <c r="O10" i="3" s="1"/>
  <c r="H12" i="3"/>
  <c r="N12" i="3"/>
  <c r="O12" i="3" s="1"/>
  <c r="E17" i="3"/>
  <c r="G17" i="3" s="1"/>
  <c r="C22" i="3"/>
  <c r="G12" i="4" s="1"/>
  <c r="N13" i="3"/>
  <c r="O13" i="3" s="1"/>
  <c r="H13" i="3"/>
  <c r="H15" i="3"/>
  <c r="N15" i="3"/>
  <c r="O15" i="3" s="1"/>
  <c r="F3" i="2"/>
  <c r="L3" i="2"/>
  <c r="M3" i="2" s="1"/>
  <c r="F4" i="2"/>
  <c r="L4" i="2"/>
  <c r="M4" i="2" s="1"/>
  <c r="E20" i="2"/>
  <c r="G22" i="3" l="1"/>
  <c r="C14" i="4" s="1"/>
  <c r="H4" i="3"/>
  <c r="C13" i="4"/>
  <c r="E22" i="3"/>
  <c r="G14" i="4" s="1"/>
  <c r="H17" i="3"/>
  <c r="N17" i="3"/>
  <c r="O17" i="3" s="1"/>
  <c r="F20" i="2"/>
  <c r="D13" i="4" s="1"/>
  <c r="H3" i="3"/>
  <c r="N3" i="3"/>
  <c r="O3" i="3" s="1"/>
  <c r="C15" i="4" l="1"/>
  <c r="B20" i="4"/>
  <c r="B24" i="4" s="1"/>
  <c r="B27" i="4" s="1"/>
  <c r="H22" i="3"/>
  <c r="D14" i="4" s="1"/>
  <c r="D15" i="4" s="1"/>
</calcChain>
</file>

<file path=xl/sharedStrings.xml><?xml version="1.0" encoding="utf-8"?>
<sst xmlns="http://schemas.openxmlformats.org/spreadsheetml/2006/main" count="912" uniqueCount="451">
  <si>
    <t>Table 1 Annual Recordkeeping</t>
  </si>
  <si>
    <t>Section</t>
  </si>
  <si>
    <t>Type of Change
New (N)
Amended (A)
Removed (R) 
Change in Respondents (CR)</t>
  </si>
  <si>
    <t>Number of Recordkeepers</t>
  </si>
  <si>
    <t>Burden Hours per Recordkeeper</t>
  </si>
  <si>
    <t>Total Burden Hours</t>
  </si>
  <si>
    <t>Basis of Burden Hours</t>
  </si>
  <si>
    <t>Notes</t>
  </si>
  <si>
    <t>Impact of Proposed Rule on Existing Clearance Burden Hour Estimates</t>
  </si>
  <si>
    <t>CR</t>
  </si>
  <si>
    <t>Average RA Model hours for 50.12 exemptions separated between recordkeeping and reporting tabs</t>
  </si>
  <si>
    <t>Average RA Model hours for 50.90 amendment separated between recordkeeping and reporting tabs</t>
  </si>
  <si>
    <t>Covers license amendments for EP, physical security, and cyber security</t>
  </si>
  <si>
    <t>Emergency preparedness</t>
  </si>
  <si>
    <t>50.47(b)(1)-(16); App. E.IV; App. E.V
Permanently defueled emergency plan (PDEP)</t>
  </si>
  <si>
    <t>Burden tables for 10 CFR Part 50 renewal (2017)</t>
  </si>
  <si>
    <t>In 2017 Part 50 renewal tables, 50.47(b), App E, and 50.54 (q-t) are combined for a total of 256 hours. In the 2014 Part 50 SS, 50.47(b) and App E account for 88 hours and 50.54(q)(3)-(6) accounts for 168 hours which equals 256.</t>
  </si>
  <si>
    <t>50.200(b)
Permanently defueled emergency plan (PDEP)</t>
  </si>
  <si>
    <t>N</t>
  </si>
  <si>
    <t>Burden tables for 10 CFR Part 50 renewal (2017) altered to reflect proposed changes using professional best judgment</t>
  </si>
  <si>
    <t>Current: 0
After rule: 76
Change = 76</t>
  </si>
  <si>
    <t>50.47(b)(1)-(16); App. E.IV; App.E.V
Emergency plan requirements after spent fuel is in dry cask storage</t>
  </si>
  <si>
    <t>Proposed revision to information collection burden in 50.47(b) occurred as the result of a proposed revision in 50.54(q)(7)(iii).</t>
  </si>
  <si>
    <t>No impact</t>
  </si>
  <si>
    <t>50.54(q)(7)(iii)
Emergency plan requirements after spent fuel is in dry cask storage</t>
  </si>
  <si>
    <t>Professional best judgment</t>
  </si>
  <si>
    <t>50.47(b)(1)-(16); App. E.IV; App. E.V
Elimination of emergency plan requirements after all spent fuel removed from site</t>
  </si>
  <si>
    <t>Proposed revision to information collection burden in 50.47(b) occurred as the result of a proposed revision in 50.54(q)(7)(iv)).</t>
  </si>
  <si>
    <t>50.54(q)(7)(ii)(A)
Recording spent fuel decay period analysis</t>
  </si>
  <si>
    <t>Reg Analysis assumes that "each licensee would not submit a site-specific analysis, but instead would wait the pre-determined time, which will be specified by rulemaking, before transitioning from Level 1 to Level 2."</t>
  </si>
  <si>
    <t>Part 50 Section 8 Final SS (2014)</t>
  </si>
  <si>
    <t>The 2014 SS was relied on for this estimate because the 2017 Part 50 renewal tables combine the IC burden associated with 50.54(t) with other Part 50 requirements, making it difficult to identify the specific hours associated with 50.54(t).</t>
  </si>
  <si>
    <t>App. E.IV.F.2.j
Recording exercises conducted</t>
  </si>
  <si>
    <t>ICF did not rely on the 2017 10 CFR Part 50 renewal tables because this information collection is bundled with other EP related information collections in the 2017 tables.</t>
  </si>
  <si>
    <t>50.200(c)(1)(vi)
Recording exercises conducted</t>
  </si>
  <si>
    <t>Part 50 Section 8 Final SS (2014) burden estimate for App.E.IV.F.2.j (recording exercises conducted) altered to reflect proposed changes using professional best judgment</t>
  </si>
  <si>
    <t xml:space="preserve">Current: 0
After rule: 36
Change = 36 </t>
  </si>
  <si>
    <t>Training requirements for CFH</t>
  </si>
  <si>
    <t>50.120(b)
Training and qualification requirements of nuclear power plant personnel</t>
  </si>
  <si>
    <t>Record retention</t>
  </si>
  <si>
    <t>50.71(c)(1)
Retaining records</t>
  </si>
  <si>
    <t>A/CR</t>
  </si>
  <si>
    <t>This information collection is bundled with a more significant information collection in the 2017 Part 50 renewal tables</t>
  </si>
  <si>
    <t>Table 1 Total</t>
  </si>
  <si>
    <t>* Information collections that will not result in a burden in the relevant three-year window were included in the table to indicate the potential for a burden associated with a new or modified information collection in the future.</t>
  </si>
  <si>
    <t>Table 2 Annual Reporting</t>
  </si>
  <si>
    <t>Number of Respondents</t>
  </si>
  <si>
    <t>Responses per Respondent</t>
  </si>
  <si>
    <t>Total Responses</t>
  </si>
  <si>
    <t>Burden Hours per Response</t>
  </si>
  <si>
    <t>Part 50 Section 8 Final SS (2014) interpreted based on professional best judgment</t>
  </si>
  <si>
    <t>In 2017 Part 50 renewal tables, 50.47(b), App E, and 50.54 (q &amp; t) are combined for a total of 34 hours.</t>
  </si>
  <si>
    <t>Current: 0
After rule: 17.5
Change = 17.5</t>
  </si>
  <si>
    <t>50.54(q)(7)(ii)(A)
Reporting spent fuel decay period analysis</t>
  </si>
  <si>
    <t>50.54(q)(8)(i)
Reporting initial emergency plan changes</t>
  </si>
  <si>
    <t>Current: 0
After rule: 8 
Change = 8</t>
  </si>
  <si>
    <t>App. E.IV.F.2.a,b
Reporting exercises conducted</t>
  </si>
  <si>
    <t>50.200(c)(1)(vi)
Reporting exercises conducted</t>
  </si>
  <si>
    <t>Current: 0
After rule: 35 
Change = 35</t>
  </si>
  <si>
    <t>Physical security</t>
  </si>
  <si>
    <t>50.54(p)(3)
Summary of analysis completed regarding safeguards effectiveness</t>
  </si>
  <si>
    <t>The number of estimated Respondents was based on the number of estimated Respondents for 50.34(c) &amp;(d) &amp; 50.54(p) physical security and safeguards contingency plans (operating and decommissioned/shutdown power reactors) in the burden tables for 10 CFR Part 50 renewal (2017).</t>
  </si>
  <si>
    <t>Current: 1,798
After rule: 2,728
Change = 930</t>
  </si>
  <si>
    <t>Decommissioning funding assurance</t>
  </si>
  <si>
    <t>50.75(f)(1)
Decommissioning trust fund reporting</t>
  </si>
  <si>
    <t>RA model</t>
  </si>
  <si>
    <t>Onsite financial protection</t>
  </si>
  <si>
    <t>50.54(w)(6)
Notification of material change</t>
  </si>
  <si>
    <t>Current: 0
After rule: 0.8
Change = 0.8</t>
  </si>
  <si>
    <t>Spent fuel management</t>
  </si>
  <si>
    <t>50.54(bb)
Irradiated fuel management plan (IFMP)</t>
  </si>
  <si>
    <t>A</t>
  </si>
  <si>
    <t>Current: 0
After rule: 1.1
Change = 1.1
*Existing Clearance includes a 250 hour per activity burden estimate for the IFMP, but doesn't identify any respondents.</t>
  </si>
  <si>
    <t>Table 2 Total</t>
  </si>
  <si>
    <t>Table</t>
  </si>
  <si>
    <t>Description</t>
  </si>
  <si>
    <t>Burden Hours</t>
  </si>
  <si>
    <t>Annual Recordkeeping</t>
  </si>
  <si>
    <t>Annual Reporting</t>
  </si>
  <si>
    <t>TOTAL</t>
  </si>
  <si>
    <t>Nuclear Regulatory Commission</t>
  </si>
  <si>
    <t>Decomissioning Proposed Rule</t>
  </si>
  <si>
    <t xml:space="preserve">Paperwork Reduction Act - Information Collection Request </t>
  </si>
  <si>
    <t>Part 50</t>
  </si>
  <si>
    <t>Name</t>
  </si>
  <si>
    <t>Value</t>
  </si>
  <si>
    <t>Source</t>
  </si>
  <si>
    <t>Wage rate</t>
  </si>
  <si>
    <t>2024-2026</t>
  </si>
  <si>
    <t>50.12 
Specific exemptions</t>
  </si>
  <si>
    <t>50.90 
License amendment</t>
  </si>
  <si>
    <t xml:space="preserve">50.12 </t>
  </si>
  <si>
    <t xml:space="preserve">50.90 </t>
  </si>
  <si>
    <t>Note:</t>
  </si>
  <si>
    <t>Source:</t>
  </si>
  <si>
    <t>ICR_12-19-17_Exemption Calc notes_v2_2-23-18</t>
  </si>
  <si>
    <t>EP</t>
  </si>
  <si>
    <t>o/o FP</t>
  </si>
  <si>
    <t>DTF</t>
  </si>
  <si>
    <t xml:space="preserve">record </t>
  </si>
  <si>
    <t>FOCD</t>
  </si>
  <si>
    <t>PS</t>
  </si>
  <si>
    <t>Cyber</t>
  </si>
  <si>
    <t>CFH</t>
  </si>
  <si>
    <t>NRC Cost</t>
  </si>
  <si>
    <t>record</t>
  </si>
  <si>
    <t>Respondents:</t>
  </si>
  <si>
    <t>DTF has been removed</t>
  </si>
  <si>
    <t>Emergency Preparedness</t>
  </si>
  <si>
    <t>Offsite and Onsite Financial Protections</t>
  </si>
  <si>
    <t>Decomissioning Funding Assurance</t>
  </si>
  <si>
    <t>Record Retention Requirements</t>
  </si>
  <si>
    <t>Foreign Ownership, Control, or Domination (FOCD)</t>
  </si>
  <si>
    <t>These burden estimates were provided for 50.12 exempions and 50.90 license amendment</t>
  </si>
  <si>
    <t>Number of respondents:</t>
  </si>
  <si>
    <t>Average per respondent</t>
  </si>
  <si>
    <t>50.12 Specific Exemptions</t>
  </si>
  <si>
    <t>-</t>
  </si>
  <si>
    <t>50.90 License Amendment</t>
  </si>
  <si>
    <t>Physical Security</t>
  </si>
  <si>
    <t>Cyber Security</t>
  </si>
  <si>
    <t>Certified Fuel Handler Definition...</t>
  </si>
  <si>
    <t>NRC Costs</t>
  </si>
  <si>
    <t>Annual per period</t>
  </si>
  <si>
    <t>Recordkeeping % adjustment</t>
  </si>
  <si>
    <t>Reporting % adjustment</t>
  </si>
  <si>
    <t>Hour Burden</t>
  </si>
  <si>
    <t>NRC Action</t>
  </si>
  <si>
    <t>Rule Text Provision</t>
  </si>
  <si>
    <t>No. Actions/Year</t>
  </si>
  <si>
    <t>Reduced Burden Hours/Action</t>
  </si>
  <si>
    <t>Total Reduced Hours</t>
  </si>
  <si>
    <t>Total Cost Reduction</t>
  </si>
  <si>
    <t>Approve CFH Training Program</t>
  </si>
  <si>
    <t>50.120.</t>
  </si>
  <si>
    <t>Process exemption requests</t>
  </si>
  <si>
    <t>Process license amendments</t>
  </si>
  <si>
    <t>Review decommissioning trust fund report</t>
  </si>
  <si>
    <t>50.75(f)(1)</t>
  </si>
  <si>
    <t xml:space="preserve">Source: </t>
  </si>
  <si>
    <t>Regulatory Analysis Appendix B</t>
  </si>
  <si>
    <t>NRC Cost 50.12</t>
  </si>
  <si>
    <t>NRC Cost 50.90</t>
  </si>
  <si>
    <t>Annualized NRC Cost Reduction (Table)</t>
  </si>
  <si>
    <t>Responses:</t>
  </si>
  <si>
    <t>Annual Respondents</t>
  </si>
  <si>
    <t>Annual Recordkeeping Responses</t>
  </si>
  <si>
    <t>Annual Reporting Responses</t>
  </si>
  <si>
    <t xml:space="preserve">Current </t>
  </si>
  <si>
    <t>After Rule</t>
  </si>
  <si>
    <t xml:space="preserve">Change </t>
  </si>
  <si>
    <t>Annualized NRC Cost Reduction</t>
  </si>
  <si>
    <t>Approve CFH training program</t>
  </si>
  <si>
    <t>Total</t>
  </si>
  <si>
    <t>QUESTION 12</t>
  </si>
  <si>
    <t>Estimated Burden and Burden Hour Cost</t>
  </si>
  <si>
    <t>QUESTION 13</t>
  </si>
  <si>
    <t>Estimate of Other Additional Costs</t>
  </si>
  <si>
    <t>QUESTION 14</t>
  </si>
  <si>
    <t>Estimated Annualized Cost to the Federal Governement</t>
  </si>
  <si>
    <t>Current Burden Table of Part 50</t>
  </si>
  <si>
    <t>New cost to the Federal government</t>
  </si>
  <si>
    <t>Record keeping hours</t>
  </si>
  <si>
    <t>Record storage costs</t>
  </si>
  <si>
    <t>A fraction of the recordkeeping hour burden</t>
  </si>
  <si>
    <t>Total record storage costs</t>
  </si>
  <si>
    <t>Current record storage costs</t>
  </si>
  <si>
    <t>New record storage costs</t>
  </si>
  <si>
    <t>Current: 10,800
After rule: 9,199.53
Change = -1,600.47</t>
  </si>
  <si>
    <t>Covers exemption requests for EP, onsite financial protection, record retention, and FOCD</t>
  </si>
  <si>
    <t>Covers exemption requests for EP, onsite financial protection, record retention, FOCD</t>
  </si>
  <si>
    <t>Current: 31,488
After rule: 30,993.1
Change = -494.8</t>
  </si>
  <si>
    <t>Current: 39,780
After rule: 39,772
Reduction = -8</t>
  </si>
  <si>
    <t>Current: 307,992
After rule: 306,980
Change = -1012.4</t>
  </si>
  <si>
    <t>No change</t>
  </si>
  <si>
    <t>Current: 445
After rule: 317.7
Change = -127.3</t>
  </si>
  <si>
    <t xml:space="preserve">Current: 1,140
After rule: 1,100
Change = -40
*Other rows in table impact the same existing Clearance burden estimate.
</t>
  </si>
  <si>
    <t>Note: The respondents affected by the proposed rule’s 10 CFR part 50 information collections are not new respondents; they are affected by other information collections identified in the existing 10 CFR part 50 clearance.</t>
  </si>
  <si>
    <t>no change</t>
  </si>
  <si>
    <t>use 73.67</t>
  </si>
  <si>
    <t>Current: 7,424
After rule: 7,336
Change = -88 
*Other rows in table impact the same existing Clearance burden estimate.</t>
  </si>
  <si>
    <t>Current: 7,424
After rule: 7,344
Change = -80
*Other rows in table impact the same existing Clearance burden estimate.</t>
  </si>
  <si>
    <t>Current: 7,424
After rule: 7,376
Change = -48
*Other rows in table impact the same existing Clearance burden estimate.</t>
  </si>
  <si>
    <t>Current: 14,790
After rule: 14,773
Change = -17.5
*Other rows in table impact the same existing Clearance burden estimate.</t>
  </si>
  <si>
    <t>Current: 14,790
After rule: 14,710
Change = -80
*Other rows in table impact the same existing Clearance burden estimate.</t>
  </si>
  <si>
    <t>Current: 11,800
After rule: 11,400
Reduction = -400</t>
  </si>
  <si>
    <r>
      <rPr>
        <sz val="11"/>
        <rFont val="Arial"/>
        <family val="2"/>
      </rPr>
      <t xml:space="preserve">Supporting
</t>
    </r>
    <r>
      <rPr>
        <sz val="11"/>
        <rFont val="Arial"/>
        <family val="2"/>
      </rPr>
      <t>Statement Section</t>
    </r>
  </si>
  <si>
    <r>
      <rPr>
        <sz val="11"/>
        <rFont val="Arial"/>
        <family val="2"/>
      </rPr>
      <t>Rule Section</t>
    </r>
  </si>
  <si>
    <r>
      <rPr>
        <sz val="11"/>
        <rFont val="Arial"/>
        <family val="2"/>
      </rPr>
      <t>Description</t>
    </r>
  </si>
  <si>
    <r>
      <rPr>
        <sz val="11"/>
        <rFont val="Arial"/>
        <family val="2"/>
      </rPr>
      <t>Number of Respondents</t>
    </r>
  </si>
  <si>
    <r>
      <rPr>
        <sz val="11"/>
        <rFont val="Arial"/>
        <family val="2"/>
      </rPr>
      <t xml:space="preserve">Responses per
</t>
    </r>
    <r>
      <rPr>
        <sz val="11"/>
        <rFont val="Arial"/>
        <family val="2"/>
      </rPr>
      <t>Respondent</t>
    </r>
  </si>
  <si>
    <r>
      <rPr>
        <sz val="11"/>
        <rFont val="Arial"/>
        <family val="2"/>
      </rPr>
      <t xml:space="preserve">Total Number of
</t>
    </r>
    <r>
      <rPr>
        <sz val="11"/>
        <rFont val="Arial"/>
        <family val="2"/>
      </rPr>
      <t>Responses</t>
    </r>
  </si>
  <si>
    <r>
      <rPr>
        <sz val="11"/>
        <rFont val="Arial"/>
        <family val="2"/>
      </rPr>
      <t>Burden per Response</t>
    </r>
  </si>
  <si>
    <r>
      <rPr>
        <sz val="11"/>
        <rFont val="Arial"/>
        <family val="2"/>
      </rPr>
      <t>Total Annual Burden Hours</t>
    </r>
  </si>
  <si>
    <r>
      <rPr>
        <sz val="11"/>
        <rFont val="Arial"/>
        <family val="2"/>
      </rPr>
      <t xml:space="preserve">Total Cost @
</t>
    </r>
    <r>
      <rPr>
        <sz val="11"/>
        <rFont val="Arial"/>
        <family val="2"/>
      </rPr>
      <t>$279/Hour</t>
    </r>
  </si>
  <si>
    <r>
      <rPr>
        <sz val="11"/>
        <rFont val="Arial"/>
        <family val="2"/>
      </rPr>
      <t>50.33(a)-(d), (g), (j)</t>
    </r>
  </si>
  <si>
    <r>
      <rPr>
        <sz val="11"/>
        <rFont val="Arial"/>
        <family val="2"/>
      </rPr>
      <t xml:space="preserve">Early Site Permit application - general
</t>
    </r>
    <r>
      <rPr>
        <sz val="11"/>
        <rFont val="Arial"/>
        <family val="2"/>
      </rPr>
      <t>information</t>
    </r>
  </si>
  <si>
    <r>
      <rPr>
        <sz val="11"/>
        <rFont val="Arial"/>
        <family val="2"/>
      </rPr>
      <t>-</t>
    </r>
  </si>
  <si>
    <r>
      <rPr>
        <sz val="11"/>
        <rFont val="Arial"/>
        <family val="2"/>
      </rPr>
      <t>$                             -</t>
    </r>
  </si>
  <si>
    <r>
      <rPr>
        <sz val="11"/>
        <rFont val="Arial"/>
        <family val="2"/>
      </rPr>
      <t>50.33(a)-(d), (j)</t>
    </r>
  </si>
  <si>
    <r>
      <rPr>
        <sz val="11"/>
        <rFont val="Arial"/>
        <family val="2"/>
      </rPr>
      <t xml:space="preserve">Standard Design Certification application -
</t>
    </r>
    <r>
      <rPr>
        <sz val="11"/>
        <rFont val="Arial"/>
        <family val="2"/>
      </rPr>
      <t>general information</t>
    </r>
  </si>
  <si>
    <r>
      <rPr>
        <sz val="11"/>
        <rFont val="Arial"/>
        <family val="2"/>
      </rPr>
      <t xml:space="preserve">Combined OL application - general
</t>
    </r>
    <r>
      <rPr>
        <sz val="11"/>
        <rFont val="Arial"/>
        <family val="2"/>
      </rPr>
      <t>information</t>
    </r>
  </si>
  <si>
    <r>
      <rPr>
        <sz val="11"/>
        <rFont val="Arial"/>
        <family val="2"/>
      </rPr>
      <t xml:space="preserve">Standard Design Approval application -
</t>
    </r>
    <r>
      <rPr>
        <sz val="11"/>
        <rFont val="Arial"/>
        <family val="2"/>
      </rPr>
      <t>general information</t>
    </r>
  </si>
  <si>
    <r>
      <rPr>
        <sz val="11"/>
        <rFont val="Arial"/>
        <family val="2"/>
      </rPr>
      <t xml:space="preserve">Manfacturing License application - general
</t>
    </r>
    <r>
      <rPr>
        <sz val="11"/>
        <rFont val="Arial"/>
        <family val="2"/>
      </rPr>
      <t>information</t>
    </r>
  </si>
  <si>
    <r>
      <rPr>
        <sz val="11"/>
        <rFont val="Arial"/>
        <family val="2"/>
      </rPr>
      <t>50.33(a)-(d), (h), (j)</t>
    </r>
  </si>
  <si>
    <r>
      <rPr>
        <sz val="11"/>
        <rFont val="Arial"/>
        <family val="2"/>
      </rPr>
      <t xml:space="preserve">NPUF Construction Permit application -
</t>
    </r>
    <r>
      <rPr>
        <sz val="11"/>
        <rFont val="Arial"/>
        <family val="2"/>
      </rPr>
      <t>general information</t>
    </r>
  </si>
  <si>
    <r>
      <rPr>
        <sz val="11"/>
        <rFont val="Arial"/>
        <family val="2"/>
      </rPr>
      <t xml:space="preserve">NPUF Operating License application -
</t>
    </r>
    <r>
      <rPr>
        <sz val="11"/>
        <rFont val="Arial"/>
        <family val="2"/>
      </rPr>
      <t>general information</t>
    </r>
  </si>
  <si>
    <r>
      <rPr>
        <sz val="11"/>
        <rFont val="Arial"/>
        <family val="2"/>
      </rPr>
      <t>50.33(a)-(d), (h)-(j)</t>
    </r>
  </si>
  <si>
    <r>
      <rPr>
        <sz val="11"/>
        <rFont val="Arial"/>
        <family val="2"/>
      </rPr>
      <t xml:space="preserve">Nuclear Power Plant  Construction Permit
</t>
    </r>
    <r>
      <rPr>
        <sz val="11"/>
        <rFont val="Arial"/>
        <family val="2"/>
      </rPr>
      <t>application - general information</t>
    </r>
  </si>
  <si>
    <r>
      <rPr>
        <sz val="11"/>
        <rFont val="Arial"/>
        <family val="2"/>
      </rPr>
      <t>50.33(a)-(d), (g)-(j)</t>
    </r>
  </si>
  <si>
    <r>
      <rPr>
        <sz val="11"/>
        <rFont val="Arial"/>
        <family val="2"/>
      </rPr>
      <t xml:space="preserve">Nuclear Power Plant Operating License
</t>
    </r>
    <r>
      <rPr>
        <sz val="11"/>
        <rFont val="Arial"/>
        <family val="2"/>
      </rPr>
      <t>application - technical information</t>
    </r>
  </si>
  <si>
    <r>
      <rPr>
        <sz val="11"/>
        <rFont val="Arial"/>
        <family val="2"/>
      </rPr>
      <t>50.33(f)</t>
    </r>
  </si>
  <si>
    <r>
      <rPr>
        <sz val="11"/>
        <rFont val="Arial"/>
        <family val="2"/>
      </rPr>
      <t xml:space="preserve">Financial qualification information as
</t>
    </r>
    <r>
      <rPr>
        <sz val="11"/>
        <rFont val="Arial"/>
        <family val="2"/>
      </rPr>
      <t>requested by the Commission</t>
    </r>
  </si>
  <si>
    <r>
      <rPr>
        <sz val="11"/>
        <rFont val="Arial"/>
        <family val="2"/>
      </rPr>
      <t xml:space="preserve">NPUF Construction Permit application -
</t>
    </r>
    <r>
      <rPr>
        <sz val="11"/>
        <rFont val="Arial"/>
        <family val="2"/>
      </rPr>
      <t>general information (PSAR)</t>
    </r>
  </si>
  <si>
    <r>
      <rPr>
        <sz val="11"/>
        <rFont val="Arial"/>
        <family val="2"/>
      </rPr>
      <t xml:space="preserve">NPUF Operating License application -
</t>
    </r>
    <r>
      <rPr>
        <sz val="11"/>
        <rFont val="Arial"/>
        <family val="2"/>
      </rPr>
      <t>technical information (FSAR)</t>
    </r>
  </si>
  <si>
    <r>
      <rPr>
        <sz val="11"/>
        <rFont val="Arial"/>
        <family val="2"/>
      </rPr>
      <t xml:space="preserve">Nuclear Power Plant Construction Permit
</t>
    </r>
    <r>
      <rPr>
        <sz val="11"/>
        <rFont val="Arial"/>
        <family val="2"/>
      </rPr>
      <t>application - general information (PSAR)</t>
    </r>
  </si>
  <si>
    <r>
      <rPr>
        <sz val="11"/>
        <rFont val="Arial"/>
        <family val="2"/>
      </rPr>
      <t xml:space="preserve">Nuclear Power Plant Operating License
</t>
    </r>
    <r>
      <rPr>
        <sz val="11"/>
        <rFont val="Arial"/>
        <family val="2"/>
      </rPr>
      <t>application - technical information (FSAR)</t>
    </r>
  </si>
  <si>
    <r>
      <rPr>
        <sz val="11"/>
        <rFont val="Arial"/>
        <family val="2"/>
      </rPr>
      <t>50.54(bb)</t>
    </r>
  </si>
  <si>
    <r>
      <rPr>
        <sz val="11"/>
        <rFont val="Arial"/>
        <family val="2"/>
      </rPr>
      <t xml:space="preserve">Decommissioned plants submit program
</t>
    </r>
    <r>
      <rPr>
        <sz val="11"/>
        <rFont val="Arial"/>
        <family val="2"/>
      </rPr>
      <t>for managing and funding irradiated fuel following permanent cessation of operation of the reactor</t>
    </r>
  </si>
  <si>
    <r>
      <rPr>
        <sz val="11"/>
        <rFont val="Arial"/>
        <family val="2"/>
      </rPr>
      <t>50.59(c), 50.90, 50.91(a), (b)</t>
    </r>
  </si>
  <si>
    <r>
      <rPr>
        <sz val="11"/>
        <rFont val="Arial"/>
        <family val="2"/>
      </rPr>
      <t>License Amendments</t>
    </r>
  </si>
  <si>
    <r>
      <rPr>
        <sz val="11"/>
        <rFont val="Arial"/>
        <family val="2"/>
      </rPr>
      <t>License Amendments - Topical Reports</t>
    </r>
  </si>
  <si>
    <r>
      <rPr>
        <sz val="11"/>
        <rFont val="Arial"/>
        <family val="2"/>
      </rPr>
      <t xml:space="preserve">Notification within 30 days of a change in
</t>
    </r>
    <r>
      <rPr>
        <sz val="11"/>
        <rFont val="Arial"/>
        <family val="2"/>
      </rPr>
      <t>status of a licensed reactor operator or senior operator.</t>
    </r>
  </si>
  <si>
    <r>
      <rPr>
        <sz val="11"/>
        <rFont val="Arial"/>
        <family val="2"/>
      </rPr>
      <t>50.80(b)</t>
    </r>
  </si>
  <si>
    <r>
      <rPr>
        <sz val="11"/>
        <rFont val="Arial"/>
        <family val="2"/>
      </rPr>
      <t>License Transfers</t>
    </r>
  </si>
  <si>
    <r>
      <rPr>
        <sz val="11"/>
        <rFont val="Arial"/>
        <family val="2"/>
      </rPr>
      <t xml:space="preserve">50.36,50.36A, 50.36B &amp;
</t>
    </r>
    <r>
      <rPr>
        <sz val="11"/>
        <rFont val="Arial"/>
        <family val="2"/>
      </rPr>
      <t>Appendix I</t>
    </r>
  </si>
  <si>
    <r>
      <rPr>
        <sz val="11"/>
        <rFont val="Arial"/>
        <family val="2"/>
      </rPr>
      <t>Technical Specifications</t>
    </r>
  </si>
  <si>
    <r>
      <rPr>
        <sz val="11"/>
        <rFont val="Arial"/>
        <family val="2"/>
      </rPr>
      <t xml:space="preserve">50.36,50.36A, 50.36B, 50.36C &amp;
</t>
    </r>
    <r>
      <rPr>
        <sz val="11"/>
        <rFont val="Arial"/>
        <family val="2"/>
      </rPr>
      <t>Appendix I</t>
    </r>
  </si>
  <si>
    <r>
      <rPr>
        <sz val="11"/>
        <rFont val="Arial"/>
        <family val="2"/>
      </rPr>
      <t xml:space="preserve">Technical Specifications - Risk Informed
</t>
    </r>
    <r>
      <rPr>
        <sz val="11"/>
        <rFont val="Arial"/>
        <family val="2"/>
      </rPr>
      <t>Completion Times (RICT) Program</t>
    </r>
  </si>
  <si>
    <r>
      <rPr>
        <sz val="11"/>
        <rFont val="Arial"/>
        <family val="2"/>
      </rPr>
      <t xml:space="preserve">50.34(c) &amp; (d) &amp; 50.54(p) -
</t>
    </r>
    <r>
      <rPr>
        <sz val="11"/>
        <rFont val="Arial"/>
        <family val="2"/>
      </rPr>
      <t xml:space="preserve">Burden covered under 10 CFR
</t>
    </r>
    <r>
      <rPr>
        <sz val="11"/>
        <rFont val="Arial"/>
        <family val="2"/>
      </rPr>
      <t>73.67 approved by OMB under Clearance No. 3150-0151</t>
    </r>
  </si>
  <si>
    <r>
      <rPr>
        <sz val="11"/>
        <rFont val="Arial"/>
        <family val="2"/>
      </rPr>
      <t>Physical security and safeguards contingency plans (operating power reactors)</t>
    </r>
  </si>
  <si>
    <r>
      <rPr>
        <sz val="11"/>
        <rFont val="Arial"/>
        <family val="2"/>
      </rPr>
      <t xml:space="preserve">Physical security and safeguards
</t>
    </r>
    <r>
      <rPr>
        <sz val="11"/>
        <rFont val="Arial"/>
        <family val="2"/>
      </rPr>
      <t>contingency plans (decommissioned/shutdown power reactors)</t>
    </r>
  </si>
  <si>
    <r>
      <rPr>
        <sz val="11"/>
        <rFont val="Arial"/>
        <family val="2"/>
      </rPr>
      <t>Physical security and safeguards contingency plans (nonpower reactors)</t>
    </r>
  </si>
  <si>
    <r>
      <rPr>
        <sz val="11"/>
        <rFont val="Arial"/>
        <family val="2"/>
      </rPr>
      <t>50.35(b)</t>
    </r>
  </si>
  <si>
    <r>
      <rPr>
        <sz val="11"/>
        <rFont val="Arial"/>
        <family val="2"/>
      </rPr>
      <t xml:space="preserve">Periodic reports of the progress and results of research and development programs designed to resolve safety
</t>
    </r>
    <r>
      <rPr>
        <sz val="11"/>
        <rFont val="Arial"/>
        <family val="2"/>
      </rPr>
      <t>questions</t>
    </r>
  </si>
  <si>
    <r>
      <rPr>
        <sz val="11"/>
        <rFont val="Arial"/>
        <family val="2"/>
      </rPr>
      <t>50.54(w)(3)</t>
    </r>
  </si>
  <si>
    <r>
      <rPr>
        <sz val="11"/>
        <rFont val="Arial"/>
        <family val="2"/>
      </rPr>
      <t xml:space="preserve">Annual report on the source of property
</t>
    </r>
    <r>
      <rPr>
        <sz val="11"/>
        <rFont val="Arial"/>
        <family val="2"/>
      </rPr>
      <t>and damage insurance</t>
    </r>
  </si>
  <si>
    <r>
      <rPr>
        <sz val="11"/>
        <rFont val="Arial"/>
        <family val="2"/>
      </rPr>
      <t>10 CFR 50.54(w)(4)</t>
    </r>
  </si>
  <si>
    <r>
      <rPr>
        <sz val="11"/>
        <rFont val="Arial"/>
        <family val="2"/>
      </rPr>
      <t xml:space="preserve">Cleanup plan outlining the steps and costs
</t>
    </r>
    <r>
      <rPr>
        <sz val="11"/>
        <rFont val="Arial"/>
        <family val="2"/>
      </rPr>
      <t>needed to complete decontamination and cleanup following an accident</t>
    </r>
  </si>
  <si>
    <r>
      <rPr>
        <sz val="11"/>
        <rFont val="Arial"/>
        <family val="2"/>
      </rPr>
      <t>50.33(k)</t>
    </r>
  </si>
  <si>
    <r>
      <rPr>
        <sz val="11"/>
        <rFont val="Arial"/>
        <family val="2"/>
      </rPr>
      <t>Contents of applications</t>
    </r>
  </si>
  <si>
    <r>
      <rPr>
        <sz val="11"/>
        <rFont val="Arial"/>
        <family val="2"/>
      </rPr>
      <t>Decommissioning planning</t>
    </r>
  </si>
  <si>
    <r>
      <rPr>
        <sz val="11"/>
        <rFont val="Arial"/>
        <family val="2"/>
      </rPr>
      <t>Termination of license</t>
    </r>
  </si>
  <si>
    <r>
      <rPr>
        <sz val="11"/>
        <rFont val="Arial"/>
        <family val="2"/>
      </rPr>
      <t>50.71(b)&amp; Appendix C</t>
    </r>
  </si>
  <si>
    <r>
      <rPr>
        <sz val="11"/>
        <rFont val="Arial"/>
        <family val="2"/>
      </rPr>
      <t>Annual financial reporting</t>
    </r>
  </si>
  <si>
    <r>
      <rPr>
        <sz val="11"/>
        <rFont val="Arial"/>
        <family val="2"/>
      </rPr>
      <t xml:space="preserve">Submission of financial qualifications
</t>
    </r>
    <r>
      <rPr>
        <sz val="11"/>
        <rFont val="Arial"/>
        <family val="2"/>
      </rPr>
      <t>information within 75 days prior to ceasing to be an electric utility</t>
    </r>
  </si>
  <si>
    <r>
      <rPr>
        <sz val="11"/>
        <rFont val="Arial"/>
        <family val="2"/>
      </rPr>
      <t>50.71(e)</t>
    </r>
  </si>
  <si>
    <r>
      <rPr>
        <sz val="11"/>
        <rFont val="Arial"/>
        <family val="2"/>
      </rPr>
      <t>Updated FSAR (operating reactors)</t>
    </r>
  </si>
  <si>
    <r>
      <rPr>
        <sz val="11"/>
        <rFont val="Arial"/>
        <family val="2"/>
      </rPr>
      <t xml:space="preserve">Updated FSAR (power reactors that have
</t>
    </r>
    <r>
      <rPr>
        <sz val="11"/>
        <rFont val="Arial"/>
        <family val="2"/>
      </rPr>
      <t>ceased operating)</t>
    </r>
  </si>
  <si>
    <r>
      <rPr>
        <sz val="11"/>
        <rFont val="Arial"/>
        <family val="2"/>
      </rPr>
      <t>50.72 &amp; 50.54(z)</t>
    </r>
  </si>
  <si>
    <r>
      <rPr>
        <sz val="11"/>
        <rFont val="Arial"/>
        <family val="2"/>
      </rPr>
      <t>Notification of Events</t>
    </r>
  </si>
  <si>
    <r>
      <rPr>
        <sz val="11"/>
        <rFont val="Arial"/>
        <family val="2"/>
      </rPr>
      <t>10 CFR Part 50, Appendix E, Paragraph E.9.d</t>
    </r>
  </si>
  <si>
    <r>
      <rPr>
        <sz val="11"/>
        <rFont val="Arial"/>
        <family val="2"/>
      </rPr>
      <t xml:space="preserve">Daily testing of the ENS system by the
</t>
    </r>
    <r>
      <rPr>
        <sz val="11"/>
        <rFont val="Arial"/>
        <family val="2"/>
      </rPr>
      <t>HOO, submission of voluntary reactor status and grid information</t>
    </r>
  </si>
  <si>
    <r>
      <rPr>
        <sz val="11"/>
        <rFont val="Arial"/>
        <family val="2"/>
      </rPr>
      <t xml:space="preserve">Appendix E, VI.1 Periodic
</t>
    </r>
    <r>
      <rPr>
        <sz val="11"/>
        <rFont val="Arial"/>
        <family val="2"/>
      </rPr>
      <t>Testing</t>
    </r>
  </si>
  <si>
    <r>
      <rPr>
        <sz val="11"/>
        <rFont val="Arial"/>
        <family val="2"/>
      </rPr>
      <t xml:space="preserve">Quarterly testing of Emergency Response
</t>
    </r>
    <r>
      <rPr>
        <sz val="11"/>
        <rFont val="Arial"/>
        <family val="2"/>
      </rPr>
      <t>Data System</t>
    </r>
  </si>
  <si>
    <r>
      <rPr>
        <sz val="11"/>
        <rFont val="Arial"/>
        <family val="2"/>
      </rPr>
      <t>Appendix E, VI.3 a&amp;b</t>
    </r>
  </si>
  <si>
    <r>
      <rPr>
        <sz val="11"/>
        <rFont val="Arial"/>
        <family val="2"/>
      </rPr>
      <t xml:space="preserve">HW/SW changes affecting ERDS DPLs
</t>
    </r>
    <r>
      <rPr>
        <sz val="11"/>
        <rFont val="Arial"/>
        <family val="2"/>
      </rPr>
      <t>and communication</t>
    </r>
  </si>
  <si>
    <r>
      <rPr>
        <sz val="11"/>
        <rFont val="Arial"/>
        <family val="2"/>
      </rPr>
      <t>50.72(a)</t>
    </r>
  </si>
  <si>
    <r>
      <rPr>
        <sz val="11"/>
        <rFont val="Arial"/>
        <family val="2"/>
      </rPr>
      <t xml:space="preserve">Emergency Response Data System
</t>
    </r>
    <r>
      <rPr>
        <sz val="11"/>
        <rFont val="Arial"/>
        <family val="2"/>
      </rPr>
      <t>reports</t>
    </r>
  </si>
  <si>
    <r>
      <rPr>
        <sz val="11"/>
        <rFont val="Arial"/>
        <family val="2"/>
      </rPr>
      <t>Team Inspections</t>
    </r>
  </si>
  <si>
    <r>
      <rPr>
        <sz val="11"/>
        <rFont val="Arial"/>
        <family val="2"/>
      </rPr>
      <t xml:space="preserve">Other Inspections (e.g. Resident,
</t>
    </r>
    <r>
      <rPr>
        <sz val="11"/>
        <rFont val="Arial"/>
        <family val="2"/>
      </rPr>
      <t>Supplemental, Special and Infrequently Performed, Temporary Instructions, and Reactive)</t>
    </r>
  </si>
  <si>
    <r>
      <rPr>
        <sz val="11"/>
        <rFont val="Arial"/>
        <family val="2"/>
      </rPr>
      <t>50.69(g)</t>
    </r>
  </si>
  <si>
    <r>
      <rPr>
        <sz val="11"/>
        <rFont val="Arial"/>
        <family val="2"/>
      </rPr>
      <t xml:space="preserve">Submission of event report to submit a
</t>
    </r>
    <r>
      <rPr>
        <sz val="11"/>
        <rFont val="Arial"/>
        <family val="2"/>
      </rPr>
      <t>licensee event report for any event or condition that would have prevented RISC- 1 and RISC-2 structures, systems, and components from performing a safety- significant function</t>
    </r>
  </si>
  <si>
    <r>
      <rPr>
        <sz val="11"/>
        <rFont val="Arial"/>
        <family val="2"/>
      </rPr>
      <t>50.54(cc)</t>
    </r>
  </si>
  <si>
    <r>
      <rPr>
        <sz val="11"/>
        <rFont val="Arial"/>
        <family val="2"/>
      </rPr>
      <t>Bankruptcy Notifications</t>
    </r>
  </si>
  <si>
    <r>
      <rPr>
        <sz val="11"/>
        <rFont val="Arial"/>
        <family val="2"/>
      </rPr>
      <t>50.55(e)</t>
    </r>
  </si>
  <si>
    <r>
      <rPr>
        <sz val="11"/>
        <rFont val="Arial"/>
        <family val="2"/>
      </rPr>
      <t xml:space="preserve">48 hour notification (Design and
</t>
    </r>
    <r>
      <rPr>
        <sz val="11"/>
        <rFont val="Arial"/>
        <family val="2"/>
      </rPr>
      <t>Construction Deficiencies)</t>
    </r>
  </si>
  <si>
    <r>
      <rPr>
        <sz val="11"/>
        <rFont val="Arial"/>
        <family val="2"/>
      </rPr>
      <t xml:space="preserve">30-day reports (Design and Construction
</t>
    </r>
    <r>
      <rPr>
        <sz val="11"/>
        <rFont val="Arial"/>
        <family val="2"/>
      </rPr>
      <t>Deficiencies)</t>
    </r>
  </si>
  <si>
    <r>
      <rPr>
        <sz val="11"/>
        <rFont val="Arial"/>
        <family val="2"/>
      </rPr>
      <t>50.55(f), Appendices A &amp; B</t>
    </r>
  </si>
  <si>
    <r>
      <rPr>
        <sz val="11"/>
        <rFont val="Arial"/>
        <family val="2"/>
      </rPr>
      <t xml:space="preserve">Quality Assurance reports (operating
</t>
    </r>
    <r>
      <rPr>
        <sz val="11"/>
        <rFont val="Arial"/>
        <family val="2"/>
      </rPr>
      <t>reactors)</t>
    </r>
  </si>
  <si>
    <r>
      <rPr>
        <sz val="11"/>
        <rFont val="Arial"/>
        <family val="2"/>
      </rPr>
      <t xml:space="preserve">Quality Assurance reports (reactors under
</t>
    </r>
    <r>
      <rPr>
        <sz val="11"/>
        <rFont val="Arial"/>
        <family val="2"/>
      </rPr>
      <t>construction)</t>
    </r>
  </si>
  <si>
    <r>
      <rPr>
        <sz val="11"/>
        <rFont val="Arial"/>
        <family val="2"/>
      </rPr>
      <t xml:space="preserve">Quality Assurance reports (Part 52
</t>
    </r>
    <r>
      <rPr>
        <sz val="11"/>
        <rFont val="Arial"/>
        <family val="2"/>
      </rPr>
      <t>applicants)</t>
    </r>
  </si>
  <si>
    <r>
      <rPr>
        <sz val="11"/>
        <rFont val="Arial"/>
        <family val="2"/>
      </rPr>
      <t>50.55a(z)</t>
    </r>
  </si>
  <si>
    <r>
      <rPr>
        <sz val="11"/>
        <rFont val="Arial"/>
        <family val="2"/>
      </rPr>
      <t>Alternatives submitted by COLs</t>
    </r>
  </si>
  <si>
    <r>
      <rPr>
        <sz val="11"/>
        <rFont val="Arial"/>
        <family val="2"/>
      </rPr>
      <t>Alternatives submitted by Power Reactors</t>
    </r>
  </si>
  <si>
    <r>
      <rPr>
        <sz val="11"/>
        <rFont val="Arial"/>
        <family val="2"/>
      </rPr>
      <t>Alternatives submitted for I&amp;C</t>
    </r>
  </si>
  <si>
    <r>
      <rPr>
        <sz val="11"/>
        <rFont val="Arial"/>
        <family val="2"/>
      </rPr>
      <t xml:space="preserve">50.55a(z)(1) and 50.55a(z)(2) -
</t>
    </r>
    <r>
      <rPr>
        <sz val="11"/>
        <rFont val="Arial"/>
        <family val="2"/>
      </rPr>
      <t xml:space="preserve">Burden covered under 50.55a(z)(1) and 50.55a(z)(2),
</t>
    </r>
    <r>
      <rPr>
        <sz val="11"/>
        <rFont val="Arial"/>
        <family val="2"/>
      </rPr>
      <t xml:space="preserve">approved by OMB under
</t>
    </r>
    <r>
      <rPr>
        <sz val="11"/>
        <rFont val="Arial"/>
        <family val="2"/>
      </rPr>
      <t>Clearance No. 3150-0244</t>
    </r>
  </si>
  <si>
    <r>
      <rPr>
        <sz val="11"/>
        <rFont val="Arial"/>
        <family val="2"/>
      </rPr>
      <t>Request for Alternatives (Online portal)</t>
    </r>
  </si>
  <si>
    <r>
      <rPr>
        <sz val="11"/>
        <rFont val="Arial"/>
        <family val="2"/>
      </rPr>
      <t>50.55a(f)(5) and (g)(5)</t>
    </r>
  </si>
  <si>
    <r>
      <rPr>
        <sz val="11"/>
        <rFont val="Arial"/>
        <family val="2"/>
      </rPr>
      <t>Relief requests</t>
    </r>
  </si>
  <si>
    <r>
      <rPr>
        <sz val="11"/>
        <rFont val="Arial"/>
        <family val="2"/>
      </rPr>
      <t>50.55a</t>
    </r>
  </si>
  <si>
    <r>
      <rPr>
        <sz val="11"/>
        <rFont val="Arial"/>
        <family val="2"/>
      </rPr>
      <t>Codes and Standards</t>
    </r>
  </si>
  <si>
    <r>
      <rPr>
        <sz val="11"/>
        <rFont val="Arial"/>
        <family val="2"/>
      </rPr>
      <t>50.59(c) and d</t>
    </r>
  </si>
  <si>
    <r>
      <rPr>
        <sz val="11"/>
        <rFont val="Arial"/>
        <family val="2"/>
      </rPr>
      <t xml:space="preserve">Power reactors - Reports changes in the facility, of changes in procedures, and of tests and experiments and to submit a report containing a brief description of any changes, tests, and experiments, including
</t>
    </r>
    <r>
      <rPr>
        <sz val="11"/>
        <rFont val="Arial"/>
        <family val="2"/>
      </rPr>
      <t>a summary of the evaluation of each</t>
    </r>
  </si>
  <si>
    <r>
      <rPr>
        <sz val="11"/>
        <rFont val="Arial"/>
        <family val="2"/>
      </rPr>
      <t xml:space="preserve">Non-power reactors - Reports changes in the facility, of changes in procedures, and of tests and experiments and to submit a report containing a brief description of any changes, tests, and experiments, including
</t>
    </r>
    <r>
      <rPr>
        <sz val="11"/>
        <rFont val="Arial"/>
        <family val="2"/>
      </rPr>
      <t>a summary of the evaluation of each</t>
    </r>
  </si>
  <si>
    <r>
      <rPr>
        <sz val="11"/>
        <rFont val="Arial"/>
        <family val="2"/>
      </rPr>
      <t>Appendices G &amp; H, 50.60</t>
    </r>
  </si>
  <si>
    <r>
      <rPr>
        <sz val="11"/>
        <rFont val="Arial"/>
        <family val="2"/>
      </rPr>
      <t>Fracture Toughness</t>
    </r>
  </si>
  <si>
    <r>
      <rPr>
        <sz val="11"/>
        <rFont val="Arial"/>
        <family val="2"/>
      </rPr>
      <t>Pressurized Thermal Shock</t>
    </r>
  </si>
  <si>
    <r>
      <rPr>
        <sz val="11"/>
        <rFont val="Arial"/>
        <family val="2"/>
      </rPr>
      <t>50.64(c)(1)</t>
    </r>
  </si>
  <si>
    <r>
      <rPr>
        <sz val="11"/>
        <rFont val="Arial"/>
        <family val="2"/>
      </rPr>
      <t xml:space="preserve">Unique purpose application for highly
</t>
    </r>
    <r>
      <rPr>
        <sz val="11"/>
        <rFont val="Arial"/>
        <family val="2"/>
      </rPr>
      <t>enriched uranium</t>
    </r>
  </si>
  <si>
    <r>
      <rPr>
        <sz val="11"/>
        <rFont val="Arial"/>
        <family val="2"/>
      </rPr>
      <t>50.64(c)(2)(i)</t>
    </r>
  </si>
  <si>
    <r>
      <rPr>
        <sz val="11"/>
        <rFont val="Arial"/>
        <family val="2"/>
      </rPr>
      <t xml:space="preserve">Highly enriched uranium - updated
</t>
    </r>
    <r>
      <rPr>
        <sz val="11"/>
        <rFont val="Arial"/>
        <family val="2"/>
      </rPr>
      <t>documentation</t>
    </r>
  </si>
  <si>
    <r>
      <rPr>
        <sz val="11"/>
        <rFont val="Arial"/>
        <family val="2"/>
      </rPr>
      <t>50.64(c)(2)(ii)</t>
    </r>
  </si>
  <si>
    <r>
      <rPr>
        <sz val="11"/>
        <rFont val="Arial"/>
        <family val="2"/>
      </rPr>
      <t>50.64(c)(2)(iii)</t>
    </r>
  </si>
  <si>
    <r>
      <rPr>
        <sz val="11"/>
        <rFont val="Arial"/>
        <family val="2"/>
      </rPr>
      <t>Highly enriched uranium, safety analyses</t>
    </r>
  </si>
  <si>
    <r>
      <rPr>
        <sz val="11"/>
        <rFont val="Arial"/>
        <family val="2"/>
      </rPr>
      <t>Thermal Annealing</t>
    </r>
  </si>
  <si>
    <r>
      <rPr>
        <sz val="11"/>
        <rFont val="Arial"/>
        <family val="2"/>
      </rPr>
      <t>Exemptions</t>
    </r>
  </si>
  <si>
    <r>
      <rPr>
        <sz val="11"/>
        <rFont val="Arial"/>
        <family val="2"/>
      </rPr>
      <t>50.34(i)</t>
    </r>
  </si>
  <si>
    <r>
      <rPr>
        <sz val="11"/>
        <rFont val="Arial"/>
        <family val="2"/>
      </rPr>
      <t xml:space="preserve">Part 50 applicants provide plans for
</t>
    </r>
    <r>
      <rPr>
        <sz val="11"/>
        <rFont val="Arial"/>
        <family val="2"/>
      </rPr>
      <t>implementing rule requirements in application</t>
    </r>
  </si>
  <si>
    <r>
      <rPr>
        <sz val="11"/>
        <rFont val="Arial"/>
        <family val="2"/>
      </rPr>
      <t>50.44(c)</t>
    </r>
  </si>
  <si>
    <r>
      <rPr>
        <sz val="11"/>
        <rFont val="Arial"/>
        <family val="2"/>
      </rPr>
      <t>Hydrogen Control Requirements</t>
    </r>
  </si>
  <si>
    <r>
      <rPr>
        <sz val="11"/>
        <rFont val="Arial"/>
        <family val="2"/>
      </rPr>
      <t>50.46(a)(3)(ii)</t>
    </r>
  </si>
  <si>
    <r>
      <rPr>
        <sz val="11"/>
        <rFont val="Arial"/>
        <family val="2"/>
      </rPr>
      <t xml:space="preserve">Annual report of changes to change
</t>
    </r>
    <r>
      <rPr>
        <sz val="11"/>
        <rFont val="Arial"/>
        <family val="2"/>
      </rPr>
      <t>evaluation model</t>
    </r>
  </si>
  <si>
    <r>
      <rPr>
        <sz val="11"/>
        <rFont val="Arial"/>
        <family val="2"/>
      </rPr>
      <t xml:space="preserve">30-day report of significant change or error
</t>
    </r>
    <r>
      <rPr>
        <sz val="11"/>
        <rFont val="Arial"/>
        <family val="2"/>
      </rPr>
      <t>to evaluation model</t>
    </r>
  </si>
  <si>
    <r>
      <rPr>
        <sz val="11"/>
        <rFont val="Arial"/>
        <family val="2"/>
      </rPr>
      <t>50.46, Appendix K</t>
    </r>
  </si>
  <si>
    <r>
      <rPr>
        <sz val="11"/>
        <rFont val="Arial"/>
        <family val="2"/>
      </rPr>
      <t>Realistic evaluation model submittal</t>
    </r>
  </si>
  <si>
    <r>
      <rPr>
        <sz val="11"/>
        <rFont val="Arial"/>
        <family val="2"/>
      </rPr>
      <t>Modified evaluation model submittal</t>
    </r>
  </si>
  <si>
    <r>
      <rPr>
        <sz val="11"/>
        <rFont val="Arial"/>
        <family val="2"/>
      </rPr>
      <t xml:space="preserve">Schedule for completing actions
</t>
    </r>
    <r>
      <rPr>
        <sz val="11"/>
        <rFont val="Arial"/>
        <family val="2"/>
      </rPr>
      <t>associated with 10 CFR 50 Appendix K and 10 CFR 50.46(b)</t>
    </r>
  </si>
  <si>
    <r>
      <rPr>
        <sz val="11"/>
        <rFont val="Arial"/>
        <family val="2"/>
      </rPr>
      <t>Appendix K, 50.46</t>
    </r>
  </si>
  <si>
    <r>
      <rPr>
        <sz val="11"/>
        <rFont val="Arial"/>
        <family val="2"/>
      </rPr>
      <t>ECCS</t>
    </r>
  </si>
  <si>
    <r>
      <rPr>
        <sz val="11"/>
        <rFont val="Arial"/>
        <family val="2"/>
      </rPr>
      <t>50.47, 50.54(q &amp; t), Appendix E</t>
    </r>
  </si>
  <si>
    <r>
      <rPr>
        <sz val="11"/>
        <rFont val="Arial"/>
        <family val="2"/>
      </rPr>
      <t xml:space="preserve">Emergency plans (operating power
</t>
    </r>
    <r>
      <rPr>
        <sz val="11"/>
        <rFont val="Arial"/>
        <family val="2"/>
      </rPr>
      <t>reactors)</t>
    </r>
  </si>
  <si>
    <r>
      <rPr>
        <sz val="11"/>
        <rFont val="Arial"/>
        <family val="2"/>
      </rPr>
      <t>50.54(q)(4)</t>
    </r>
  </si>
  <si>
    <r>
      <rPr>
        <sz val="11"/>
        <rFont val="Arial"/>
        <family val="2"/>
      </rPr>
      <t xml:space="preserve">Submission of proposed changes that
</t>
    </r>
    <r>
      <rPr>
        <sz val="11"/>
        <rFont val="Arial"/>
        <family val="2"/>
      </rPr>
      <t>would reduce the effective of approved emergency plans (operating power reactors)</t>
    </r>
  </si>
  <si>
    <r>
      <rPr>
        <sz val="11"/>
        <rFont val="Arial"/>
        <family val="2"/>
      </rPr>
      <t>App. E.IV.F.2.a,b</t>
    </r>
  </si>
  <si>
    <r>
      <rPr>
        <sz val="11"/>
        <rFont val="Arial"/>
        <family val="2"/>
      </rPr>
      <t xml:space="preserve">Participation Exercise – exercise scenario
</t>
    </r>
    <r>
      <rPr>
        <sz val="11"/>
        <rFont val="Arial"/>
        <family val="2"/>
      </rPr>
      <t>submission</t>
    </r>
  </si>
  <si>
    <r>
      <rPr>
        <sz val="11"/>
        <rFont val="Arial"/>
        <family val="2"/>
      </rPr>
      <t xml:space="preserve">Emergency plans (operating non-power
</t>
    </r>
    <r>
      <rPr>
        <sz val="11"/>
        <rFont val="Arial"/>
        <family val="2"/>
      </rPr>
      <t>reactors)</t>
    </r>
  </si>
  <si>
    <r>
      <rPr>
        <sz val="11"/>
        <rFont val="Arial"/>
        <family val="2"/>
      </rPr>
      <t xml:space="preserve">Emergency plans (power reactor sites
</t>
    </r>
    <r>
      <rPr>
        <sz val="11"/>
        <rFont val="Arial"/>
        <family val="2"/>
      </rPr>
      <t>being decommissioned)</t>
    </r>
  </si>
  <si>
    <r>
      <rPr>
        <sz val="11"/>
        <rFont val="Arial"/>
        <family val="2"/>
      </rPr>
      <t xml:space="preserve">Emergency plans (non-power reactors
</t>
    </r>
    <r>
      <rPr>
        <sz val="11"/>
        <rFont val="Arial"/>
        <family val="2"/>
      </rPr>
      <t>being decommissioned and possession only)</t>
    </r>
  </si>
  <si>
    <r>
      <rPr>
        <sz val="11"/>
        <rFont val="Arial"/>
        <family val="2"/>
      </rPr>
      <t>Emergency Planning</t>
    </r>
  </si>
  <si>
    <r>
      <rPr>
        <sz val="11"/>
        <rFont val="Arial"/>
        <family val="2"/>
      </rPr>
      <t>Appendix S and 50.54(ff)</t>
    </r>
  </si>
  <si>
    <r>
      <rPr>
        <sz val="11"/>
        <rFont val="Arial"/>
        <family val="2"/>
      </rPr>
      <t xml:space="preserve">Earthquake Engineering Criteria, DC
</t>
    </r>
    <r>
      <rPr>
        <sz val="11"/>
        <rFont val="Arial"/>
        <family val="2"/>
      </rPr>
      <t>applicants</t>
    </r>
  </si>
  <si>
    <r>
      <rPr>
        <sz val="11"/>
        <rFont val="Arial"/>
        <family val="2"/>
      </rPr>
      <t xml:space="preserve">Earthquake Engineering Criteria,
</t>
    </r>
    <r>
      <rPr>
        <sz val="11"/>
        <rFont val="Arial"/>
        <family val="2"/>
      </rPr>
      <t>Operating Reactors</t>
    </r>
  </si>
  <si>
    <r>
      <rPr>
        <b/>
        <sz val="11"/>
        <rFont val="Arial"/>
        <family val="2"/>
      </rPr>
      <t>Total</t>
    </r>
  </si>
  <si>
    <r>
      <rPr>
        <sz val="11"/>
        <rFont val="Arial"/>
        <family val="2"/>
      </rPr>
      <t>Section</t>
    </r>
  </si>
  <si>
    <r>
      <rPr>
        <sz val="11"/>
        <rFont val="Arial"/>
        <family val="2"/>
      </rPr>
      <t>Number of Recordkeepers</t>
    </r>
  </si>
  <si>
    <r>
      <rPr>
        <sz val="11"/>
        <rFont val="Arial"/>
        <family val="2"/>
      </rPr>
      <t>Hours per Recordkeeper</t>
    </r>
  </si>
  <si>
    <r>
      <rPr>
        <sz val="11"/>
        <rFont val="Arial"/>
        <family val="2"/>
      </rPr>
      <t xml:space="preserve">Total Annual Burden
</t>
    </r>
    <r>
      <rPr>
        <sz val="11"/>
        <rFont val="Arial"/>
        <family val="2"/>
      </rPr>
      <t>Hours</t>
    </r>
  </si>
  <si>
    <r>
      <rPr>
        <sz val="11"/>
        <rFont val="Arial"/>
        <family val="2"/>
      </rPr>
      <t>Annual Cost @ $279/hr</t>
    </r>
  </si>
  <si>
    <r>
      <rPr>
        <sz val="11"/>
        <rFont val="Arial"/>
        <family val="2"/>
      </rPr>
      <t>Early Site Permits (records)</t>
    </r>
  </si>
  <si>
    <r>
      <rPr>
        <sz val="11"/>
        <rFont val="Arial"/>
        <family val="2"/>
      </rPr>
      <t>$                                    -</t>
    </r>
  </si>
  <si>
    <r>
      <rPr>
        <sz val="11"/>
        <rFont val="Arial"/>
        <family val="2"/>
      </rPr>
      <t>Standard Design Certification (records)</t>
    </r>
  </si>
  <si>
    <r>
      <rPr>
        <sz val="11"/>
        <rFont val="Arial"/>
        <family val="2"/>
      </rPr>
      <t>Combined OL (records)</t>
    </r>
  </si>
  <si>
    <r>
      <rPr>
        <sz val="11"/>
        <rFont val="Arial"/>
        <family val="2"/>
      </rPr>
      <t>Standard Design Approval (records)</t>
    </r>
  </si>
  <si>
    <r>
      <rPr>
        <sz val="11"/>
        <rFont val="Arial"/>
        <family val="2"/>
      </rPr>
      <t>Manfacturing License (records)</t>
    </r>
  </si>
  <si>
    <r>
      <rPr>
        <sz val="11"/>
        <rFont val="Arial"/>
        <family val="2"/>
      </rPr>
      <t>$-</t>
    </r>
  </si>
  <si>
    <r>
      <rPr>
        <sz val="11"/>
        <rFont val="Arial"/>
        <family val="2"/>
      </rPr>
      <t>NPUF Construction Permit (records)</t>
    </r>
  </si>
  <si>
    <r>
      <rPr>
        <sz val="11"/>
        <rFont val="Arial"/>
        <family val="2"/>
      </rPr>
      <t>NPUF Operating License (records)</t>
    </r>
  </si>
  <si>
    <r>
      <rPr>
        <sz val="11"/>
        <rFont val="Arial"/>
        <family val="2"/>
      </rPr>
      <t>Nuclear Power Plant Construction Permit (records)</t>
    </r>
  </si>
  <si>
    <r>
      <rPr>
        <sz val="11"/>
        <rFont val="Arial"/>
        <family val="2"/>
      </rPr>
      <t>Nuclear Power Plant Operating License (records)</t>
    </r>
  </si>
  <si>
    <r>
      <rPr>
        <sz val="11"/>
        <rFont val="Arial"/>
        <family val="2"/>
      </rPr>
      <t>Records License Amendments</t>
    </r>
  </si>
  <si>
    <r>
      <rPr>
        <sz val="11"/>
        <rFont val="Arial"/>
        <family val="2"/>
      </rPr>
      <t xml:space="preserve">50.74 - Burden covered under 10
</t>
    </r>
    <r>
      <rPr>
        <sz val="11"/>
        <rFont val="Arial"/>
        <family val="2"/>
      </rPr>
      <t>CFR 55.22 approved by OMB under Clearance No. 3150-0024</t>
    </r>
  </si>
  <si>
    <r>
      <rPr>
        <sz val="11"/>
        <rFont val="Arial"/>
        <family val="2"/>
      </rPr>
      <t>Records of change in status of a licensed reactor operator or senior operator</t>
    </r>
  </si>
  <si>
    <r>
      <rPr>
        <sz val="11"/>
        <rFont val="Arial"/>
        <family val="2"/>
      </rPr>
      <t>50.36,50.36A, 50.36B &amp; Appendix I</t>
    </r>
  </si>
  <si>
    <r>
      <rPr>
        <sz val="11"/>
        <rFont val="Arial"/>
        <family val="2"/>
      </rPr>
      <t>Technical Specifications (Operating power reactor)</t>
    </r>
  </si>
  <si>
    <r>
      <rPr>
        <sz val="11"/>
        <rFont val="Arial"/>
        <family val="2"/>
      </rPr>
      <t>Technical Specifications (operating NPUFs)</t>
    </r>
  </si>
  <si>
    <r>
      <rPr>
        <sz val="11"/>
        <rFont val="Arial"/>
        <family val="2"/>
      </rPr>
      <t>Technical Specifications (shutdown power reactor)</t>
    </r>
  </si>
  <si>
    <r>
      <rPr>
        <sz val="11"/>
        <rFont val="Arial"/>
        <family val="2"/>
      </rPr>
      <t>Financial records</t>
    </r>
  </si>
  <si>
    <r>
      <rPr>
        <sz val="11"/>
        <rFont val="Arial"/>
        <family val="2"/>
      </rPr>
      <t>Records for updated FSAR (operating reactors)</t>
    </r>
  </si>
  <si>
    <r>
      <rPr>
        <sz val="11"/>
        <rFont val="Arial"/>
        <family val="2"/>
      </rPr>
      <t xml:space="preserve">Records for updated FSAR (power reactors that have
</t>
    </r>
    <r>
      <rPr>
        <sz val="11"/>
        <rFont val="Arial"/>
        <family val="2"/>
      </rPr>
      <t>ceased operating)</t>
    </r>
  </si>
  <si>
    <r>
      <rPr>
        <sz val="11"/>
        <rFont val="Arial"/>
        <family val="2"/>
      </rPr>
      <t>Appendix E, VI.1 Periodic Testing</t>
    </r>
  </si>
  <si>
    <r>
      <rPr>
        <sz val="11"/>
        <rFont val="Arial"/>
        <family val="2"/>
      </rPr>
      <t>Quarterly testing of Emergency Response Data System</t>
    </r>
  </si>
  <si>
    <r>
      <rPr>
        <sz val="11"/>
        <rFont val="Arial"/>
        <family val="2"/>
      </rPr>
      <t>HW/SW changes affecting ERDS DPLs and communication</t>
    </r>
  </si>
  <si>
    <r>
      <rPr>
        <sz val="11"/>
        <rFont val="Arial"/>
        <family val="2"/>
      </rPr>
      <t>Emergency Data Response System</t>
    </r>
  </si>
  <si>
    <r>
      <rPr>
        <sz val="11"/>
        <rFont val="Arial"/>
        <family val="2"/>
      </rPr>
      <t xml:space="preserve">Maintain processes to control the inspection, testing, and
</t>
    </r>
    <r>
      <rPr>
        <sz val="11"/>
        <rFont val="Arial"/>
        <family val="2"/>
      </rPr>
      <t>corrective actions for structures, systems, and components, other SSC records</t>
    </r>
  </si>
  <si>
    <r>
      <rPr>
        <sz val="11"/>
        <rFont val="Arial"/>
        <family val="2"/>
      </rPr>
      <t>50.69 (one-time implementation requirements)</t>
    </r>
  </si>
  <si>
    <r>
      <rPr>
        <sz val="11"/>
        <rFont val="Arial"/>
        <family val="2"/>
      </rPr>
      <t xml:space="preserve">After approval of application, perform evaluations of the
</t>
    </r>
    <r>
      <rPr>
        <sz val="11"/>
        <rFont val="Arial"/>
        <family val="2"/>
      </rPr>
      <t>significance of SSC functions (implementation for the alternative requirements of 10 CFR 50.69 - voluntary)</t>
    </r>
  </si>
  <si>
    <r>
      <rPr>
        <sz val="11"/>
        <rFont val="Arial"/>
        <family val="2"/>
      </rPr>
      <t>50.54(hh)(1)</t>
    </r>
  </si>
  <si>
    <r>
      <rPr>
        <sz val="11"/>
        <rFont val="Arial"/>
        <family val="2"/>
      </rPr>
      <t>Procedures for aircraft threat</t>
    </r>
  </si>
  <si>
    <r>
      <rPr>
        <sz val="11"/>
        <rFont val="Arial"/>
        <family val="2"/>
      </rPr>
      <t xml:space="preserve">Retention of evaluations, 50.55(e)(9)(ii) (Design and
</t>
    </r>
    <r>
      <rPr>
        <sz val="11"/>
        <rFont val="Arial"/>
        <family val="2"/>
      </rPr>
      <t>Construction Deficiencies)</t>
    </r>
  </si>
  <si>
    <r>
      <rPr>
        <sz val="11"/>
        <rFont val="Arial"/>
        <family val="2"/>
      </rPr>
      <t xml:space="preserve">Quality Assurance records (operating reactors, 4 reactors
</t>
    </r>
    <r>
      <rPr>
        <sz val="11"/>
        <rFont val="Arial"/>
        <family val="2"/>
      </rPr>
      <t>under construction, 1 ESP, 1 COL)</t>
    </r>
  </si>
  <si>
    <r>
      <rPr>
        <sz val="11"/>
        <rFont val="Arial"/>
        <family val="2"/>
      </rPr>
      <t>Quality Assurance records (shutdown reactors)</t>
    </r>
  </si>
  <si>
    <r>
      <rPr>
        <sz val="11"/>
        <rFont val="Arial"/>
        <family val="2"/>
      </rPr>
      <t>Records related to Codes and Standards</t>
    </r>
  </si>
  <si>
    <r>
      <rPr>
        <sz val="11"/>
        <rFont val="Arial"/>
        <family val="2"/>
      </rPr>
      <t>50.59(c) and (d)</t>
    </r>
  </si>
  <si>
    <r>
      <rPr>
        <sz val="11"/>
        <rFont val="Arial"/>
        <family val="2"/>
      </rPr>
      <t xml:space="preserve">Power reactors - Records of changes in the facility, of
</t>
    </r>
    <r>
      <rPr>
        <sz val="11"/>
        <rFont val="Arial"/>
        <family val="2"/>
      </rPr>
      <t>changes in procedures, and of tests and experiments and to submit a report containing a brief description of any changes, tests, and experiments, including a summary of the evaluation of each</t>
    </r>
  </si>
  <si>
    <r>
      <rPr>
        <sz val="11"/>
        <rFont val="Arial"/>
        <family val="2"/>
      </rPr>
      <t xml:space="preserve">Non-power reactors - Records of changes in the facility, of
</t>
    </r>
    <r>
      <rPr>
        <sz val="11"/>
        <rFont val="Arial"/>
        <family val="2"/>
      </rPr>
      <t>changes in procedures, and of tests and experiments and to submit a report containing a brief description of any changes, tests, and experiments, including a summary of the evaluation of each</t>
    </r>
  </si>
  <si>
    <r>
      <rPr>
        <sz val="11"/>
        <rFont val="Arial"/>
        <family val="2"/>
      </rPr>
      <t>Maintenance program records for operating plants</t>
    </r>
  </si>
  <si>
    <r>
      <rPr>
        <sz val="11"/>
        <rFont val="Arial"/>
        <family val="2"/>
      </rPr>
      <t>Maintenance program records for shutdown plants</t>
    </r>
  </si>
  <si>
    <r>
      <rPr>
        <sz val="11"/>
        <rFont val="Arial"/>
        <family val="2"/>
      </rPr>
      <t>Emergency Planning Records for Operating Power Reactors</t>
    </r>
  </si>
  <si>
    <r>
      <rPr>
        <sz val="11"/>
        <rFont val="Arial"/>
        <family val="2"/>
      </rPr>
      <t xml:space="preserve">Emergency Planning Records for Operating Non-Power
</t>
    </r>
    <r>
      <rPr>
        <sz val="11"/>
        <rFont val="Arial"/>
        <family val="2"/>
      </rPr>
      <t>Reactors</t>
    </r>
  </si>
  <si>
    <r>
      <rPr>
        <sz val="11"/>
        <rFont val="Arial"/>
        <family val="2"/>
      </rPr>
      <t xml:space="preserve">Emergency Planning Records for Power Reactor Sites
</t>
    </r>
    <r>
      <rPr>
        <sz val="11"/>
        <rFont val="Arial"/>
        <family val="2"/>
      </rPr>
      <t>Being Decommissioned</t>
    </r>
  </si>
  <si>
    <r>
      <rPr>
        <sz val="11"/>
        <rFont val="Arial"/>
        <family val="2"/>
      </rPr>
      <t xml:space="preserve">Emergency Planning Records for Non-Power Reactors
</t>
    </r>
    <r>
      <rPr>
        <sz val="11"/>
        <rFont val="Arial"/>
        <family val="2"/>
      </rPr>
      <t>Being Decommissioned and Possession Only</t>
    </r>
  </si>
  <si>
    <r>
      <rPr>
        <sz val="11"/>
        <rFont val="Arial"/>
        <family val="2"/>
      </rPr>
      <t>50.48 (c)</t>
    </r>
  </si>
  <si>
    <r>
      <rPr>
        <sz val="11"/>
        <rFont val="Arial"/>
        <family val="2"/>
      </rPr>
      <t xml:space="preserve">One-time transition of records for fire protection to NFPA
</t>
    </r>
    <r>
      <rPr>
        <sz val="11"/>
        <rFont val="Arial"/>
        <family val="2"/>
      </rPr>
      <t>805</t>
    </r>
  </si>
  <si>
    <r>
      <rPr>
        <sz val="11"/>
        <rFont val="Arial"/>
        <family val="2"/>
      </rPr>
      <t>50.48, Appendix R</t>
    </r>
  </si>
  <si>
    <r>
      <rPr>
        <sz val="11"/>
        <rFont val="Arial"/>
        <family val="2"/>
      </rPr>
      <t>Fire Protection plan records</t>
    </r>
  </si>
  <si>
    <r>
      <rPr>
        <sz val="11"/>
        <rFont val="Arial"/>
        <family val="2"/>
      </rPr>
      <t>50.49(a),(d),(f)</t>
    </r>
  </si>
  <si>
    <r>
      <rPr>
        <sz val="11"/>
        <rFont val="Arial"/>
        <family val="2"/>
      </rPr>
      <t xml:space="preserve">One-time environmental qualification (program
</t>
    </r>
    <r>
      <rPr>
        <sz val="11"/>
        <rFont val="Arial"/>
        <family val="2"/>
      </rPr>
      <t>establishment, qualification of equipment), annualized</t>
    </r>
  </si>
  <si>
    <r>
      <rPr>
        <sz val="11"/>
        <rFont val="Arial"/>
        <family val="2"/>
      </rPr>
      <t>50.49(d),(f),(j)</t>
    </r>
  </si>
  <si>
    <r>
      <rPr>
        <sz val="11"/>
        <rFont val="Arial"/>
        <family val="2"/>
      </rPr>
      <t>Environmental Qualification</t>
    </r>
  </si>
  <si>
    <r>
      <rPr>
        <sz val="11"/>
        <rFont val="Arial"/>
        <family val="2"/>
      </rPr>
      <t>50.120(b)</t>
    </r>
  </si>
  <si>
    <r>
      <rPr>
        <sz val="11"/>
        <rFont val="Arial"/>
        <family val="2"/>
      </rPr>
      <t>Training &amp; Qualification Records for Operating Reactors</t>
    </r>
  </si>
  <si>
    <r>
      <rPr>
        <sz val="11"/>
        <rFont val="Arial"/>
        <family val="2"/>
      </rPr>
      <t>Training &amp; Qualification Records for Applicants</t>
    </r>
  </si>
  <si>
    <r>
      <rPr>
        <sz val="11"/>
        <rFont val="Arial"/>
        <family val="2"/>
      </rPr>
      <t>50.155(a)(1)</t>
    </r>
  </si>
  <si>
    <r>
      <rPr>
        <sz val="11"/>
        <rFont val="Arial"/>
        <family val="2"/>
      </rPr>
      <t xml:space="preserve">One-time Licensees review rule requirements and update
</t>
    </r>
    <r>
      <rPr>
        <sz val="11"/>
        <rFont val="Arial"/>
        <family val="2"/>
      </rPr>
      <t>procedures, programs, or plans</t>
    </r>
  </si>
  <si>
    <r>
      <rPr>
        <sz val="11"/>
        <rFont val="Arial"/>
        <family val="2"/>
      </rPr>
      <t>50.155(f)</t>
    </r>
  </si>
  <si>
    <r>
      <rPr>
        <sz val="11"/>
        <rFont val="Arial"/>
        <family val="2"/>
      </rPr>
      <t>Maintain documentation of changes in the implementation of requirements</t>
    </r>
  </si>
  <si>
    <r>
      <rPr>
        <sz val="11"/>
        <rFont val="Arial"/>
        <family val="2"/>
      </rPr>
      <t>Appendix J</t>
    </r>
  </si>
  <si>
    <r>
      <rPr>
        <sz val="11"/>
        <rFont val="Arial"/>
        <family val="2"/>
      </rPr>
      <t>Development and Ongoing Analyses &amp; Maintenance of Performance Based Leakage Testing Program</t>
    </r>
  </si>
  <si>
    <r>
      <rPr>
        <sz val="11"/>
        <rFont val="Arial"/>
        <family val="2"/>
      </rPr>
      <t>Earthquake Engineering Criteria, Operating Reactors</t>
    </r>
  </si>
  <si>
    <r>
      <rPr>
        <sz val="11"/>
        <rFont val="Arial"/>
        <family val="2"/>
      </rPr>
      <t>Earthquake Engineering Criteria, DC applicants</t>
    </r>
  </si>
  <si>
    <r>
      <rPr>
        <sz val="11"/>
        <rFont val="Arial"/>
        <family val="2"/>
      </rPr>
      <t>Appendix S IV(a)(3)</t>
    </r>
  </si>
  <si>
    <r>
      <rPr>
        <sz val="11"/>
        <rFont val="Arial"/>
        <family val="2"/>
      </rPr>
      <t xml:space="preserve">Plant inspection and documentation of inspection following
</t>
    </r>
    <r>
      <rPr>
        <sz val="11"/>
        <rFont val="Arial"/>
        <family val="2"/>
      </rPr>
      <t>seismic event</t>
    </r>
  </si>
  <si>
    <r>
      <rPr>
        <sz val="11"/>
        <rFont val="Arial"/>
        <family val="2"/>
      </rPr>
      <t xml:space="preserve">Total
</t>
    </r>
    <r>
      <rPr>
        <sz val="11"/>
        <rFont val="Arial"/>
        <family val="2"/>
      </rPr>
      <t>Number of Responses</t>
    </r>
  </si>
  <si>
    <r>
      <rPr>
        <sz val="11"/>
        <rFont val="Arial"/>
        <family val="2"/>
      </rPr>
      <t xml:space="preserve">Cost @
</t>
    </r>
    <r>
      <rPr>
        <sz val="11"/>
        <rFont val="Arial"/>
        <family val="2"/>
      </rPr>
      <t>$279/Hour</t>
    </r>
  </si>
  <si>
    <r>
      <rPr>
        <sz val="11"/>
        <rFont val="Arial"/>
        <family val="2"/>
      </rPr>
      <t>(Notes)</t>
    </r>
  </si>
  <si>
    <r>
      <rPr>
        <sz val="11"/>
        <rFont val="Arial"/>
        <family val="2"/>
      </rPr>
      <t xml:space="preserve">Submission to ASME of
</t>
    </r>
    <r>
      <rPr>
        <sz val="11"/>
        <rFont val="Arial"/>
        <family val="2"/>
      </rPr>
      <t>Owner's certificate, AIA agreement (III/NCA-3230)</t>
    </r>
  </si>
  <si>
    <r>
      <rPr>
        <b/>
        <sz val="11"/>
        <rFont val="Arial"/>
        <family val="2"/>
      </rPr>
      <t>TOTAL</t>
    </r>
  </si>
  <si>
    <r>
      <rPr>
        <sz val="11"/>
        <rFont val="Arial"/>
        <family val="2"/>
      </rPr>
      <t>Total Burden and Responses Section 3</t>
    </r>
  </si>
  <si>
    <r>
      <rPr>
        <sz val="11"/>
        <rFont val="Arial"/>
        <family val="2"/>
      </rPr>
      <t>Hours</t>
    </r>
  </si>
  <si>
    <r>
      <rPr>
        <sz val="11"/>
        <rFont val="Arial"/>
        <family val="2"/>
      </rPr>
      <t>Responses</t>
    </r>
  </si>
  <si>
    <r>
      <rPr>
        <sz val="11"/>
        <rFont val="Arial"/>
        <family val="2"/>
      </rPr>
      <t>Reporting</t>
    </r>
  </si>
  <si>
    <r>
      <rPr>
        <sz val="11"/>
        <rFont val="Arial"/>
        <family val="2"/>
      </rPr>
      <t>Recordkeeping</t>
    </r>
  </si>
  <si>
    <r>
      <rPr>
        <sz val="11"/>
        <rFont val="Arial"/>
        <family val="2"/>
      </rPr>
      <t>TOTAL</t>
    </r>
  </si>
  <si>
    <r>
      <rPr>
        <sz val="11"/>
        <rFont val="Arial"/>
        <family val="2"/>
      </rPr>
      <t>Item #13, Other Costs Section 3</t>
    </r>
  </si>
  <si>
    <r>
      <rPr>
        <sz val="11"/>
        <rFont val="Arial"/>
        <family val="2"/>
      </rPr>
      <t>Item #14, Costs to the Federal Government, Section 3</t>
    </r>
  </si>
  <si>
    <r>
      <rPr>
        <sz val="11"/>
        <rFont val="Arial"/>
        <family val="2"/>
      </rPr>
      <t>Cost @ $279/hr</t>
    </r>
  </si>
  <si>
    <r>
      <rPr>
        <sz val="11"/>
        <rFont val="Arial"/>
        <family val="2"/>
      </rPr>
      <t>Staff time</t>
    </r>
  </si>
  <si>
    <r>
      <rPr>
        <sz val="11"/>
        <rFont val="Arial"/>
        <family val="2"/>
      </rPr>
      <t>Total Burden and Responses Section 2</t>
    </r>
  </si>
  <si>
    <r>
      <rPr>
        <sz val="11"/>
        <rFont val="Arial"/>
        <family val="2"/>
      </rPr>
      <t>Item #13, Other Costs Section 2</t>
    </r>
  </si>
  <si>
    <r>
      <rPr>
        <sz val="11"/>
        <rFont val="Arial"/>
        <family val="2"/>
      </rPr>
      <t>Item #14, Costs to the Federal Government, Section 2</t>
    </r>
  </si>
  <si>
    <r>
      <rPr>
        <sz val="11"/>
        <rFont val="Arial"/>
        <family val="2"/>
      </rPr>
      <t>Total Burden and Responses Section 4</t>
    </r>
  </si>
  <si>
    <r>
      <rPr>
        <sz val="11"/>
        <rFont val="Arial"/>
        <family val="2"/>
      </rPr>
      <t>Item #13, Other Costs Section 4</t>
    </r>
  </si>
  <si>
    <r>
      <rPr>
        <sz val="11"/>
        <rFont val="Arial"/>
        <family val="2"/>
      </rPr>
      <t>Item #14, Costs to the Federal Government, Section 4</t>
    </r>
  </si>
  <si>
    <r>
      <rPr>
        <sz val="11"/>
        <rFont val="Arial"/>
        <family val="2"/>
      </rPr>
      <t>Total Burden and Responses Section 5</t>
    </r>
  </si>
  <si>
    <r>
      <rPr>
        <sz val="11"/>
        <rFont val="Arial"/>
        <family val="2"/>
      </rPr>
      <t>Third Party Disclosure</t>
    </r>
  </si>
  <si>
    <r>
      <rPr>
        <sz val="11"/>
        <rFont val="Arial"/>
        <family val="2"/>
      </rPr>
      <t>Item #13, Other Costs Section 5</t>
    </r>
  </si>
  <si>
    <r>
      <rPr>
        <sz val="11"/>
        <rFont val="Arial"/>
        <family val="2"/>
      </rPr>
      <t>Item #14, Costs to the Federal Government, Section 5</t>
    </r>
  </si>
  <si>
    <r>
      <rPr>
        <sz val="11"/>
        <rFont val="Arial"/>
        <family val="2"/>
      </rPr>
      <t>Total Burden and Responses Section 7</t>
    </r>
  </si>
  <si>
    <r>
      <rPr>
        <sz val="11"/>
        <rFont val="Arial"/>
        <family val="2"/>
      </rPr>
      <t>Item #13, Other Costs Section 7</t>
    </r>
  </si>
  <si>
    <r>
      <rPr>
        <sz val="11"/>
        <rFont val="Arial"/>
        <family val="2"/>
      </rPr>
      <t>Item #14, Costs to the Federal Government, Section 7</t>
    </r>
  </si>
  <si>
    <r>
      <rPr>
        <sz val="11"/>
        <rFont val="Arial"/>
        <family val="2"/>
      </rPr>
      <t>Total Burden and Responses Section 6</t>
    </r>
  </si>
  <si>
    <r>
      <rPr>
        <sz val="11"/>
        <rFont val="Arial"/>
        <family val="2"/>
      </rPr>
      <t>Item #13, Other Costs Section 6</t>
    </r>
  </si>
  <si>
    <r>
      <rPr>
        <sz val="11"/>
        <rFont val="Arial"/>
        <family val="2"/>
      </rPr>
      <t>Item #14, Costs to the Federal Government, Section 6</t>
    </r>
  </si>
  <si>
    <r>
      <rPr>
        <b/>
        <sz val="16"/>
        <rFont val="Arial"/>
        <family val="2"/>
      </rPr>
      <t>HOURS</t>
    </r>
  </si>
  <si>
    <r>
      <rPr>
        <b/>
        <sz val="16"/>
        <rFont val="Arial"/>
        <family val="2"/>
      </rPr>
      <t>RESPONSES</t>
    </r>
  </si>
  <si>
    <r>
      <rPr>
        <b/>
        <sz val="16"/>
        <rFont val="Arial"/>
        <family val="2"/>
      </rPr>
      <t>Previous</t>
    </r>
  </si>
  <si>
    <r>
      <rPr>
        <b/>
        <sz val="16"/>
        <rFont val="Arial"/>
        <family val="2"/>
      </rPr>
      <t>Delta</t>
    </r>
  </si>
  <si>
    <r>
      <rPr>
        <sz val="11"/>
        <rFont val="Arial"/>
        <family val="2"/>
      </rPr>
      <t>Item #13, Other Costs Section</t>
    </r>
  </si>
  <si>
    <r>
      <rPr>
        <sz val="11"/>
        <rFont val="Arial"/>
        <family val="2"/>
      </rPr>
      <t>Costs</t>
    </r>
  </si>
  <si>
    <r>
      <rPr>
        <sz val="11"/>
        <rFont val="Arial"/>
        <family val="2"/>
      </rPr>
      <t>Item #14, Costs to the Federal Government,</t>
    </r>
  </si>
  <si>
    <r>
      <rPr>
        <sz val="11"/>
        <rFont val="Arial"/>
        <family val="2"/>
      </rPr>
      <t>Staff Time Hours</t>
    </r>
  </si>
  <si>
    <r>
      <rPr>
        <sz val="11"/>
        <rFont val="Arial"/>
        <family val="2"/>
      </rPr>
      <t>Burden Hours</t>
    </r>
  </si>
  <si>
    <r>
      <rPr>
        <sz val="11"/>
        <rFont val="Arial"/>
        <family val="2"/>
      </rPr>
      <t>3rd Party</t>
    </r>
  </si>
  <si>
    <r>
      <rPr>
        <sz val="11"/>
        <rFont val="Arial"/>
        <family val="2"/>
      </rPr>
      <t>Total</t>
    </r>
  </si>
  <si>
    <r>
      <rPr>
        <sz val="11"/>
        <rFont val="Arial"/>
        <family val="2"/>
      </rPr>
      <t>Cost</t>
    </r>
  </si>
  <si>
    <r>
      <rPr>
        <b/>
        <sz val="11"/>
        <rFont val="Arial"/>
        <family val="2"/>
      </rPr>
      <t>Previous total</t>
    </r>
  </si>
  <si>
    <r>
      <rPr>
        <b/>
        <sz val="11"/>
        <rFont val="Arial"/>
        <family val="2"/>
      </rPr>
      <t>Deltas</t>
    </r>
  </si>
  <si>
    <r>
      <rPr>
        <sz val="11"/>
        <rFont val="Arial"/>
        <family val="2"/>
      </rPr>
      <t>Reponses</t>
    </r>
  </si>
  <si>
    <r>
      <rPr>
        <b/>
        <sz val="11"/>
        <rFont val="Arial"/>
        <family val="2"/>
      </rPr>
      <t>2021 TOTAL</t>
    </r>
  </si>
  <si>
    <r>
      <rPr>
        <b/>
        <sz val="11"/>
        <rFont val="Arial"/>
        <family val="2"/>
      </rPr>
      <t>ANNUAL RECORDKEEPING REQUIREMENTS
(Recurring Information Collection Requirements)</t>
    </r>
  </si>
  <si>
    <r>
      <rPr>
        <b/>
        <sz val="11"/>
        <rFont val="Arial"/>
        <family val="2"/>
      </rPr>
      <t>ANNUAL 3rd PARTY DISCLOSURES
(Recurring Information Collection Requirements)</t>
    </r>
  </si>
  <si>
    <r>
      <rPr>
        <b/>
        <sz val="11"/>
        <rFont val="Arial"/>
        <family val="2"/>
      </rPr>
      <t>ANNUAL REPORTING REQUIREMENTS
(Recurring Information Collection Requirements)</t>
    </r>
  </si>
  <si>
    <t>Current: 1,200
After rule: 977.7
Change = -222.3</t>
  </si>
  <si>
    <t>50.47, 50.54(q &amp; t), Appendix E 
[50.54(t)(2)
Reporting of program element review]</t>
  </si>
  <si>
    <t>50.47, 50.54(q &amp; t), Appendix E 
[50.54(t)(2)
Elimination of reporting of program element review for ISFSIs]</t>
  </si>
  <si>
    <t>50.47, 50.54(q &amp; t), Appendix E 
[50.54(t)(2)
Documentation of EP program element review for facilities after permanent shutdown]</t>
  </si>
  <si>
    <t>50.47, 50.54(q &amp; t), Appendix E 
[50.54(t)(2)
Elimination of documentation of program element review for ISFSIs]</t>
  </si>
  <si>
    <t>Current cost to the Federal Government*</t>
  </si>
  <si>
    <t xml:space="preserve">*Incorporates revisions to the current annualized cost to the Federal Government included in the Current Burden Table of Part 50 </t>
  </si>
  <si>
    <t>based on the ASME Code Cases Final Rule anticipated to publish at the same time as the Decommissioning Rule.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</si>
</sst>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7" formatCode="&quot;$&quot;#,##0.00_);\(&quot;$&quot;#,##0.00\)"/>
    <numFmt numFmtId="8" formatCode="&quot;$&quot;#,##0.00_);[Red]\(&quot;$&quot;#,##0.00\)"/>
    <numFmt numFmtId="44" formatCode="_(&quot;$&quot;* #,##0.00_);_(&quot;$&quot;* \(#,##0.00\);_(&quot;$&quot;* &quot;-&quot;??_);_(@_)"/>
    <numFmt numFmtId="164" formatCode="&quot;$&quot;#,##0.00"/>
    <numFmt numFmtId="165" formatCode="0.0"/>
    <numFmt numFmtId="166" formatCode="0.00000"/>
    <numFmt numFmtId="167" formatCode="#,##0.0"/>
    <numFmt numFmtId="168" formatCode="\$\ #,##0"/>
    <numFmt numFmtId="169" formatCode="0.000"/>
    <numFmt numFmtId="170" formatCode="\$#,##0"/>
    <numFmt numFmtId="171" formatCode="\$\ 0"/>
    <numFmt numFmtId="172" formatCode="\$\ #,##0.00"/>
    <numFmt numFmtId="173" formatCode="\$0"/>
  </numFmts>
  <fonts count="23">
    <font>
      <sz val="11"/>
      <color theme="1"/>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color theme="1"/>
      <name val="Calibri"/>
      <family val="2"/>
      <scheme val="minor"/>
    </font>
    <font>
      <b/>
      <sz val="11"/>
      <color theme="0"/>
      <name val="Calibri"/>
      <family val="2"/>
      <scheme val="minor"/>
    </font>
    <font>
      <i/>
      <sz val="11"/>
      <color theme="1"/>
      <name val="Calibri"/>
      <family val="2"/>
      <scheme val="minor"/>
    </font>
    <font>
      <b/>
      <sz val="11"/>
      <color theme="4"/>
      <name val="Calibri"/>
      <family val="2"/>
      <scheme val="minor"/>
    </font>
    <font>
      <sz val="11"/>
      <color theme="1"/>
      <name val="Arial"/>
      <family val="2"/>
    </font>
    <font>
      <b/>
      <sz val="11"/>
      <color theme="1"/>
      <name val="Arial"/>
      <family val="2"/>
    </font>
    <font>
      <b/>
      <sz val="10"/>
      <color rgb="FF000000"/>
      <name val="Arial"/>
      <family val="2"/>
    </font>
    <font>
      <sz val="11"/>
      <color theme="1"/>
      <name val="Arial"/>
      <family val="2"/>
    </font>
    <font>
      <sz val="10"/>
      <color theme="1"/>
      <name val="Courier 10cpi"/>
    </font>
    <font>
      <b/>
      <i/>
      <sz val="11"/>
      <color theme="1"/>
      <name val="Calibri"/>
      <family val="2"/>
      <scheme val="minor"/>
    </font>
    <font>
      <sz val="11"/>
      <name val="Calibri"/>
      <family val="2"/>
      <scheme val="minor"/>
    </font>
    <font>
      <sz val="10"/>
      <color rgb="FF000000"/>
      <name val="Times New Roman"/>
      <family val="1"/>
    </font>
    <font>
      <sz val="11"/>
      <name val="Arial"/>
      <family val="2"/>
    </font>
    <font>
      <sz val="11"/>
      <color rgb="FF000000"/>
      <name val="Arial"/>
      <family val="2"/>
    </font>
    <font>
      <b/>
      <sz val="11"/>
      <name val="Arial"/>
      <family val="2"/>
    </font>
    <font>
      <b/>
      <sz val="11"/>
      <color rgb="FF000000"/>
      <name val="Arial"/>
      <family val="2"/>
    </font>
    <font>
      <b/>
      <sz val="16"/>
      <name val="Arial"/>
      <family val="2"/>
    </font>
    <font>
      <b/>
      <sz val="16"/>
      <color rgb="FF000000"/>
      <name val="Arial"/>
      <family val="2"/>
    </font>
    <font>
      <b/>
      <sz val="10"/>
      <color rgb="FF000000"/>
      <name val="Times New Roman"/>
      <family val="1"/>
    </font>
  </fonts>
  <fills count="16">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59999389629810485"/>
        <bgColor indexed="64"/>
      </patternFill>
    </fill>
    <fill>
      <patternFill patternType="solid">
        <fgColor rgb="FFBDD7EE"/>
      </patternFill>
    </fill>
    <fill>
      <patternFill patternType="solid">
        <fgColor rgb="FFD9E1F2"/>
      </patternFill>
    </fill>
    <fill>
      <patternFill patternType="solid">
        <fgColor rgb="FFFFF2CC"/>
      </patternFill>
    </fill>
    <fill>
      <patternFill patternType="solid">
        <fgColor rgb="FFE2EFDA"/>
      </patternFill>
    </fill>
    <fill>
      <patternFill patternType="solid">
        <fgColor rgb="FFEDEDED"/>
      </patternFill>
    </fill>
    <fill>
      <patternFill patternType="solid">
        <fgColor rgb="FFD6DCE4"/>
      </patternFill>
    </fill>
    <fill>
      <patternFill patternType="solid">
        <fgColor rgb="FFDDEBF7"/>
      </patternFill>
    </fill>
    <fill>
      <patternFill patternType="solid">
        <fgColor rgb="FFD0CECE"/>
      </patternFill>
    </fill>
  </fills>
  <borders count="25">
    <border>
      <left/>
      <right/>
      <top/>
      <bottom/>
      <diagonal/>
    </border>
    <border>
      <left style="thin">
        <color auto="1"/>
      </left>
      <right style="thin">
        <color auto="1"/>
      </right>
      <top style="thin">
        <color auto="1"/>
      </top>
      <bottom style="thin">
        <color auto="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3">
    <xf numFmtId="0" fontId="0" fillId="0" borderId="0"/>
    <xf numFmtId="44" fontId="4" fillId="0" borderId="0" applyFont="0" applyFill="0" applyBorder="0" applyAlignment="0" applyProtection="0"/>
    <xf numFmtId="0" fontId="15" fillId="0" borderId="0"/>
  </cellStyleXfs>
  <cellXfs count="321">
    <xf numFmtId="0" fontId="0" fillId="0" borderId="0" xfId="0"/>
    <xf numFmtId="0" fontId="1" fillId="0" borderId="1" xfId="0" applyFont="1" applyBorder="1"/>
    <xf numFmtId="0" fontId="1" fillId="0" borderId="1" xfId="0" applyFont="1" applyBorder="1" applyAlignment="1">
      <alignment horizontal="center" vertical="center" wrapText="1"/>
    </xf>
    <xf numFmtId="0" fontId="0" fillId="0" borderId="1" xfId="0" applyBorder="1"/>
    <xf numFmtId="165" fontId="1" fillId="0" borderId="1" xfId="0" applyNumberFormat="1" applyFont="1" applyBorder="1"/>
    <xf numFmtId="0" fontId="0" fillId="0" borderId="1" xfId="0" applyBorder="1" applyAlignment="1">
      <alignment horizontal="center" vertical="center"/>
    </xf>
    <xf numFmtId="164" fontId="0" fillId="0" borderId="1" xfId="0" applyNumberFormat="1" applyBorder="1" applyAlignment="1">
      <alignment horizontal="center" vertical="center"/>
    </xf>
    <xf numFmtId="165" fontId="1" fillId="0" borderId="1" xfId="0" applyNumberFormat="1" applyFont="1" applyBorder="1" applyAlignment="1">
      <alignment horizontal="center" vertical="center"/>
    </xf>
    <xf numFmtId="164" fontId="1" fillId="0" borderId="1" xfId="0" applyNumberFormat="1" applyFont="1" applyBorder="1" applyAlignment="1">
      <alignment horizontal="center"/>
    </xf>
    <xf numFmtId="165" fontId="1" fillId="0" borderId="1" xfId="0" applyNumberFormat="1" applyFont="1" applyBorder="1" applyAlignment="1">
      <alignment horizontal="center"/>
    </xf>
    <xf numFmtId="0" fontId="0" fillId="0" borderId="1" xfId="0" applyBorder="1" applyAlignment="1">
      <alignment vertical="center" wrapText="1"/>
    </xf>
    <xf numFmtId="0" fontId="0" fillId="3" borderId="1" xfId="0" applyFill="1" applyBorder="1" applyAlignment="1">
      <alignment horizontal="center" vertical="center"/>
    </xf>
    <xf numFmtId="0" fontId="0" fillId="0" borderId="1" xfId="0" applyBorder="1" applyAlignment="1">
      <alignment horizontal="center"/>
    </xf>
    <xf numFmtId="0" fontId="0" fillId="3" borderId="2" xfId="0" applyFill="1" applyBorder="1"/>
    <xf numFmtId="0" fontId="0" fillId="4" borderId="1" xfId="0" applyFill="1" applyBorder="1" applyAlignment="1">
      <alignment horizontal="center" vertical="center"/>
    </xf>
    <xf numFmtId="0" fontId="0" fillId="0" borderId="1" xfId="0" applyBorder="1" applyAlignment="1">
      <alignment horizontal="center" vertical="center" wrapText="1"/>
    </xf>
    <xf numFmtId="165" fontId="0" fillId="0" borderId="1" xfId="0" applyNumberFormat="1" applyBorder="1" applyAlignment="1">
      <alignment horizontal="center" vertical="center" wrapText="1"/>
    </xf>
    <xf numFmtId="0" fontId="0" fillId="0" borderId="1" xfId="0" applyBorder="1" applyAlignment="1">
      <alignment horizontal="left" vertical="center" wrapText="1"/>
    </xf>
    <xf numFmtId="0" fontId="2" fillId="0" borderId="0" xfId="0" applyFont="1"/>
    <xf numFmtId="0" fontId="0" fillId="4" borderId="1" xfId="0" applyFill="1" applyBorder="1" applyAlignment="1">
      <alignment horizontal="left" vertical="center" wrapText="1"/>
    </xf>
    <xf numFmtId="164" fontId="0" fillId="4" borderId="1" xfId="0" applyNumberFormat="1" applyFill="1" applyBorder="1" applyAlignment="1">
      <alignment horizontal="center" vertical="center"/>
    </xf>
    <xf numFmtId="165" fontId="0" fillId="4" borderId="1" xfId="0" applyNumberFormat="1" applyFill="1"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xf numFmtId="0" fontId="2" fillId="0" borderId="1" xfId="0" applyFont="1" applyBorder="1" applyAlignment="1">
      <alignment wrapText="1"/>
    </xf>
    <xf numFmtId="0" fontId="2" fillId="0" borderId="1" xfId="0" applyFont="1" applyBorder="1" applyAlignment="1">
      <alignment vertical="center" wrapText="1"/>
    </xf>
    <xf numFmtId="0" fontId="2" fillId="0" borderId="1" xfId="0" applyFont="1" applyBorder="1" applyAlignment="1">
      <alignment vertical="center"/>
    </xf>
    <xf numFmtId="0" fontId="0" fillId="0" borderId="0" xfId="0" applyAlignment="1">
      <alignment horizontal="center" vertical="center"/>
    </xf>
    <xf numFmtId="0" fontId="0" fillId="3" borderId="1" xfId="0" applyFill="1" applyBorder="1" applyAlignment="1">
      <alignment vertical="center" wrapText="1"/>
    </xf>
    <xf numFmtId="1" fontId="0" fillId="0" borderId="1" xfId="0" applyNumberFormat="1" applyBorder="1" applyAlignment="1">
      <alignment horizontal="center" vertical="center"/>
    </xf>
    <xf numFmtId="164" fontId="1" fillId="0" borderId="1" xfId="1" applyNumberFormat="1" applyFont="1" applyBorder="1" applyAlignment="1">
      <alignment horizontal="center" vertical="center"/>
    </xf>
    <xf numFmtId="0" fontId="1" fillId="3" borderId="1" xfId="0" applyFont="1" applyFill="1" applyBorder="1"/>
    <xf numFmtId="0" fontId="1"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1" fillId="2" borderId="1" xfId="0" applyFont="1" applyFill="1" applyBorder="1" applyAlignment="1">
      <alignment horizontal="left"/>
    </xf>
    <xf numFmtId="0" fontId="0" fillId="2" borderId="1" xfId="0" applyFill="1" applyBorder="1" applyAlignment="1">
      <alignment horizontal="left" vertical="center"/>
    </xf>
    <xf numFmtId="0" fontId="0" fillId="2" borderId="1" xfId="0" applyFill="1" applyBorder="1" applyAlignment="1">
      <alignment horizontal="left"/>
    </xf>
    <xf numFmtId="0" fontId="0" fillId="0" borderId="1" xfId="0" applyBorder="1" applyAlignment="1">
      <alignment horizontal="left"/>
    </xf>
    <xf numFmtId="0" fontId="0" fillId="4" borderId="1" xfId="0" applyFill="1" applyBorder="1" applyAlignment="1">
      <alignment horizontal="left"/>
    </xf>
    <xf numFmtId="0" fontId="1" fillId="2" borderId="1" xfId="0" applyFont="1" applyFill="1" applyBorder="1" applyAlignment="1">
      <alignment horizontal="left" vertical="center"/>
    </xf>
    <xf numFmtId="0" fontId="1" fillId="2" borderId="1" xfId="0" applyFont="1" applyFill="1" applyBorder="1" applyAlignment="1">
      <alignment horizontal="left" vertical="center" wrapText="1"/>
    </xf>
    <xf numFmtId="0" fontId="0" fillId="0" borderId="1" xfId="0" applyBorder="1" applyAlignment="1">
      <alignment horizontal="left" vertical="center"/>
    </xf>
    <xf numFmtId="0" fontId="1" fillId="4" borderId="1" xfId="0" applyFont="1" applyFill="1" applyBorder="1" applyAlignment="1">
      <alignment horizontal="left" vertical="center" wrapText="1"/>
    </xf>
    <xf numFmtId="0" fontId="1" fillId="0" borderId="1" xfId="0" applyFont="1" applyBorder="1" applyAlignment="1">
      <alignment horizontal="center" vertical="center"/>
    </xf>
    <xf numFmtId="0" fontId="1" fillId="0" borderId="1" xfId="0" applyFont="1" applyBorder="1" applyAlignment="1">
      <alignment horizontal="center"/>
    </xf>
    <xf numFmtId="0" fontId="1" fillId="4" borderId="1" xfId="0" applyFont="1" applyFill="1" applyBorder="1" applyAlignment="1">
      <alignment horizontal="left"/>
    </xf>
    <xf numFmtId="0" fontId="1" fillId="0" borderId="0" xfId="0" applyFont="1"/>
    <xf numFmtId="0" fontId="1" fillId="5" borderId="0" xfId="0" applyFont="1" applyFill="1"/>
    <xf numFmtId="7" fontId="0" fillId="0" borderId="0" xfId="0" applyNumberFormat="1"/>
    <xf numFmtId="0" fontId="0" fillId="5" borderId="0" xfId="0" applyFill="1"/>
    <xf numFmtId="0" fontId="0" fillId="0" borderId="0" xfId="0" applyAlignment="1">
      <alignment horizontal="left"/>
    </xf>
    <xf numFmtId="0" fontId="5" fillId="6" borderId="0" xfId="0" applyFont="1" applyFill="1"/>
    <xf numFmtId="165"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xf>
    <xf numFmtId="0" fontId="1" fillId="0" borderId="1" xfId="0" applyFont="1" applyBorder="1" applyAlignment="1">
      <alignment horizontal="center"/>
    </xf>
    <xf numFmtId="0" fontId="0" fillId="0" borderId="7" xfId="0" applyBorder="1"/>
    <xf numFmtId="0" fontId="0" fillId="0" borderId="0" xfId="0" applyFill="1" applyBorder="1"/>
    <xf numFmtId="0" fontId="0" fillId="0" borderId="8" xfId="0" applyBorder="1"/>
    <xf numFmtId="2" fontId="0" fillId="0" borderId="0" xfId="0" applyNumberFormat="1"/>
    <xf numFmtId="0" fontId="7" fillId="0" borderId="0" xfId="0" applyFont="1"/>
    <xf numFmtId="165" fontId="0" fillId="0" borderId="0" xfId="0" applyNumberFormat="1"/>
    <xf numFmtId="0" fontId="6" fillId="0" borderId="0" xfId="0" applyFont="1" applyAlignment="1">
      <alignment horizontal="left"/>
    </xf>
    <xf numFmtId="2" fontId="0" fillId="0" borderId="1" xfId="0" applyNumberFormat="1" applyBorder="1" applyAlignment="1">
      <alignment horizontal="center" vertical="center"/>
    </xf>
    <xf numFmtId="0" fontId="0" fillId="7" borderId="0" xfId="0" applyFill="1"/>
    <xf numFmtId="166" fontId="0" fillId="7" borderId="0" xfId="0" applyNumberFormat="1" applyFill="1"/>
    <xf numFmtId="0" fontId="8" fillId="0" borderId="9" xfId="0" applyFont="1" applyBorder="1" applyAlignment="1">
      <alignment vertical="center" wrapText="1"/>
    </xf>
    <xf numFmtId="0" fontId="8" fillId="0" borderId="10" xfId="0" applyFont="1" applyBorder="1" applyAlignment="1">
      <alignment vertical="center" wrapText="1"/>
    </xf>
    <xf numFmtId="0" fontId="8" fillId="0" borderId="10" xfId="0" applyFont="1" applyBorder="1" applyAlignment="1">
      <alignment horizontal="center" vertical="center" wrapText="1"/>
    </xf>
    <xf numFmtId="8" fontId="8" fillId="0" borderId="10" xfId="0" applyNumberFormat="1" applyFont="1" applyBorder="1" applyAlignment="1">
      <alignment vertical="center" wrapText="1"/>
    </xf>
    <xf numFmtId="0" fontId="8" fillId="0" borderId="11" xfId="0" applyFont="1" applyBorder="1" applyAlignment="1">
      <alignment vertical="center" wrapText="1"/>
    </xf>
    <xf numFmtId="0" fontId="8" fillId="0" borderId="12" xfId="0" applyFont="1" applyBorder="1" applyAlignment="1">
      <alignment horizontal="center" vertical="center" wrapText="1"/>
    </xf>
    <xf numFmtId="4" fontId="9" fillId="0" borderId="12" xfId="0" applyNumberFormat="1" applyFont="1" applyBorder="1" applyAlignment="1">
      <alignment horizontal="center" vertical="center" wrapText="1"/>
    </xf>
    <xf numFmtId="8" fontId="9" fillId="0" borderId="12" xfId="0" applyNumberFormat="1" applyFont="1" applyBorder="1" applyAlignment="1">
      <alignment horizontal="center" vertical="center" wrapText="1"/>
    </xf>
    <xf numFmtId="0" fontId="0" fillId="0" borderId="0" xfId="0" applyFill="1"/>
    <xf numFmtId="0" fontId="0" fillId="0" borderId="1" xfId="0" applyFill="1" applyBorder="1"/>
    <xf numFmtId="0" fontId="0" fillId="0" borderId="1" xfId="0" applyBorder="1" applyAlignment="1">
      <alignment horizontal="right"/>
    </xf>
    <xf numFmtId="0" fontId="1" fillId="5" borderId="1" xfId="0" applyFont="1" applyFill="1" applyBorder="1"/>
    <xf numFmtId="0" fontId="11" fillId="0" borderId="9" xfId="0" applyFont="1" applyBorder="1" applyAlignment="1">
      <alignment vertical="center" wrapText="1"/>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8" fontId="11" fillId="0" borderId="12" xfId="0" applyNumberFormat="1" applyFont="1" applyBorder="1" applyAlignment="1">
      <alignment horizontal="center" vertical="center" wrapText="1"/>
    </xf>
    <xf numFmtId="0" fontId="12" fillId="0" borderId="12" xfId="0" applyFont="1" applyBorder="1" applyAlignment="1">
      <alignment horizontal="center" vertical="center" wrapText="1"/>
    </xf>
    <xf numFmtId="0" fontId="10" fillId="0" borderId="0" xfId="0" applyFont="1" applyAlignment="1">
      <alignment horizontal="left" vertical="center"/>
    </xf>
    <xf numFmtId="6" fontId="0" fillId="0" borderId="0" xfId="0" applyNumberFormat="1"/>
    <xf numFmtId="0" fontId="0" fillId="0" borderId="0" xfId="0" applyBorder="1"/>
    <xf numFmtId="0" fontId="6" fillId="0" borderId="0" xfId="0" applyFont="1"/>
    <xf numFmtId="0" fontId="13" fillId="0" borderId="0" xfId="0" applyFont="1"/>
    <xf numFmtId="6" fontId="0" fillId="0" borderId="0" xfId="0" applyNumberFormat="1" applyBorder="1"/>
    <xf numFmtId="8" fontId="0" fillId="0" borderId="0" xfId="0" applyNumberFormat="1" applyBorder="1"/>
    <xf numFmtId="0" fontId="14" fillId="0" borderId="1" xfId="0" applyFont="1" applyBorder="1" applyAlignment="1">
      <alignment horizontal="left" vertical="center" wrapText="1"/>
    </xf>
    <xf numFmtId="3" fontId="0" fillId="0" borderId="1" xfId="0" applyNumberFormat="1" applyBorder="1"/>
    <xf numFmtId="165" fontId="0" fillId="0" borderId="1" xfId="0" applyNumberFormat="1" applyBorder="1"/>
    <xf numFmtId="167" fontId="0" fillId="0" borderId="1" xfId="0" applyNumberFormat="1" applyBorder="1"/>
    <xf numFmtId="3" fontId="0" fillId="0" borderId="1" xfId="0" applyNumberFormat="1" applyFill="1" applyBorder="1"/>
    <xf numFmtId="167" fontId="0" fillId="0" borderId="1" xfId="0" applyNumberFormat="1" applyFill="1" applyBorder="1"/>
    <xf numFmtId="0" fontId="1" fillId="0" borderId="1" xfId="0" applyFont="1" applyFill="1" applyBorder="1"/>
    <xf numFmtId="4" fontId="0" fillId="0" borderId="1" xfId="0" applyNumberFormat="1" applyFill="1" applyBorder="1"/>
    <xf numFmtId="0" fontId="15" fillId="0" borderId="0" xfId="2" applyAlignment="1">
      <alignment horizontal="left" vertical="top"/>
    </xf>
    <xf numFmtId="0" fontId="15" fillId="8" borderId="21" xfId="2" applyFill="1" applyBorder="1" applyAlignment="1">
      <alignment horizontal="left" vertical="top" wrapText="1"/>
    </xf>
    <xf numFmtId="0" fontId="15" fillId="8" borderId="21" xfId="2" applyFill="1" applyBorder="1" applyAlignment="1">
      <alignment horizontal="left" wrapText="1"/>
    </xf>
    <xf numFmtId="1" fontId="17" fillId="0" borderId="21" xfId="2" applyNumberFormat="1" applyFont="1" applyBorder="1" applyAlignment="1">
      <alignment horizontal="center" vertical="top" shrinkToFit="1"/>
    </xf>
    <xf numFmtId="0" fontId="15" fillId="8" borderId="22" xfId="2" applyFill="1" applyBorder="1" applyAlignment="1">
      <alignment horizontal="left" wrapText="1"/>
    </xf>
    <xf numFmtId="0" fontId="15" fillId="0" borderId="19" xfId="2" applyBorder="1" applyAlignment="1">
      <alignment horizontal="left" vertical="top" wrapText="1"/>
    </xf>
    <xf numFmtId="0" fontId="15" fillId="0" borderId="18" xfId="2" applyBorder="1" applyAlignment="1">
      <alignment horizontal="left" wrapText="1"/>
    </xf>
    <xf numFmtId="0" fontId="18" fillId="0" borderId="14" xfId="2" applyFont="1" applyBorder="1" applyAlignment="1">
      <alignment vertical="top" wrapText="1"/>
    </xf>
    <xf numFmtId="3" fontId="19" fillId="0" borderId="14" xfId="2" applyNumberFormat="1" applyFont="1" applyBorder="1" applyAlignment="1">
      <alignment vertical="top" shrinkToFit="1"/>
    </xf>
    <xf numFmtId="1" fontId="19" fillId="0" borderId="14" xfId="2" applyNumberFormat="1" applyFont="1" applyBorder="1" applyAlignment="1">
      <alignment vertical="top" shrinkToFit="1"/>
    </xf>
    <xf numFmtId="1" fontId="17" fillId="0" borderId="14" xfId="2" applyNumberFormat="1" applyFont="1" applyBorder="1" applyAlignment="1">
      <alignment vertical="top" shrinkToFit="1"/>
    </xf>
    <xf numFmtId="3" fontId="17" fillId="0" borderId="14" xfId="2" applyNumberFormat="1" applyFont="1" applyBorder="1" applyAlignment="1">
      <alignment vertical="top" shrinkToFit="1"/>
    </xf>
    <xf numFmtId="0" fontId="15" fillId="0" borderId="14" xfId="2" applyBorder="1" applyAlignment="1">
      <alignment wrapText="1"/>
    </xf>
    <xf numFmtId="0" fontId="15" fillId="0" borderId="15" xfId="2" applyBorder="1" applyAlignment="1">
      <alignment wrapText="1"/>
    </xf>
    <xf numFmtId="0" fontId="15" fillId="0" borderId="16" xfId="2" applyBorder="1" applyAlignment="1">
      <alignment wrapText="1"/>
    </xf>
    <xf numFmtId="0" fontId="16" fillId="8" borderId="14" xfId="2" applyFont="1" applyFill="1" applyBorder="1" applyAlignment="1">
      <alignment vertical="top" wrapText="1"/>
    </xf>
    <xf numFmtId="0" fontId="16" fillId="8" borderId="15" xfId="2" applyFont="1" applyFill="1" applyBorder="1" applyAlignment="1">
      <alignment vertical="top" wrapText="1"/>
    </xf>
    <xf numFmtId="170" fontId="19" fillId="0" borderId="14" xfId="2" applyNumberFormat="1" applyFont="1" applyBorder="1" applyAlignment="1">
      <alignment vertical="top" shrinkToFit="1"/>
    </xf>
    <xf numFmtId="167" fontId="19" fillId="0" borderId="14" xfId="2" applyNumberFormat="1" applyFont="1" applyBorder="1" applyAlignment="1">
      <alignment vertical="top" shrinkToFit="1"/>
    </xf>
    <xf numFmtId="170" fontId="17" fillId="0" borderId="14" xfId="2" applyNumberFormat="1" applyFont="1" applyBorder="1" applyAlignment="1">
      <alignment vertical="top" shrinkToFit="1"/>
    </xf>
    <xf numFmtId="0" fontId="16" fillId="15" borderId="14" xfId="2" applyFont="1" applyFill="1" applyBorder="1" applyAlignment="1">
      <alignment vertical="top" wrapText="1"/>
    </xf>
    <xf numFmtId="0" fontId="16" fillId="15" borderId="15" xfId="2" applyFont="1" applyFill="1" applyBorder="1" applyAlignment="1">
      <alignment vertical="top" wrapText="1"/>
    </xf>
    <xf numFmtId="173" fontId="17" fillId="0" borderId="14" xfId="2" applyNumberFormat="1" applyFont="1" applyBorder="1" applyAlignment="1">
      <alignment vertical="top" shrinkToFit="1"/>
    </xf>
    <xf numFmtId="0" fontId="20" fillId="0" borderId="14" xfId="2" applyFont="1" applyBorder="1" applyAlignment="1">
      <alignment vertical="top" wrapText="1"/>
    </xf>
    <xf numFmtId="3" fontId="21" fillId="0" borderId="14" xfId="2" applyNumberFormat="1" applyFont="1" applyBorder="1" applyAlignment="1">
      <alignment vertical="top" shrinkToFit="1"/>
    </xf>
    <xf numFmtId="1" fontId="21" fillId="0" borderId="14" xfId="2" applyNumberFormat="1" applyFont="1" applyBorder="1" applyAlignment="1">
      <alignment vertical="top" shrinkToFit="1"/>
    </xf>
    <xf numFmtId="0" fontId="15" fillId="14" borderId="20" xfId="2" applyFill="1" applyBorder="1" applyAlignment="1">
      <alignment vertical="center" wrapText="1"/>
    </xf>
    <xf numFmtId="0" fontId="15" fillId="14" borderId="13" xfId="2" applyFill="1" applyBorder="1" applyAlignment="1">
      <alignment vertical="center" wrapText="1"/>
    </xf>
    <xf numFmtId="0" fontId="16" fillId="14" borderId="14" xfId="2" applyFont="1" applyFill="1" applyBorder="1" applyAlignment="1">
      <alignment vertical="top" wrapText="1"/>
    </xf>
    <xf numFmtId="0" fontId="16" fillId="14" borderId="15" xfId="2" applyFont="1" applyFill="1" applyBorder="1" applyAlignment="1">
      <alignment vertical="top" wrapText="1"/>
    </xf>
    <xf numFmtId="0" fontId="15" fillId="14" borderId="14" xfId="2" applyFill="1" applyBorder="1" applyAlignment="1">
      <alignment wrapText="1"/>
    </xf>
    <xf numFmtId="3" fontId="17" fillId="14" borderId="14" xfId="2" applyNumberFormat="1" applyFont="1" applyFill="1" applyBorder="1" applyAlignment="1">
      <alignment vertical="top" shrinkToFit="1"/>
    </xf>
    <xf numFmtId="170" fontId="17" fillId="14" borderId="14" xfId="2" applyNumberFormat="1" applyFont="1" applyFill="1" applyBorder="1" applyAlignment="1">
      <alignment vertical="top" shrinkToFit="1"/>
    </xf>
    <xf numFmtId="0" fontId="15" fillId="14" borderId="17" xfId="2" applyFill="1" applyBorder="1" applyAlignment="1">
      <alignment vertical="center" wrapText="1"/>
    </xf>
    <xf numFmtId="0" fontId="15" fillId="14" borderId="18" xfId="2" applyFill="1" applyBorder="1" applyAlignment="1">
      <alignment vertical="center" wrapText="1"/>
    </xf>
    <xf numFmtId="0" fontId="15" fillId="14" borderId="19" xfId="2" applyFill="1" applyBorder="1" applyAlignment="1">
      <alignment vertical="center" wrapText="1"/>
    </xf>
    <xf numFmtId="173" fontId="17" fillId="14" borderId="14" xfId="2" applyNumberFormat="1" applyFont="1" applyFill="1" applyBorder="1" applyAlignment="1">
      <alignment vertical="top" shrinkToFit="1"/>
    </xf>
    <xf numFmtId="1" fontId="17" fillId="14" borderId="14" xfId="2" applyNumberFormat="1" applyFont="1" applyFill="1" applyBorder="1" applyAlignment="1">
      <alignment vertical="top" shrinkToFit="1"/>
    </xf>
    <xf numFmtId="0" fontId="15" fillId="13" borderId="20" xfId="2" applyFill="1" applyBorder="1" applyAlignment="1">
      <alignment vertical="center" wrapText="1"/>
    </xf>
    <xf numFmtId="0" fontId="15" fillId="13" borderId="13" xfId="2" applyFill="1" applyBorder="1" applyAlignment="1">
      <alignment vertical="center" wrapText="1"/>
    </xf>
    <xf numFmtId="0" fontId="16" fillId="13" borderId="14" xfId="2" applyFont="1" applyFill="1" applyBorder="1" applyAlignment="1">
      <alignment vertical="top" wrapText="1"/>
    </xf>
    <xf numFmtId="0" fontId="16" fillId="13" borderId="15" xfId="2" applyFont="1" applyFill="1" applyBorder="1" applyAlignment="1">
      <alignment vertical="top" wrapText="1"/>
    </xf>
    <xf numFmtId="0" fontId="16" fillId="13" borderId="16" xfId="2" applyFont="1" applyFill="1" applyBorder="1" applyAlignment="1">
      <alignment vertical="top" wrapText="1"/>
    </xf>
    <xf numFmtId="0" fontId="15" fillId="13" borderId="14" xfId="2" applyFill="1" applyBorder="1" applyAlignment="1">
      <alignment wrapText="1"/>
    </xf>
    <xf numFmtId="0" fontId="15" fillId="13" borderId="16" xfId="2" applyFill="1" applyBorder="1" applyAlignment="1">
      <alignment wrapText="1"/>
    </xf>
    <xf numFmtId="3" fontId="17" fillId="13" borderId="14" xfId="2" applyNumberFormat="1" applyFont="1" applyFill="1" applyBorder="1" applyAlignment="1">
      <alignment vertical="top" shrinkToFit="1"/>
    </xf>
    <xf numFmtId="170" fontId="17" fillId="13" borderId="14" xfId="2" applyNumberFormat="1" applyFont="1" applyFill="1" applyBorder="1" applyAlignment="1">
      <alignment vertical="top" shrinkToFit="1"/>
    </xf>
    <xf numFmtId="0" fontId="15" fillId="13" borderId="17" xfId="2" applyFill="1" applyBorder="1" applyAlignment="1">
      <alignment vertical="center" wrapText="1"/>
    </xf>
    <xf numFmtId="0" fontId="15" fillId="13" borderId="18" xfId="2" applyFill="1" applyBorder="1" applyAlignment="1">
      <alignment vertical="center" wrapText="1"/>
    </xf>
    <xf numFmtId="0" fontId="15" fillId="13" borderId="19" xfId="2" applyFill="1" applyBorder="1" applyAlignment="1">
      <alignment vertical="center" wrapText="1"/>
    </xf>
    <xf numFmtId="1" fontId="17" fillId="13" borderId="14" xfId="2" applyNumberFormat="1" applyFont="1" applyFill="1" applyBorder="1" applyAlignment="1">
      <alignment vertical="top" shrinkToFit="1"/>
    </xf>
    <xf numFmtId="0" fontId="15" fillId="12" borderId="20" xfId="2" applyFill="1" applyBorder="1" applyAlignment="1">
      <alignment vertical="center" wrapText="1"/>
    </xf>
    <xf numFmtId="0" fontId="15" fillId="12" borderId="13" xfId="2" applyFill="1" applyBorder="1" applyAlignment="1">
      <alignment vertical="center" wrapText="1"/>
    </xf>
    <xf numFmtId="0" fontId="16" fillId="12" borderId="14" xfId="2" applyFont="1" applyFill="1" applyBorder="1" applyAlignment="1">
      <alignment vertical="top" wrapText="1"/>
    </xf>
    <xf numFmtId="0" fontId="16" fillId="12" borderId="15" xfId="2" applyFont="1" applyFill="1" applyBorder="1" applyAlignment="1">
      <alignment vertical="top" wrapText="1"/>
    </xf>
    <xf numFmtId="0" fontId="16" fillId="12" borderId="16" xfId="2" applyFont="1" applyFill="1" applyBorder="1" applyAlignment="1">
      <alignment vertical="top" wrapText="1"/>
    </xf>
    <xf numFmtId="0" fontId="15" fillId="12" borderId="14" xfId="2" applyFill="1" applyBorder="1" applyAlignment="1">
      <alignment wrapText="1"/>
    </xf>
    <xf numFmtId="0" fontId="15" fillId="12" borderId="16" xfId="2" applyFill="1" applyBorder="1" applyAlignment="1">
      <alignment wrapText="1"/>
    </xf>
    <xf numFmtId="3" fontId="17" fillId="12" borderId="14" xfId="2" applyNumberFormat="1" applyFont="1" applyFill="1" applyBorder="1" applyAlignment="1">
      <alignment vertical="top" shrinkToFit="1"/>
    </xf>
    <xf numFmtId="170" fontId="17" fillId="12" borderId="14" xfId="2" applyNumberFormat="1" applyFont="1" applyFill="1" applyBorder="1" applyAlignment="1">
      <alignment vertical="top" shrinkToFit="1"/>
    </xf>
    <xf numFmtId="0" fontId="15" fillId="12" borderId="17" xfId="2" applyFill="1" applyBorder="1" applyAlignment="1">
      <alignment vertical="center" wrapText="1"/>
    </xf>
    <xf numFmtId="0" fontId="15" fillId="12" borderId="18" xfId="2" applyFill="1" applyBorder="1" applyAlignment="1">
      <alignment vertical="center" wrapText="1"/>
    </xf>
    <xf numFmtId="0" fontId="15" fillId="12" borderId="19" xfId="2" applyFill="1" applyBorder="1" applyAlignment="1">
      <alignment vertical="top" wrapText="1"/>
    </xf>
    <xf numFmtId="1" fontId="17" fillId="12" borderId="14" xfId="2" applyNumberFormat="1" applyFont="1" applyFill="1" applyBorder="1" applyAlignment="1">
      <alignment vertical="top" shrinkToFit="1"/>
    </xf>
    <xf numFmtId="0" fontId="15" fillId="11" borderId="20" xfId="2" applyFill="1" applyBorder="1" applyAlignment="1">
      <alignment vertical="center" wrapText="1"/>
    </xf>
    <xf numFmtId="0" fontId="15" fillId="11" borderId="13" xfId="2" applyFill="1" applyBorder="1" applyAlignment="1">
      <alignment vertical="center" wrapText="1"/>
    </xf>
    <xf numFmtId="0" fontId="16" fillId="11" borderId="14" xfId="2" applyFont="1" applyFill="1" applyBorder="1" applyAlignment="1">
      <alignment vertical="top" wrapText="1"/>
    </xf>
    <xf numFmtId="0" fontId="16" fillId="11" borderId="15" xfId="2" applyFont="1" applyFill="1" applyBorder="1" applyAlignment="1">
      <alignment vertical="top" wrapText="1"/>
    </xf>
    <xf numFmtId="0" fontId="16" fillId="11" borderId="16" xfId="2" applyFont="1" applyFill="1" applyBorder="1" applyAlignment="1">
      <alignment vertical="top" wrapText="1"/>
    </xf>
    <xf numFmtId="0" fontId="15" fillId="11" borderId="14" xfId="2" applyFill="1" applyBorder="1" applyAlignment="1">
      <alignment wrapText="1"/>
    </xf>
    <xf numFmtId="1" fontId="17" fillId="11" borderId="14" xfId="2" applyNumberFormat="1" applyFont="1" applyFill="1" applyBorder="1" applyAlignment="1">
      <alignment vertical="top" shrinkToFit="1"/>
    </xf>
    <xf numFmtId="1" fontId="17" fillId="11" borderId="15" xfId="2" applyNumberFormat="1" applyFont="1" applyFill="1" applyBorder="1" applyAlignment="1">
      <alignment vertical="top" shrinkToFit="1"/>
    </xf>
    <xf numFmtId="1" fontId="17" fillId="11" borderId="16" xfId="2" applyNumberFormat="1" applyFont="1" applyFill="1" applyBorder="1" applyAlignment="1">
      <alignment vertical="top" shrinkToFit="1"/>
    </xf>
    <xf numFmtId="170" fontId="17" fillId="11" borderId="14" xfId="2" applyNumberFormat="1" applyFont="1" applyFill="1" applyBorder="1" applyAlignment="1">
      <alignment vertical="top" shrinkToFit="1"/>
    </xf>
    <xf numFmtId="170" fontId="17" fillId="11" borderId="15" xfId="2" applyNumberFormat="1" applyFont="1" applyFill="1" applyBorder="1" applyAlignment="1">
      <alignment vertical="top" shrinkToFit="1"/>
    </xf>
    <xf numFmtId="170" fontId="17" fillId="11" borderId="16" xfId="2" applyNumberFormat="1" applyFont="1" applyFill="1" applyBorder="1" applyAlignment="1">
      <alignment vertical="top" shrinkToFit="1"/>
    </xf>
    <xf numFmtId="0" fontId="15" fillId="11" borderId="17" xfId="2" applyFill="1" applyBorder="1" applyAlignment="1">
      <alignment vertical="center" wrapText="1"/>
    </xf>
    <xf numFmtId="0" fontId="15" fillId="11" borderId="18" xfId="2" applyFill="1" applyBorder="1" applyAlignment="1">
      <alignment vertical="center" wrapText="1"/>
    </xf>
    <xf numFmtId="0" fontId="15" fillId="11" borderId="19" xfId="2" applyFill="1" applyBorder="1" applyAlignment="1">
      <alignment vertical="top" wrapText="1"/>
    </xf>
    <xf numFmtId="3" fontId="17" fillId="11" borderId="14" xfId="2" applyNumberFormat="1" applyFont="1" applyFill="1" applyBorder="1" applyAlignment="1">
      <alignment vertical="top" shrinkToFit="1"/>
    </xf>
    <xf numFmtId="3" fontId="17" fillId="11" borderId="15" xfId="2" applyNumberFormat="1" applyFont="1" applyFill="1" applyBorder="1" applyAlignment="1">
      <alignment vertical="top" shrinkToFit="1"/>
    </xf>
    <xf numFmtId="3" fontId="17" fillId="11" borderId="16" xfId="2" applyNumberFormat="1" applyFont="1" applyFill="1" applyBorder="1" applyAlignment="1">
      <alignment vertical="top" shrinkToFit="1"/>
    </xf>
    <xf numFmtId="0" fontId="15" fillId="10" borderId="20" xfId="2" applyFill="1" applyBorder="1" applyAlignment="1">
      <alignment vertical="center" wrapText="1"/>
    </xf>
    <xf numFmtId="0" fontId="15" fillId="10" borderId="13" xfId="2" applyFill="1" applyBorder="1" applyAlignment="1">
      <alignment vertical="center" wrapText="1"/>
    </xf>
    <xf numFmtId="0" fontId="16" fillId="10" borderId="14" xfId="2" applyFont="1" applyFill="1" applyBorder="1" applyAlignment="1">
      <alignment vertical="top" wrapText="1"/>
    </xf>
    <xf numFmtId="0" fontId="16" fillId="10" borderId="15" xfId="2" applyFont="1" applyFill="1" applyBorder="1" applyAlignment="1">
      <alignment vertical="top" wrapText="1"/>
    </xf>
    <xf numFmtId="0" fontId="16" fillId="10" borderId="16" xfId="2" applyFont="1" applyFill="1" applyBorder="1" applyAlignment="1">
      <alignment vertical="top" wrapText="1"/>
    </xf>
    <xf numFmtId="0" fontId="15" fillId="10" borderId="14" xfId="2" applyFill="1" applyBorder="1" applyAlignment="1">
      <alignment wrapText="1"/>
    </xf>
    <xf numFmtId="1" fontId="17" fillId="10" borderId="14" xfId="2" applyNumberFormat="1" applyFont="1" applyFill="1" applyBorder="1" applyAlignment="1">
      <alignment vertical="top" shrinkToFit="1"/>
    </xf>
    <xf numFmtId="1" fontId="17" fillId="10" borderId="15" xfId="2" applyNumberFormat="1" applyFont="1" applyFill="1" applyBorder="1" applyAlignment="1">
      <alignment vertical="top" shrinkToFit="1"/>
    </xf>
    <xf numFmtId="1" fontId="17" fillId="10" borderId="16" xfId="2" applyNumberFormat="1" applyFont="1" applyFill="1" applyBorder="1" applyAlignment="1">
      <alignment vertical="top" shrinkToFit="1"/>
    </xf>
    <xf numFmtId="168" fontId="17" fillId="10" borderId="14" xfId="2" applyNumberFormat="1" applyFont="1" applyFill="1" applyBorder="1" applyAlignment="1">
      <alignment vertical="top" shrinkToFit="1"/>
    </xf>
    <xf numFmtId="168" fontId="17" fillId="10" borderId="15" xfId="2" applyNumberFormat="1" applyFont="1" applyFill="1" applyBorder="1" applyAlignment="1">
      <alignment vertical="top" shrinkToFit="1"/>
    </xf>
    <xf numFmtId="168" fontId="17" fillId="10" borderId="16" xfId="2" applyNumberFormat="1" applyFont="1" applyFill="1" applyBorder="1" applyAlignment="1">
      <alignment vertical="top" shrinkToFit="1"/>
    </xf>
    <xf numFmtId="0" fontId="15" fillId="10" borderId="17" xfId="2" applyFill="1" applyBorder="1" applyAlignment="1">
      <alignment vertical="center" wrapText="1"/>
    </xf>
    <xf numFmtId="0" fontId="15" fillId="10" borderId="18" xfId="2" applyFill="1" applyBorder="1" applyAlignment="1">
      <alignment vertical="center" wrapText="1"/>
    </xf>
    <xf numFmtId="0" fontId="15" fillId="10" borderId="19" xfId="2" applyFill="1" applyBorder="1" applyAlignment="1">
      <alignment vertical="top" wrapText="1"/>
    </xf>
    <xf numFmtId="3" fontId="17" fillId="10" borderId="14" xfId="2" applyNumberFormat="1" applyFont="1" applyFill="1" applyBorder="1" applyAlignment="1">
      <alignment vertical="top" shrinkToFit="1"/>
    </xf>
    <xf numFmtId="3" fontId="17" fillId="10" borderId="15" xfId="2" applyNumberFormat="1" applyFont="1" applyFill="1" applyBorder="1" applyAlignment="1">
      <alignment vertical="top" shrinkToFit="1"/>
    </xf>
    <xf numFmtId="3" fontId="17" fillId="10" borderId="16" xfId="2" applyNumberFormat="1" applyFont="1" applyFill="1" applyBorder="1" applyAlignment="1">
      <alignment vertical="top" shrinkToFit="1"/>
    </xf>
    <xf numFmtId="0" fontId="18" fillId="10" borderId="14" xfId="2" applyFont="1" applyFill="1" applyBorder="1" applyAlignment="1">
      <alignment vertical="top" wrapText="1"/>
    </xf>
    <xf numFmtId="3" fontId="19" fillId="10" borderId="14" xfId="2" applyNumberFormat="1" applyFont="1" applyFill="1" applyBorder="1" applyAlignment="1">
      <alignment vertical="top" shrinkToFit="1"/>
    </xf>
    <xf numFmtId="3" fontId="19" fillId="10" borderId="15" xfId="2" applyNumberFormat="1" applyFont="1" applyFill="1" applyBorder="1" applyAlignment="1">
      <alignment vertical="top" shrinkToFit="1"/>
    </xf>
    <xf numFmtId="3" fontId="19" fillId="10" borderId="16" xfId="2" applyNumberFormat="1" applyFont="1" applyFill="1" applyBorder="1" applyAlignment="1">
      <alignment vertical="top" shrinkToFit="1"/>
    </xf>
    <xf numFmtId="0" fontId="15" fillId="9" borderId="14" xfId="2" applyFill="1" applyBorder="1" applyAlignment="1">
      <alignment wrapText="1"/>
    </xf>
    <xf numFmtId="0" fontId="15" fillId="9" borderId="15" xfId="2" applyFill="1" applyBorder="1" applyAlignment="1">
      <alignment wrapText="1"/>
    </xf>
    <xf numFmtId="0" fontId="15" fillId="9" borderId="16" xfId="2" applyFill="1" applyBorder="1" applyAlignment="1">
      <alignment wrapText="1"/>
    </xf>
    <xf numFmtId="0" fontId="16" fillId="10" borderId="17" xfId="2" applyFont="1" applyFill="1" applyBorder="1" applyAlignment="1">
      <alignment vertical="top" wrapText="1"/>
    </xf>
    <xf numFmtId="0" fontId="16" fillId="10" borderId="18" xfId="2" applyFont="1" applyFill="1" applyBorder="1" applyAlignment="1">
      <alignment vertical="top" wrapText="1"/>
    </xf>
    <xf numFmtId="0" fontId="15" fillId="10" borderId="20" xfId="2" applyFill="1" applyBorder="1" applyAlignment="1">
      <alignment wrapText="1"/>
    </xf>
    <xf numFmtId="0" fontId="15" fillId="9" borderId="14" xfId="2" applyFill="1" applyBorder="1" applyAlignment="1">
      <alignment vertical="center" wrapText="1"/>
    </xf>
    <xf numFmtId="0" fontId="15" fillId="9" borderId="15" xfId="2" applyFill="1" applyBorder="1" applyAlignment="1">
      <alignment vertical="center" wrapText="1"/>
    </xf>
    <xf numFmtId="0" fontId="16" fillId="9" borderId="14" xfId="2" applyFont="1" applyFill="1" applyBorder="1" applyAlignment="1">
      <alignment vertical="top" wrapText="1"/>
    </xf>
    <xf numFmtId="0" fontId="16" fillId="9" borderId="15" xfId="2" applyFont="1" applyFill="1" applyBorder="1" applyAlignment="1">
      <alignment vertical="top" wrapText="1"/>
    </xf>
    <xf numFmtId="0" fontId="16" fillId="9" borderId="16" xfId="2" applyFont="1" applyFill="1" applyBorder="1" applyAlignment="1">
      <alignment vertical="top" wrapText="1"/>
    </xf>
    <xf numFmtId="1" fontId="17" fillId="9" borderId="14" xfId="2" applyNumberFormat="1" applyFont="1" applyFill="1" applyBorder="1" applyAlignment="1">
      <alignment vertical="top" shrinkToFit="1"/>
    </xf>
    <xf numFmtId="1" fontId="17" fillId="9" borderId="15" xfId="2" applyNumberFormat="1" applyFont="1" applyFill="1" applyBorder="1" applyAlignment="1">
      <alignment vertical="top" shrinkToFit="1"/>
    </xf>
    <xf numFmtId="170" fontId="17" fillId="9" borderId="14" xfId="2" applyNumberFormat="1" applyFont="1" applyFill="1" applyBorder="1" applyAlignment="1">
      <alignment vertical="top" shrinkToFit="1"/>
    </xf>
    <xf numFmtId="170" fontId="17" fillId="9" borderId="15" xfId="2" applyNumberFormat="1" applyFont="1" applyFill="1" applyBorder="1" applyAlignment="1">
      <alignment vertical="top" shrinkToFit="1"/>
    </xf>
    <xf numFmtId="3" fontId="17" fillId="9" borderId="14" xfId="2" applyNumberFormat="1" applyFont="1" applyFill="1" applyBorder="1" applyAlignment="1">
      <alignment vertical="top" shrinkToFit="1"/>
    </xf>
    <xf numFmtId="3" fontId="17" fillId="9" borderId="15" xfId="2" applyNumberFormat="1" applyFont="1" applyFill="1" applyBorder="1" applyAlignment="1">
      <alignment vertical="top" shrinkToFit="1"/>
    </xf>
    <xf numFmtId="0" fontId="15" fillId="0" borderId="14" xfId="2" applyBorder="1" applyAlignment="1">
      <alignment vertical="top" wrapText="1"/>
    </xf>
    <xf numFmtId="165" fontId="19" fillId="0" borderId="14" xfId="2" applyNumberFormat="1" applyFont="1" applyBorder="1" applyAlignment="1">
      <alignment vertical="top" shrinkToFit="1"/>
    </xf>
    <xf numFmtId="168" fontId="19" fillId="0" borderId="14" xfId="2" applyNumberFormat="1" applyFont="1" applyBorder="1" applyAlignment="1">
      <alignment vertical="top" shrinkToFit="1"/>
    </xf>
    <xf numFmtId="0" fontId="16" fillId="8" borderId="14" xfId="2" applyFont="1" applyFill="1" applyBorder="1" applyAlignment="1">
      <alignment vertical="center" wrapText="1"/>
    </xf>
    <xf numFmtId="1" fontId="17" fillId="0" borderId="14" xfId="2" applyNumberFormat="1" applyFont="1" applyBorder="1" applyAlignment="1">
      <alignment shrinkToFit="1"/>
    </xf>
    <xf numFmtId="0" fontId="16" fillId="0" borderId="14" xfId="2" applyFont="1" applyBorder="1" applyAlignment="1">
      <alignment wrapText="1"/>
    </xf>
    <xf numFmtId="0" fontId="16" fillId="0" borderId="15" xfId="2" applyFont="1" applyBorder="1" applyAlignment="1">
      <alignment wrapText="1"/>
    </xf>
    <xf numFmtId="165" fontId="17" fillId="0" borderId="14" xfId="2" applyNumberFormat="1" applyFont="1" applyBorder="1" applyAlignment="1">
      <alignment shrinkToFit="1"/>
    </xf>
    <xf numFmtId="168" fontId="17" fillId="0" borderId="14" xfId="2" applyNumberFormat="1" applyFont="1" applyBorder="1" applyAlignment="1">
      <alignment shrinkToFit="1"/>
    </xf>
    <xf numFmtId="0" fontId="15" fillId="0" borderId="0" xfId="2" applyAlignment="1">
      <alignment vertical="top" wrapText="1"/>
    </xf>
    <xf numFmtId="0" fontId="15" fillId="8" borderId="14" xfId="2" applyFill="1" applyBorder="1" applyAlignment="1">
      <alignment vertical="top" wrapText="1"/>
    </xf>
    <xf numFmtId="0" fontId="16" fillId="8" borderId="14" xfId="2" applyFont="1" applyFill="1" applyBorder="1" applyAlignment="1">
      <alignment wrapText="1"/>
    </xf>
    <xf numFmtId="0" fontId="18" fillId="0" borderId="18" xfId="2" applyFont="1" applyBorder="1" applyAlignment="1">
      <alignment vertical="top" wrapText="1"/>
    </xf>
    <xf numFmtId="0" fontId="15" fillId="0" borderId="18" xfId="2" applyBorder="1" applyAlignment="1">
      <alignment wrapText="1"/>
    </xf>
    <xf numFmtId="1" fontId="19" fillId="0" borderId="18" xfId="2" applyNumberFormat="1" applyFont="1" applyBorder="1" applyAlignment="1">
      <alignment vertical="top" shrinkToFit="1"/>
    </xf>
    <xf numFmtId="167" fontId="19" fillId="0" borderId="18" xfId="2" applyNumberFormat="1" applyFont="1" applyBorder="1" applyAlignment="1">
      <alignment vertical="top" shrinkToFit="1"/>
    </xf>
    <xf numFmtId="172" fontId="19" fillId="0" borderId="18" xfId="2" applyNumberFormat="1" applyFont="1" applyBorder="1" applyAlignment="1">
      <alignment vertical="top" shrinkToFit="1"/>
    </xf>
    <xf numFmtId="168" fontId="17" fillId="0" borderId="14" xfId="2" applyNumberFormat="1" applyFont="1" applyBorder="1" applyAlignment="1">
      <alignment vertical="center" shrinkToFit="1"/>
    </xf>
    <xf numFmtId="0" fontId="16" fillId="0" borderId="15" xfId="2" applyFont="1" applyBorder="1" applyAlignment="1">
      <alignment vertical="center" wrapText="1"/>
    </xf>
    <xf numFmtId="165" fontId="17" fillId="0" borderId="14" xfId="2" applyNumberFormat="1" applyFont="1" applyBorder="1" applyAlignment="1">
      <alignment vertical="center" shrinkToFit="1"/>
    </xf>
    <xf numFmtId="167" fontId="17" fillId="0" borderId="14" xfId="2" applyNumberFormat="1" applyFont="1" applyBorder="1" applyAlignment="1">
      <alignment vertical="center" shrinkToFit="1"/>
    </xf>
    <xf numFmtId="0" fontId="15" fillId="0" borderId="19" xfId="2" applyBorder="1" applyAlignment="1">
      <alignment vertical="top" wrapText="1"/>
    </xf>
    <xf numFmtId="0" fontId="15" fillId="0" borderId="20" xfId="2" applyBorder="1" applyAlignment="1">
      <alignment vertical="top" wrapText="1"/>
    </xf>
    <xf numFmtId="0" fontId="16" fillId="0" borderId="14" xfId="2" applyFont="1" applyBorder="1" applyAlignment="1">
      <alignment vertical="center" wrapText="1"/>
    </xf>
    <xf numFmtId="0" fontId="15" fillId="0" borderId="23" xfId="2" applyBorder="1" applyAlignment="1">
      <alignment vertical="top" wrapText="1"/>
    </xf>
    <xf numFmtId="0" fontId="16" fillId="0" borderId="14" xfId="2" applyFont="1" applyBorder="1" applyAlignment="1">
      <alignment vertical="top" wrapText="1"/>
    </xf>
    <xf numFmtId="167" fontId="17" fillId="0" borderId="14" xfId="2" applyNumberFormat="1" applyFont="1" applyBorder="1" applyAlignment="1">
      <alignment shrinkToFit="1"/>
    </xf>
    <xf numFmtId="167" fontId="17" fillId="0" borderId="14" xfId="2" applyNumberFormat="1" applyFont="1" applyBorder="1" applyAlignment="1">
      <alignment vertical="top" shrinkToFit="1"/>
    </xf>
    <xf numFmtId="165" fontId="17" fillId="0" borderId="14" xfId="2" applyNumberFormat="1" applyFont="1" applyBorder="1" applyAlignment="1">
      <alignment vertical="top" shrinkToFit="1"/>
    </xf>
    <xf numFmtId="168" fontId="17" fillId="0" borderId="14" xfId="2" applyNumberFormat="1" applyFont="1" applyBorder="1" applyAlignment="1">
      <alignment vertical="top" shrinkToFit="1"/>
    </xf>
    <xf numFmtId="1" fontId="17" fillId="0" borderId="22" xfId="2" applyNumberFormat="1" applyFont="1" applyBorder="1" applyAlignment="1">
      <alignment shrinkToFit="1"/>
    </xf>
    <xf numFmtId="1" fontId="17" fillId="0" borderId="23" xfId="2" applyNumberFormat="1" applyFont="1" applyBorder="1" applyAlignment="1">
      <alignment shrinkToFit="1"/>
    </xf>
    <xf numFmtId="0" fontId="15" fillId="8" borderId="14" xfId="2" applyFill="1" applyBorder="1" applyAlignment="1">
      <alignment wrapText="1"/>
    </xf>
    <xf numFmtId="2" fontId="17" fillId="0" borderId="14" xfId="2" applyNumberFormat="1" applyFont="1" applyBorder="1" applyAlignment="1">
      <alignment vertical="top" shrinkToFit="1"/>
    </xf>
    <xf numFmtId="1" fontId="17" fillId="0" borderId="22" xfId="2" applyNumberFormat="1" applyFont="1" applyBorder="1" applyAlignment="1">
      <alignment vertical="center" shrinkToFit="1"/>
    </xf>
    <xf numFmtId="1" fontId="17" fillId="0" borderId="23" xfId="2" applyNumberFormat="1" applyFont="1" applyBorder="1" applyAlignment="1">
      <alignment vertical="center" shrinkToFit="1"/>
    </xf>
    <xf numFmtId="1" fontId="17" fillId="0" borderId="24" xfId="2" applyNumberFormat="1" applyFont="1" applyBorder="1" applyAlignment="1">
      <alignment vertical="center" shrinkToFit="1"/>
    </xf>
    <xf numFmtId="2" fontId="17" fillId="0" borderId="14" xfId="2" applyNumberFormat="1" applyFont="1" applyBorder="1" applyAlignment="1">
      <alignment vertical="center" shrinkToFit="1"/>
    </xf>
    <xf numFmtId="171" fontId="17" fillId="0" borderId="14" xfId="2" applyNumberFormat="1" applyFont="1" applyBorder="1" applyAlignment="1">
      <alignment vertical="top" shrinkToFit="1"/>
    </xf>
    <xf numFmtId="3" fontId="19" fillId="0" borderId="18" xfId="2" applyNumberFormat="1" applyFont="1" applyBorder="1" applyAlignment="1">
      <alignment vertical="top" shrinkToFit="1"/>
    </xf>
    <xf numFmtId="170" fontId="19" fillId="0" borderId="18" xfId="2" applyNumberFormat="1" applyFont="1" applyBorder="1" applyAlignment="1">
      <alignment vertical="top" shrinkToFit="1"/>
    </xf>
    <xf numFmtId="0" fontId="15" fillId="0" borderId="0" xfId="2" applyAlignment="1">
      <alignment wrapText="1"/>
    </xf>
    <xf numFmtId="1" fontId="17" fillId="0" borderId="18" xfId="2" applyNumberFormat="1" applyFont="1" applyBorder="1" applyAlignment="1">
      <alignment vertical="center" shrinkToFit="1"/>
    </xf>
    <xf numFmtId="1" fontId="17" fillId="0" borderId="0" xfId="2" applyNumberFormat="1" applyFont="1" applyAlignment="1">
      <alignment vertical="center" shrinkToFit="1"/>
    </xf>
    <xf numFmtId="0" fontId="15" fillId="8" borderId="18" xfId="2" applyFill="1" applyBorder="1" applyAlignment="1">
      <alignment wrapText="1"/>
    </xf>
    <xf numFmtId="1" fontId="17" fillId="0" borderId="17" xfId="2" applyNumberFormat="1" applyFont="1" applyBorder="1" applyAlignment="1">
      <alignment vertical="center" shrinkToFit="1"/>
    </xf>
    <xf numFmtId="1" fontId="17" fillId="0" borderId="19" xfId="2" applyNumberFormat="1" applyFont="1" applyBorder="1" applyAlignment="1">
      <alignment vertical="center" shrinkToFit="1"/>
    </xf>
    <xf numFmtId="1" fontId="17" fillId="0" borderId="20" xfId="2" applyNumberFormat="1" applyFont="1" applyBorder="1" applyAlignment="1">
      <alignment vertical="center" shrinkToFit="1"/>
    </xf>
    <xf numFmtId="2" fontId="17" fillId="0" borderId="14" xfId="2" applyNumberFormat="1" applyFont="1" applyBorder="1" applyAlignment="1">
      <alignment shrinkToFit="1"/>
    </xf>
    <xf numFmtId="169" fontId="17" fillId="0" borderId="14" xfId="2" applyNumberFormat="1" applyFont="1" applyBorder="1" applyAlignment="1">
      <alignment shrinkToFit="1"/>
    </xf>
    <xf numFmtId="0" fontId="15" fillId="0" borderId="17" xfId="2" applyBorder="1" applyAlignment="1">
      <alignment vertical="top" wrapText="1"/>
    </xf>
    <xf numFmtId="1" fontId="17" fillId="0" borderId="17" xfId="2" applyNumberFormat="1" applyFont="1" applyBorder="1" applyAlignment="1">
      <alignment shrinkToFit="1"/>
    </xf>
    <xf numFmtId="1" fontId="17" fillId="0" borderId="19" xfId="2" applyNumberFormat="1" applyFont="1" applyBorder="1" applyAlignment="1">
      <alignment shrinkToFit="1"/>
    </xf>
    <xf numFmtId="0" fontId="15" fillId="5" borderId="0" xfId="2" applyFill="1" applyAlignment="1">
      <alignment vertical="top" wrapText="1"/>
    </xf>
    <xf numFmtId="0" fontId="15" fillId="5" borderId="0" xfId="2" applyFill="1" applyAlignment="1">
      <alignment horizontal="left" vertical="top"/>
    </xf>
    <xf numFmtId="0" fontId="22" fillId="5" borderId="0" xfId="2" applyFont="1" applyFill="1" applyAlignment="1">
      <alignment vertical="top"/>
    </xf>
    <xf numFmtId="0" fontId="22" fillId="5" borderId="0" xfId="2" applyFont="1" applyFill="1" applyAlignment="1">
      <alignment vertical="top" wrapText="1"/>
    </xf>
    <xf numFmtId="0" fontId="22" fillId="5" borderId="0" xfId="2" applyFont="1" applyFill="1" applyAlignment="1">
      <alignment horizontal="left" vertical="top"/>
    </xf>
    <xf numFmtId="0" fontId="22" fillId="5" borderId="13" xfId="2" applyFont="1" applyFill="1" applyBorder="1" applyAlignment="1">
      <alignment vertical="top"/>
    </xf>
    <xf numFmtId="0" fontId="22" fillId="5" borderId="13" xfId="2" applyFont="1" applyFill="1" applyBorder="1" applyAlignment="1">
      <alignment vertical="top" wrapText="1"/>
    </xf>
    <xf numFmtId="0" fontId="15" fillId="5" borderId="13" xfId="2" applyFill="1" applyBorder="1" applyAlignment="1">
      <alignment vertical="center" wrapText="1"/>
    </xf>
    <xf numFmtId="0" fontId="22" fillId="5" borderId="14" xfId="2" applyFont="1" applyFill="1" applyBorder="1" applyAlignment="1">
      <alignment vertical="top"/>
    </xf>
    <xf numFmtId="0" fontId="15" fillId="5" borderId="15" xfId="2" applyFill="1" applyBorder="1" applyAlignment="1">
      <alignment vertical="top" wrapText="1"/>
    </xf>
    <xf numFmtId="166" fontId="0" fillId="0" borderId="0" xfId="0" applyNumberFormat="1" applyFill="1"/>
    <xf numFmtId="0" fontId="1" fillId="5" borderId="7" xfId="0" applyFont="1" applyFill="1" applyBorder="1" applyAlignment="1">
      <alignment horizontal="center"/>
    </xf>
    <xf numFmtId="0" fontId="1" fillId="5" borderId="0" xfId="0" applyFont="1" applyFill="1" applyAlignment="1">
      <alignment horizontal="center"/>
    </xf>
    <xf numFmtId="0" fontId="0" fillId="0" borderId="0" xfId="0" applyAlignment="1">
      <alignment horizontal="center"/>
    </xf>
    <xf numFmtId="0" fontId="0" fillId="0" borderId="7" xfId="0" applyBorder="1" applyAlignment="1">
      <alignment horizontal="center"/>
    </xf>
    <xf numFmtId="0" fontId="0" fillId="0" borderId="0" xfId="0" applyFill="1" applyBorder="1" applyAlignment="1">
      <alignment horizontal="center"/>
    </xf>
    <xf numFmtId="165" fontId="0" fillId="0" borderId="0" xfId="0" applyNumberFormat="1" applyAlignment="1">
      <alignment horizontal="center"/>
    </xf>
    <xf numFmtId="0" fontId="0" fillId="0" borderId="8" xfId="0" applyBorder="1" applyAlignment="1">
      <alignment horizontal="center"/>
    </xf>
    <xf numFmtId="2" fontId="0" fillId="0" borderId="0" xfId="0" applyNumberFormat="1" applyAlignment="1">
      <alignment horizontal="center"/>
    </xf>
    <xf numFmtId="0" fontId="0" fillId="0" borderId="0" xfId="0" applyBorder="1" applyAlignment="1">
      <alignment horizontal="right"/>
    </xf>
    <xf numFmtId="0" fontId="0" fillId="0" borderId="0" xfId="0" applyFill="1" applyBorder="1" applyAlignment="1">
      <alignment horizontal="right"/>
    </xf>
    <xf numFmtId="2" fontId="0" fillId="5" borderId="0" xfId="0" applyNumberFormat="1" applyFill="1"/>
    <xf numFmtId="0" fontId="0" fillId="0" borderId="1" xfId="0" applyFill="1" applyBorder="1" applyAlignment="1">
      <alignment horizontal="right"/>
    </xf>
    <xf numFmtId="0" fontId="8" fillId="0" borderId="10" xfId="0" applyFont="1" applyFill="1" applyBorder="1" applyAlignment="1">
      <alignment vertical="center" wrapText="1"/>
    </xf>
    <xf numFmtId="0" fontId="8" fillId="0" borderId="10" xfId="0" applyFont="1" applyFill="1" applyBorder="1" applyAlignment="1">
      <alignment horizontal="center" vertical="center" wrapText="1"/>
    </xf>
    <xf numFmtId="8" fontId="8" fillId="0" borderId="10" xfId="0" applyNumberFormat="1" applyFont="1" applyFill="1" applyBorder="1" applyAlignment="1">
      <alignment vertical="center" wrapText="1"/>
    </xf>
    <xf numFmtId="0" fontId="8" fillId="0" borderId="11" xfId="0" applyFont="1" applyFill="1" applyBorder="1" applyAlignment="1">
      <alignment vertical="center" wrapText="1"/>
    </xf>
    <xf numFmtId="0" fontId="8" fillId="0" borderId="12" xfId="0" applyFont="1" applyFill="1" applyBorder="1" applyAlignment="1">
      <alignment horizontal="center" vertical="center" wrapText="1"/>
    </xf>
    <xf numFmtId="165" fontId="8" fillId="0" borderId="12" xfId="0" applyNumberFormat="1" applyFont="1" applyFill="1" applyBorder="1" applyAlignment="1">
      <alignment horizontal="center" vertical="center" wrapText="1"/>
    </xf>
    <xf numFmtId="2" fontId="8" fillId="0" borderId="12" xfId="0" applyNumberFormat="1" applyFont="1" applyFill="1" applyBorder="1" applyAlignment="1">
      <alignment horizontal="center" vertical="center" wrapText="1"/>
    </xf>
    <xf numFmtId="0" fontId="11" fillId="0" borderId="12" xfId="0" applyFont="1" applyFill="1" applyBorder="1" applyAlignment="1">
      <alignment horizontal="center" vertical="center" wrapText="1"/>
    </xf>
    <xf numFmtId="169" fontId="11" fillId="0" borderId="12" xfId="0" applyNumberFormat="1" applyFont="1" applyBorder="1" applyAlignment="1">
      <alignment horizontal="center" vertical="center" wrapText="1"/>
    </xf>
    <xf numFmtId="0" fontId="11" fillId="0" borderId="11" xfId="0" applyFont="1" applyFill="1" applyBorder="1" applyAlignment="1">
      <alignment vertical="center" wrapText="1"/>
    </xf>
    <xf numFmtId="8" fontId="11" fillId="0" borderId="12" xfId="0" applyNumberFormat="1" applyFont="1" applyFill="1" applyBorder="1" applyAlignment="1">
      <alignment horizontal="center" vertical="center" wrapText="1"/>
    </xf>
    <xf numFmtId="4" fontId="11" fillId="0" borderId="12" xfId="0" applyNumberFormat="1" applyFont="1" applyFill="1" applyBorder="1" applyAlignment="1">
      <alignment horizontal="center" vertical="center" wrapText="1"/>
    </xf>
    <xf numFmtId="2" fontId="11" fillId="0" borderId="12" xfId="0" applyNumberFormat="1" applyFont="1" applyFill="1" applyBorder="1" applyAlignment="1">
      <alignment horizontal="center" vertical="center" wrapText="1"/>
    </xf>
    <xf numFmtId="8" fontId="0" fillId="0" borderId="0" xfId="0" applyNumberFormat="1" applyFill="1"/>
    <xf numFmtId="0" fontId="0" fillId="0" borderId="0" xfId="0" applyAlignment="1">
      <alignment horizontal="left" wrapText="1"/>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4"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 xfId="0" applyFont="1" applyBorder="1" applyAlignment="1">
      <alignment horizontal="left"/>
    </xf>
    <xf numFmtId="0" fontId="1" fillId="4" borderId="1" xfId="0" applyFont="1" applyFill="1" applyBorder="1" applyAlignment="1">
      <alignment horizontal="left"/>
    </xf>
    <xf numFmtId="0" fontId="0" fillId="0" borderId="3" xfId="0" applyBorder="1" applyAlignment="1">
      <alignment horizontal="left" wrapText="1"/>
    </xf>
    <xf numFmtId="0" fontId="1" fillId="0" borderId="1" xfId="0" applyFont="1" applyBorder="1" applyAlignment="1">
      <alignment horizontal="center"/>
    </xf>
    <xf numFmtId="0" fontId="1" fillId="0" borderId="1" xfId="0" applyFont="1" applyBorder="1" applyAlignment="1">
      <alignment horizontal="right"/>
    </xf>
  </cellXfs>
  <cellStyles count="3">
    <cellStyle name="Currency" xfId="1" builtinId="4"/>
    <cellStyle name="Normal" xfId="0" builtinId="0"/>
    <cellStyle name="Normal 2" xfId="2" xr:uid="{11A85949-3E92-45DF-BAEF-DFA374BD97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17</xdr:row>
      <xdr:rowOff>133350</xdr:rowOff>
    </xdr:from>
    <xdr:to>
      <xdr:col>5</xdr:col>
      <xdr:colOff>736893</xdr:colOff>
      <xdr:row>26</xdr:row>
      <xdr:rowOff>66675</xdr:rowOff>
    </xdr:to>
    <xdr:pic>
      <xdr:nvPicPr>
        <xdr:cNvPr id="9" name="Picture 2">
          <a:extLst>
            <a:ext uri="{FF2B5EF4-FFF2-40B4-BE49-F238E27FC236}">
              <a16:creationId xmlns:a16="http://schemas.microsoft.com/office/drawing/2014/main" id="{5C49B337-FA94-44C4-92DD-8C71634C2809}"/>
            </a:ext>
          </a:extLst>
        </xdr:cNvPr>
        <xdr:cNvPicPr>
          <a:picLocks noChangeAspect="1"/>
        </xdr:cNvPicPr>
      </xdr:nvPicPr>
      <xdr:blipFill>
        <a:blip xmlns:r="http://schemas.openxmlformats.org/officeDocument/2006/relationships" r:embed="rId1"/>
        <a:stretch>
          <a:fillRect/>
        </a:stretch>
      </xdr:blipFill>
      <xdr:spPr>
        <a:xfrm>
          <a:off x="5048250" y="4572000"/>
          <a:ext cx="2641893" cy="1647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304800</xdr:colOff>
      <xdr:row>73</xdr:row>
      <xdr:rowOff>152400</xdr:rowOff>
    </xdr:from>
    <xdr:to>
      <xdr:col>26</xdr:col>
      <xdr:colOff>334315</xdr:colOff>
      <xdr:row>75</xdr:row>
      <xdr:rowOff>57291</xdr:rowOff>
    </xdr:to>
    <xdr:pic>
      <xdr:nvPicPr>
        <xdr:cNvPr id="2" name="Picture 1">
          <a:extLst>
            <a:ext uri="{FF2B5EF4-FFF2-40B4-BE49-F238E27FC236}">
              <a16:creationId xmlns:a16="http://schemas.microsoft.com/office/drawing/2014/main" id="{E461A933-AF95-4BF7-BCCD-CC512007E1A3}"/>
            </a:ext>
          </a:extLst>
        </xdr:cNvPr>
        <xdr:cNvPicPr>
          <a:picLocks noChangeAspect="1"/>
        </xdr:cNvPicPr>
      </xdr:nvPicPr>
      <xdr:blipFill>
        <a:blip xmlns:r="http://schemas.openxmlformats.org/officeDocument/2006/relationships" r:embed="rId1"/>
        <a:stretch>
          <a:fillRect/>
        </a:stretch>
      </xdr:blipFill>
      <xdr:spPr>
        <a:xfrm>
          <a:off x="15097125" y="14106525"/>
          <a:ext cx="6735115" cy="100979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5B58F-5BCC-41FF-82D3-F31DADD71829}">
  <dimension ref="A1:D22"/>
  <sheetViews>
    <sheetView workbookViewId="0">
      <selection activeCell="B21" sqref="B21"/>
    </sheetView>
  </sheetViews>
  <sheetFormatPr defaultRowHeight="14.5"/>
  <cols>
    <col min="1" max="1" width="25.81640625" customWidth="1"/>
    <col min="4" max="4" width="22.7265625" customWidth="1"/>
  </cols>
  <sheetData>
    <row r="1" spans="1:4">
      <c r="A1" t="s">
        <v>80</v>
      </c>
    </row>
    <row r="2" spans="1:4">
      <c r="A2" t="s">
        <v>81</v>
      </c>
    </row>
    <row r="3" spans="1:4">
      <c r="A3" t="s">
        <v>82</v>
      </c>
    </row>
    <row r="5" spans="1:4">
      <c r="A5" t="s">
        <v>83</v>
      </c>
    </row>
    <row r="7" spans="1:4">
      <c r="A7" s="47" t="s">
        <v>88</v>
      </c>
    </row>
    <row r="8" spans="1:4">
      <c r="A8" s="52" t="s">
        <v>84</v>
      </c>
      <c r="B8" s="52" t="s">
        <v>85</v>
      </c>
      <c r="C8" s="52" t="s">
        <v>86</v>
      </c>
      <c r="D8" s="52" t="s">
        <v>7</v>
      </c>
    </row>
    <row r="9" spans="1:4">
      <c r="A9" s="48" t="s">
        <v>77</v>
      </c>
      <c r="B9" s="48"/>
      <c r="C9" s="48"/>
      <c r="D9" s="48"/>
    </row>
    <row r="10" spans="1:4">
      <c r="A10" t="s">
        <v>91</v>
      </c>
      <c r="B10" s="59">
        <f>-'50.12 &amp; 50.90'!G24</f>
        <v>-44.459999999999994</v>
      </c>
      <c r="D10" t="s">
        <v>107</v>
      </c>
    </row>
    <row r="11" spans="1:4">
      <c r="A11" t="s">
        <v>92</v>
      </c>
      <c r="B11" s="59">
        <f>-'50.12 &amp; 50.90'!G39</f>
        <v>-123.710976</v>
      </c>
    </row>
    <row r="12" spans="1:4">
      <c r="B12" s="59"/>
    </row>
    <row r="13" spans="1:4">
      <c r="A13" s="48" t="s">
        <v>78</v>
      </c>
      <c r="B13" s="294"/>
      <c r="C13" s="50"/>
      <c r="D13" s="50"/>
    </row>
    <row r="14" spans="1:4">
      <c r="A14" s="51">
        <v>50.12</v>
      </c>
      <c r="B14" s="59">
        <f>-'50.12 &amp; 50.90'!G23</f>
        <v>-400.1</v>
      </c>
      <c r="D14" t="s">
        <v>107</v>
      </c>
    </row>
    <row r="15" spans="1:4">
      <c r="A15" s="51">
        <v>50.9</v>
      </c>
      <c r="B15" s="59">
        <f>-'50.12 &amp; 50.90'!G38</f>
        <v>-253.1</v>
      </c>
    </row>
    <row r="17" spans="1:4">
      <c r="A17" t="s">
        <v>87</v>
      </c>
      <c r="B17" s="49">
        <v>288</v>
      </c>
    </row>
    <row r="18" spans="1:4">
      <c r="A18" t="s">
        <v>163</v>
      </c>
      <c r="B18">
        <v>4.0000000000000002E-4</v>
      </c>
      <c r="D18" t="s">
        <v>164</v>
      </c>
    </row>
    <row r="20" spans="1:4">
      <c r="A20" s="48" t="s">
        <v>122</v>
      </c>
      <c r="B20" s="48"/>
      <c r="C20" s="48"/>
      <c r="D20" s="48"/>
    </row>
    <row r="21" spans="1:4">
      <c r="A21" s="51">
        <v>50.12</v>
      </c>
      <c r="B21" s="59">
        <f>'50.12 &amp; 50.90'!G53</f>
        <v>222.3</v>
      </c>
    </row>
    <row r="22" spans="1:4">
      <c r="A22" s="51">
        <v>50.9</v>
      </c>
      <c r="B22" s="59">
        <f>'50.12 &amp; 50.90'!G67</f>
        <v>185.7</v>
      </c>
    </row>
  </sheetData>
  <pageMargins left="0.7" right="0.7" top="0.75" bottom="0.75" header="0.3" footer="0.3"/>
  <pageSetup orientation="portrait" r:id="rId1"/>
  <ignoredErrors>
    <ignoredError sqref="A10:A1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4"/>
  <sheetViews>
    <sheetView zoomScale="80" zoomScaleNormal="80" workbookViewId="0">
      <selection activeCell="E3" sqref="E3"/>
    </sheetView>
  </sheetViews>
  <sheetFormatPr defaultColWidth="8.81640625" defaultRowHeight="14.5"/>
  <cols>
    <col min="1" max="1" width="38.453125" customWidth="1"/>
    <col min="2" max="2" width="28.54296875" customWidth="1"/>
    <col min="3" max="3" width="19" customWidth="1"/>
    <col min="4" max="4" width="17.1796875" customWidth="1"/>
    <col min="5" max="5" width="18.1796875" customWidth="1"/>
    <col min="6" max="6" width="17.54296875" customWidth="1"/>
    <col min="7" max="7" width="45.54296875" style="13" customWidth="1"/>
    <col min="8" max="8" width="64.1796875" style="18" customWidth="1"/>
    <col min="9" max="9" width="38.54296875" style="28" customWidth="1"/>
  </cols>
  <sheetData>
    <row r="1" spans="1:13">
      <c r="A1" s="311" t="s">
        <v>0</v>
      </c>
      <c r="B1" s="311"/>
      <c r="C1" s="311"/>
      <c r="D1" s="311"/>
      <c r="E1" s="311"/>
      <c r="F1" s="311"/>
      <c r="G1" s="32"/>
      <c r="H1" s="24"/>
      <c r="I1" s="5"/>
    </row>
    <row r="2" spans="1:13" ht="72.5">
      <c r="A2" s="2" t="s">
        <v>1</v>
      </c>
      <c r="B2" s="2" t="s">
        <v>2</v>
      </c>
      <c r="C2" s="2" t="s">
        <v>3</v>
      </c>
      <c r="D2" s="2" t="s">
        <v>4</v>
      </c>
      <c r="E2" s="2" t="s">
        <v>5</v>
      </c>
      <c r="F2" s="2" t="str">
        <f>CONCATENATE("Total Cost at ",TEXT(Inputs!B17,"$#,##.00"),"/hr")</f>
        <v>Total Cost at $288.00/hr</v>
      </c>
      <c r="G2" s="33" t="s">
        <v>6</v>
      </c>
      <c r="H2" s="22" t="s">
        <v>7</v>
      </c>
      <c r="I2" s="2" t="s">
        <v>8</v>
      </c>
      <c r="K2" s="77" t="s">
        <v>148</v>
      </c>
      <c r="L2" s="77" t="s">
        <v>149</v>
      </c>
      <c r="M2" s="77" t="s">
        <v>150</v>
      </c>
    </row>
    <row r="3" spans="1:13" ht="43.5">
      <c r="A3" s="17" t="s">
        <v>89</v>
      </c>
      <c r="B3" s="5" t="s">
        <v>9</v>
      </c>
      <c r="C3" s="15">
        <v>1</v>
      </c>
      <c r="D3" s="16">
        <f>Inputs!B10*5</f>
        <v>-222.29999999999995</v>
      </c>
      <c r="E3" s="16">
        <f>ROUND(C3*D3, 1)</f>
        <v>-222.3</v>
      </c>
      <c r="F3" s="6">
        <f>E3*Inputs!$B$17</f>
        <v>-64022.400000000001</v>
      </c>
      <c r="G3" s="34" t="s">
        <v>10</v>
      </c>
      <c r="H3" s="23" t="s">
        <v>170</v>
      </c>
      <c r="I3" s="17" t="s">
        <v>443</v>
      </c>
      <c r="K3" s="92">
        <f>'Part 50 Burden Table_2021'!F140</f>
        <v>1200</v>
      </c>
      <c r="L3" s="93">
        <f>E3</f>
        <v>-222.3</v>
      </c>
      <c r="M3" s="94">
        <f>K3+L3</f>
        <v>977.7</v>
      </c>
    </row>
    <row r="4" spans="1:13" ht="43.5">
      <c r="A4" s="17" t="s">
        <v>90</v>
      </c>
      <c r="B4" s="5" t="s">
        <v>9</v>
      </c>
      <c r="C4" s="15">
        <v>1</v>
      </c>
      <c r="D4" s="16">
        <f>Inputs!B11*4</f>
        <v>-494.84390400000001</v>
      </c>
      <c r="E4" s="16">
        <f>ROUND(C4*D4, 1)</f>
        <v>-494.8</v>
      </c>
      <c r="F4" s="6">
        <f>E4*Inputs!$B$17</f>
        <v>-142502.39999999999</v>
      </c>
      <c r="G4" s="34" t="s">
        <v>11</v>
      </c>
      <c r="H4" s="23" t="s">
        <v>12</v>
      </c>
      <c r="I4" s="17" t="s">
        <v>171</v>
      </c>
      <c r="K4" s="92">
        <f>'Part 50 Burden Table_2021'!F107</f>
        <v>31488</v>
      </c>
      <c r="L4" s="93">
        <f>E4</f>
        <v>-494.8</v>
      </c>
      <c r="M4" s="93">
        <f>K4+L4</f>
        <v>30993.200000000001</v>
      </c>
    </row>
    <row r="5" spans="1:13">
      <c r="A5" s="312" t="s">
        <v>13</v>
      </c>
      <c r="B5" s="312"/>
      <c r="C5" s="312"/>
      <c r="D5" s="312"/>
      <c r="E5" s="312"/>
      <c r="F5" s="312"/>
      <c r="G5" s="40"/>
      <c r="H5" s="24"/>
      <c r="I5" s="17"/>
      <c r="K5" s="3"/>
      <c r="L5" s="3"/>
      <c r="M5" s="3"/>
    </row>
    <row r="6" spans="1:13" ht="72.5">
      <c r="A6" s="10" t="s">
        <v>14</v>
      </c>
      <c r="B6" s="5" t="s">
        <v>9</v>
      </c>
      <c r="C6" s="5">
        <v>1</v>
      </c>
      <c r="D6" s="5">
        <v>-88</v>
      </c>
      <c r="E6" s="5">
        <f t="shared" ref="E6:E9" si="0">(C6*D6)</f>
        <v>-88</v>
      </c>
      <c r="F6" s="6">
        <f>(E6*Inputs!$B$17)</f>
        <v>-25344</v>
      </c>
      <c r="G6" s="36" t="s">
        <v>15</v>
      </c>
      <c r="H6" s="26" t="s">
        <v>16</v>
      </c>
      <c r="I6" s="17" t="s">
        <v>180</v>
      </c>
      <c r="K6" s="75">
        <f>'Part 50 Burden Table_2021'!F147</f>
        <v>7424</v>
      </c>
      <c r="L6" s="3">
        <f t="shared" ref="L6:L15" si="1">E6</f>
        <v>-88</v>
      </c>
      <c r="M6" s="3">
        <f t="shared" ref="M6:M15" si="2">K6+L6</f>
        <v>7336</v>
      </c>
    </row>
    <row r="7" spans="1:13" ht="43.5">
      <c r="A7" s="10" t="s">
        <v>17</v>
      </c>
      <c r="B7" s="5" t="s">
        <v>18</v>
      </c>
      <c r="C7" s="5">
        <v>1</v>
      </c>
      <c r="D7" s="5">
        <v>76</v>
      </c>
      <c r="E7" s="5">
        <f t="shared" si="0"/>
        <v>76</v>
      </c>
      <c r="F7" s="6">
        <f>(E7*Inputs!$B$17)</f>
        <v>21888</v>
      </c>
      <c r="G7" s="34" t="s">
        <v>19</v>
      </c>
      <c r="H7" s="25"/>
      <c r="I7" s="17" t="s">
        <v>20</v>
      </c>
      <c r="K7" s="75">
        <v>0</v>
      </c>
      <c r="L7" s="3">
        <f t="shared" si="1"/>
        <v>76</v>
      </c>
      <c r="M7" s="3">
        <f t="shared" si="2"/>
        <v>76</v>
      </c>
    </row>
    <row r="8" spans="1:13" ht="43.5">
      <c r="A8" s="10" t="s">
        <v>21</v>
      </c>
      <c r="B8" s="5" t="s">
        <v>9</v>
      </c>
      <c r="C8" s="5">
        <v>0</v>
      </c>
      <c r="D8" s="5">
        <v>-88</v>
      </c>
      <c r="E8" s="5">
        <f t="shared" si="0"/>
        <v>0</v>
      </c>
      <c r="F8" s="6">
        <f>(E8*Inputs!$B$17)</f>
        <v>0</v>
      </c>
      <c r="G8" s="36" t="s">
        <v>15</v>
      </c>
      <c r="H8" s="26" t="s">
        <v>22</v>
      </c>
      <c r="I8" s="17" t="s">
        <v>23</v>
      </c>
      <c r="K8" s="75"/>
      <c r="L8" s="3">
        <f t="shared" si="1"/>
        <v>0</v>
      </c>
      <c r="M8" s="3">
        <f t="shared" si="2"/>
        <v>0</v>
      </c>
    </row>
    <row r="9" spans="1:13" ht="43.5">
      <c r="A9" s="10" t="s">
        <v>24</v>
      </c>
      <c r="B9" s="5" t="s">
        <v>18</v>
      </c>
      <c r="C9" s="5">
        <v>0</v>
      </c>
      <c r="D9" s="5">
        <v>60</v>
      </c>
      <c r="E9" s="5">
        <f t="shared" si="0"/>
        <v>0</v>
      </c>
      <c r="F9" s="6">
        <f>(E9*Inputs!$B$17)</f>
        <v>0</v>
      </c>
      <c r="G9" s="36" t="s">
        <v>25</v>
      </c>
      <c r="H9" s="26"/>
      <c r="I9" s="17" t="s">
        <v>23</v>
      </c>
      <c r="K9" s="75"/>
      <c r="L9" s="3">
        <f t="shared" si="1"/>
        <v>0</v>
      </c>
      <c r="M9" s="3">
        <f t="shared" si="2"/>
        <v>0</v>
      </c>
    </row>
    <row r="10" spans="1:13" ht="43.5">
      <c r="A10" s="10" t="s">
        <v>26</v>
      </c>
      <c r="B10" s="5" t="s">
        <v>9</v>
      </c>
      <c r="C10" s="5">
        <v>0</v>
      </c>
      <c r="D10" s="14">
        <v>-88</v>
      </c>
      <c r="E10" s="5">
        <f>C10*D10</f>
        <v>0</v>
      </c>
      <c r="F10" s="6">
        <f>(E10*Inputs!$B$17)</f>
        <v>0</v>
      </c>
      <c r="G10" s="36" t="s">
        <v>15</v>
      </c>
      <c r="H10" s="26" t="s">
        <v>27</v>
      </c>
      <c r="I10" s="17" t="s">
        <v>23</v>
      </c>
      <c r="K10" s="75"/>
      <c r="L10" s="3">
        <f t="shared" si="1"/>
        <v>0</v>
      </c>
      <c r="M10" s="3">
        <f t="shared" si="2"/>
        <v>0</v>
      </c>
    </row>
    <row r="11" spans="1:13" ht="43.5">
      <c r="A11" s="10" t="s">
        <v>28</v>
      </c>
      <c r="B11" s="5" t="s">
        <v>18</v>
      </c>
      <c r="C11" s="5">
        <v>0</v>
      </c>
      <c r="D11" s="5">
        <f>60</f>
        <v>60</v>
      </c>
      <c r="E11" s="5">
        <f>C11*D11</f>
        <v>0</v>
      </c>
      <c r="F11" s="6">
        <f>(E11*Inputs!$B$17)</f>
        <v>0</v>
      </c>
      <c r="G11" s="36" t="s">
        <v>25</v>
      </c>
      <c r="H11" s="26" t="s">
        <v>29</v>
      </c>
      <c r="I11" s="17" t="s">
        <v>23</v>
      </c>
      <c r="K11" s="75"/>
      <c r="L11" s="3">
        <f t="shared" si="1"/>
        <v>0</v>
      </c>
      <c r="M11" s="3">
        <f t="shared" si="2"/>
        <v>0</v>
      </c>
    </row>
    <row r="12" spans="1:13" ht="87">
      <c r="A12" s="10" t="s">
        <v>446</v>
      </c>
      <c r="B12" s="5" t="s">
        <v>9</v>
      </c>
      <c r="C12" s="5">
        <v>1</v>
      </c>
      <c r="D12" s="5">
        <v>-80</v>
      </c>
      <c r="E12" s="5">
        <f t="shared" ref="E12" si="3">(C12*D12)</f>
        <v>-80</v>
      </c>
      <c r="F12" s="6">
        <f>(E12*Inputs!$B$17)</f>
        <v>-23040</v>
      </c>
      <c r="G12" s="36" t="s">
        <v>30</v>
      </c>
      <c r="H12" s="26" t="s">
        <v>31</v>
      </c>
      <c r="I12" s="17" t="s">
        <v>181</v>
      </c>
      <c r="K12" s="75">
        <f>'Part 50 Burden Table_2021'!F147</f>
        <v>7424</v>
      </c>
      <c r="L12" s="3">
        <f t="shared" si="1"/>
        <v>-80</v>
      </c>
      <c r="M12" s="3">
        <f t="shared" si="2"/>
        <v>7344</v>
      </c>
    </row>
    <row r="13" spans="1:13" ht="72.5">
      <c r="A13" s="10" t="s">
        <v>447</v>
      </c>
      <c r="B13" s="5" t="s">
        <v>9</v>
      </c>
      <c r="C13" s="5">
        <v>0</v>
      </c>
      <c r="D13" s="5">
        <v>-80</v>
      </c>
      <c r="E13" s="5">
        <f>(C13*D13)</f>
        <v>0</v>
      </c>
      <c r="F13" s="6">
        <f>(E13*Inputs!$B$17)</f>
        <v>0</v>
      </c>
      <c r="G13" s="34" t="s">
        <v>30</v>
      </c>
      <c r="H13" s="24"/>
      <c r="I13" s="17" t="s">
        <v>23</v>
      </c>
      <c r="K13" s="75"/>
      <c r="L13" s="3">
        <f t="shared" si="1"/>
        <v>0</v>
      </c>
      <c r="M13" s="3">
        <f t="shared" si="2"/>
        <v>0</v>
      </c>
    </row>
    <row r="14" spans="1:13" ht="72.5">
      <c r="A14" s="29" t="s">
        <v>32</v>
      </c>
      <c r="B14" s="5" t="s">
        <v>9</v>
      </c>
      <c r="C14" s="5">
        <v>1</v>
      </c>
      <c r="D14" s="11">
        <v>-48</v>
      </c>
      <c r="E14" s="11">
        <f>(C14*D14)</f>
        <v>-48</v>
      </c>
      <c r="F14" s="6">
        <f>(E14*Inputs!$B$17)</f>
        <v>-13824</v>
      </c>
      <c r="G14" s="34" t="s">
        <v>30</v>
      </c>
      <c r="H14" s="26" t="s">
        <v>33</v>
      </c>
      <c r="I14" s="17" t="s">
        <v>182</v>
      </c>
      <c r="K14" s="75">
        <f>'Part 50 Burden Table_2021'!F147</f>
        <v>7424</v>
      </c>
      <c r="L14" s="3">
        <f t="shared" si="1"/>
        <v>-48</v>
      </c>
      <c r="M14" s="3">
        <f t="shared" si="2"/>
        <v>7376</v>
      </c>
    </row>
    <row r="15" spans="1:13" ht="58">
      <c r="A15" s="10" t="s">
        <v>34</v>
      </c>
      <c r="B15" s="5" t="s">
        <v>18</v>
      </c>
      <c r="C15" s="5">
        <v>1</v>
      </c>
      <c r="D15" s="14">
        <v>36</v>
      </c>
      <c r="E15" s="5">
        <f>C15*D15</f>
        <v>36</v>
      </c>
      <c r="F15" s="6">
        <f>(E15*Inputs!$B$17)</f>
        <v>10368</v>
      </c>
      <c r="G15" s="34" t="s">
        <v>35</v>
      </c>
      <c r="H15" s="27"/>
      <c r="I15" s="17" t="s">
        <v>36</v>
      </c>
      <c r="K15" s="75">
        <v>0</v>
      </c>
      <c r="L15" s="3">
        <f t="shared" si="1"/>
        <v>36</v>
      </c>
      <c r="M15" s="3">
        <f t="shared" si="2"/>
        <v>36</v>
      </c>
    </row>
    <row r="16" spans="1:13">
      <c r="A16" s="313" t="s">
        <v>37</v>
      </c>
      <c r="B16" s="314"/>
      <c r="C16" s="314"/>
      <c r="D16" s="314"/>
      <c r="E16" s="314"/>
      <c r="F16" s="315"/>
      <c r="G16" s="41"/>
      <c r="H16" s="24"/>
      <c r="I16" s="42"/>
      <c r="K16" s="75"/>
      <c r="L16" s="3"/>
      <c r="M16" s="3"/>
    </row>
    <row r="17" spans="1:14" ht="43.5">
      <c r="A17" s="10" t="s">
        <v>38</v>
      </c>
      <c r="B17" s="5" t="s">
        <v>9</v>
      </c>
      <c r="C17" s="5">
        <v>1</v>
      </c>
      <c r="D17" s="5">
        <v>-8</v>
      </c>
      <c r="E17" s="5">
        <f>(C17*D17)</f>
        <v>-8</v>
      </c>
      <c r="F17" s="6">
        <f>(E17*Inputs!$B$17)</f>
        <v>-2304</v>
      </c>
      <c r="G17" s="34" t="s">
        <v>25</v>
      </c>
      <c r="H17" s="26"/>
      <c r="I17" s="17" t="s">
        <v>172</v>
      </c>
      <c r="K17" s="95">
        <f>'Part 50 Burden Table_2021'!F153</f>
        <v>39780</v>
      </c>
      <c r="L17" s="3">
        <f>E17</f>
        <v>-8</v>
      </c>
      <c r="M17" s="92">
        <f>K17+L17</f>
        <v>39772</v>
      </c>
    </row>
    <row r="18" spans="1:14">
      <c r="A18" s="313" t="s">
        <v>39</v>
      </c>
      <c r="B18" s="314"/>
      <c r="C18" s="314"/>
      <c r="D18" s="314"/>
      <c r="E18" s="314"/>
      <c r="F18" s="315"/>
      <c r="G18" s="41"/>
      <c r="H18" s="24"/>
      <c r="I18" s="42"/>
      <c r="K18" s="75"/>
      <c r="L18" s="3"/>
      <c r="M18" s="3"/>
    </row>
    <row r="19" spans="1:14" ht="43.5">
      <c r="A19" s="10" t="s">
        <v>40</v>
      </c>
      <c r="B19" s="5" t="s">
        <v>41</v>
      </c>
      <c r="C19" s="5">
        <v>2</v>
      </c>
      <c r="D19" s="5">
        <v>-200</v>
      </c>
      <c r="E19" s="5">
        <f>(C19*D19)</f>
        <v>-400</v>
      </c>
      <c r="F19" s="6">
        <f>(E19*Inputs!$B$17)</f>
        <v>-115200</v>
      </c>
      <c r="G19" s="34" t="s">
        <v>25</v>
      </c>
      <c r="H19" s="26" t="s">
        <v>42</v>
      </c>
      <c r="I19" s="17" t="s">
        <v>185</v>
      </c>
      <c r="K19" s="95">
        <f>'Part 50 Burden Table_2021'!F133</f>
        <v>11800</v>
      </c>
      <c r="L19" s="3">
        <f>E19</f>
        <v>-400</v>
      </c>
      <c r="M19" s="3">
        <f>K19+L19</f>
        <v>11400</v>
      </c>
      <c r="N19" s="74"/>
    </row>
    <row r="20" spans="1:14">
      <c r="A20" s="1" t="s">
        <v>43</v>
      </c>
      <c r="B20" s="1"/>
      <c r="C20" s="55">
        <f>MAX(C19,C17,C15,C13,C14,C12,C11,C10,C9,C8,C7,C6,C4,C3)</f>
        <v>2</v>
      </c>
      <c r="D20" s="45"/>
      <c r="E20" s="9">
        <f>SUM(E3:E4,E6:E15, E17, E19)</f>
        <v>-1229.0999999999999</v>
      </c>
      <c r="F20" s="31">
        <f>SUM(F3:F4,F6:F15, F17, F19)</f>
        <v>-353980.8</v>
      </c>
      <c r="G20" s="38"/>
      <c r="H20" s="24"/>
      <c r="I20" s="42"/>
      <c r="K20" s="3"/>
      <c r="L20" s="3"/>
      <c r="M20" s="3"/>
    </row>
    <row r="21" spans="1:14">
      <c r="G21"/>
    </row>
    <row r="22" spans="1:14">
      <c r="A22" s="310" t="s">
        <v>44</v>
      </c>
      <c r="B22" s="310"/>
      <c r="C22" s="310"/>
      <c r="D22" s="310"/>
      <c r="E22" s="310"/>
      <c r="F22" s="310"/>
      <c r="G22"/>
    </row>
    <row r="23" spans="1:14">
      <c r="A23" s="310"/>
      <c r="B23" s="310"/>
      <c r="C23" s="310"/>
      <c r="D23" s="310"/>
      <c r="E23" s="310"/>
      <c r="F23" s="310"/>
      <c r="G23"/>
    </row>
    <row r="24" spans="1:14" ht="34.5" customHeight="1">
      <c r="A24" s="310" t="s">
        <v>177</v>
      </c>
      <c r="B24" s="310"/>
      <c r="C24" s="310"/>
      <c r="D24" s="310"/>
      <c r="E24" s="310"/>
      <c r="F24" s="310"/>
    </row>
  </sheetData>
  <mergeCells count="6">
    <mergeCell ref="A24:F24"/>
    <mergeCell ref="A1:F1"/>
    <mergeCell ref="A5:F5"/>
    <mergeCell ref="A16:F16"/>
    <mergeCell ref="A18:F18"/>
    <mergeCell ref="A22:F23"/>
  </mergeCells>
  <pageMargins left="0.7" right="0.7" top="0.75" bottom="0.75" header="0.3" footer="0.3"/>
  <pageSetup paperSize="5" scale="55" fitToHeight="0" orientation="landscape" r:id="rId1"/>
  <headerFooter>
    <oddHeader>&amp;C&amp;"-,Bold"&amp;12Part 50 Burden Tables for the Regulatory Improvements for Power Reactors Transitioning to Decommissioning Proposed Rule</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25"/>
  <sheetViews>
    <sheetView zoomScale="80" zoomScaleNormal="80" workbookViewId="0">
      <selection activeCell="F3" sqref="F3"/>
    </sheetView>
  </sheetViews>
  <sheetFormatPr defaultRowHeight="14.5"/>
  <cols>
    <col min="1" max="1" width="38.453125" customWidth="1"/>
    <col min="2" max="2" width="28.54296875" customWidth="1"/>
    <col min="3" max="3" width="15.81640625" customWidth="1"/>
    <col min="4" max="4" width="15.453125" customWidth="1"/>
    <col min="5" max="5" width="16.453125" customWidth="1"/>
    <col min="6" max="6" width="13.453125" customWidth="1"/>
    <col min="7" max="7" width="13" customWidth="1"/>
    <col min="8" max="8" width="15.81640625" customWidth="1"/>
    <col min="9" max="9" width="37.54296875" customWidth="1"/>
    <col min="10" max="10" width="54.81640625" style="18" customWidth="1"/>
    <col min="11" max="11" width="27.453125" customWidth="1"/>
    <col min="13" max="13" width="12.453125" customWidth="1"/>
  </cols>
  <sheetData>
    <row r="1" spans="1:16">
      <c r="A1" s="319" t="s">
        <v>45</v>
      </c>
      <c r="B1" s="319"/>
      <c r="C1" s="319"/>
      <c r="D1" s="319"/>
      <c r="E1" s="319"/>
      <c r="F1" s="319"/>
      <c r="G1" s="319"/>
      <c r="H1" s="319"/>
      <c r="I1" s="45"/>
      <c r="J1" s="24"/>
      <c r="K1" s="3"/>
    </row>
    <row r="2" spans="1:16" ht="72.5">
      <c r="A2" s="2" t="s">
        <v>1</v>
      </c>
      <c r="B2" s="2" t="s">
        <v>2</v>
      </c>
      <c r="C2" s="2" t="s">
        <v>46</v>
      </c>
      <c r="D2" s="2" t="s">
        <v>47</v>
      </c>
      <c r="E2" s="2" t="s">
        <v>48</v>
      </c>
      <c r="F2" s="2" t="s">
        <v>49</v>
      </c>
      <c r="G2" s="2" t="s">
        <v>5</v>
      </c>
      <c r="H2" s="2" t="str">
        <f>CONCATENATE("Total Cost at ",TEXT(Inputs!B17,"$#,##.00"),"/hr")</f>
        <v>Total Cost at $288.00/hr</v>
      </c>
      <c r="I2" s="33" t="s">
        <v>6</v>
      </c>
      <c r="J2" s="22" t="s">
        <v>7</v>
      </c>
      <c r="K2" s="2" t="s">
        <v>8</v>
      </c>
      <c r="M2" s="77" t="s">
        <v>148</v>
      </c>
      <c r="N2" s="77" t="s">
        <v>149</v>
      </c>
      <c r="O2" s="77" t="s">
        <v>150</v>
      </c>
    </row>
    <row r="3" spans="1:16" ht="43.5">
      <c r="A3" s="17" t="s">
        <v>89</v>
      </c>
      <c r="B3" s="5" t="s">
        <v>9</v>
      </c>
      <c r="C3" s="15">
        <v>1</v>
      </c>
      <c r="D3" s="15">
        <v>4</v>
      </c>
      <c r="E3" s="15">
        <f>C3*D3</f>
        <v>4</v>
      </c>
      <c r="F3" s="63">
        <f>Inputs!B14</f>
        <v>-400.1</v>
      </c>
      <c r="G3" s="15">
        <f>ROUND(F3*E3, 1)</f>
        <v>-1600.4</v>
      </c>
      <c r="H3" s="6">
        <f>G3*Inputs!$B$17</f>
        <v>-460915.20000000001</v>
      </c>
      <c r="I3" s="34" t="s">
        <v>10</v>
      </c>
      <c r="J3" s="23" t="s">
        <v>169</v>
      </c>
      <c r="K3" s="91" t="s">
        <v>168</v>
      </c>
      <c r="M3" s="3">
        <f>'Part 50 Burden Table_2021'!H74</f>
        <v>10800</v>
      </c>
      <c r="N3" s="3">
        <f>G3</f>
        <v>-1600.4</v>
      </c>
      <c r="O3" s="75">
        <f>M3+N3</f>
        <v>9199.6</v>
      </c>
    </row>
    <row r="4" spans="1:16" ht="43.5">
      <c r="A4" s="17" t="s">
        <v>90</v>
      </c>
      <c r="B4" s="5" t="s">
        <v>9</v>
      </c>
      <c r="C4" s="15">
        <v>1</v>
      </c>
      <c r="D4" s="15">
        <v>4</v>
      </c>
      <c r="E4" s="15">
        <f>C4*D4</f>
        <v>4</v>
      </c>
      <c r="F4" s="16">
        <v>-253.1</v>
      </c>
      <c r="G4" s="15">
        <f>ROUND(F4*E4, 1)</f>
        <v>-1012.4</v>
      </c>
      <c r="H4" s="6">
        <f>G4*Inputs!$B$17</f>
        <v>-291571.20000000001</v>
      </c>
      <c r="I4" s="34" t="s">
        <v>11</v>
      </c>
      <c r="J4" s="23" t="s">
        <v>12</v>
      </c>
      <c r="K4" s="23" t="s">
        <v>173</v>
      </c>
      <c r="M4" s="3">
        <f>'Part 50 Burden Table_2021'!H18</f>
        <v>307992</v>
      </c>
      <c r="N4" s="3">
        <f>G4</f>
        <v>-1012.4</v>
      </c>
      <c r="O4" s="75">
        <f>M4+N4</f>
        <v>306979.59999999998</v>
      </c>
    </row>
    <row r="5" spans="1:16">
      <c r="A5" s="316" t="s">
        <v>13</v>
      </c>
      <c r="B5" s="316"/>
      <c r="C5" s="316"/>
      <c r="D5" s="316"/>
      <c r="E5" s="316"/>
      <c r="F5" s="316"/>
      <c r="G5" s="316"/>
      <c r="H5" s="316"/>
      <c r="I5" s="35"/>
      <c r="J5" s="24"/>
      <c r="K5" s="38"/>
      <c r="M5" s="3"/>
      <c r="N5" s="3"/>
      <c r="O5" s="3"/>
    </row>
    <row r="6" spans="1:16" ht="87">
      <c r="A6" s="17" t="s">
        <v>14</v>
      </c>
      <c r="B6" s="5" t="s">
        <v>9</v>
      </c>
      <c r="C6" s="5">
        <v>1</v>
      </c>
      <c r="D6" s="5">
        <v>1</v>
      </c>
      <c r="E6" s="5">
        <f>C6*D6</f>
        <v>1</v>
      </c>
      <c r="F6" s="5">
        <v>-17.5</v>
      </c>
      <c r="G6" s="5">
        <f>E6*F6</f>
        <v>-17.5</v>
      </c>
      <c r="H6" s="6">
        <f>G6*Inputs!$B$17</f>
        <v>-5040</v>
      </c>
      <c r="I6" s="34" t="s">
        <v>50</v>
      </c>
      <c r="J6" s="26" t="s">
        <v>51</v>
      </c>
      <c r="K6" s="23" t="s">
        <v>183</v>
      </c>
      <c r="M6" s="95">
        <f>'Part 50 Burden Table_2021'!H90</f>
        <v>14790</v>
      </c>
      <c r="N6" s="75">
        <f>G6</f>
        <v>-17.5</v>
      </c>
      <c r="O6" s="95">
        <f>M6+N6</f>
        <v>14772.5</v>
      </c>
      <c r="P6">
        <v>14790</v>
      </c>
    </row>
    <row r="7" spans="1:16" ht="43.5">
      <c r="A7" s="17" t="s">
        <v>17</v>
      </c>
      <c r="B7" s="5" t="s">
        <v>18</v>
      </c>
      <c r="C7" s="5">
        <v>1</v>
      </c>
      <c r="D7" s="5">
        <v>1</v>
      </c>
      <c r="E7" s="5">
        <f>C7*D7</f>
        <v>1</v>
      </c>
      <c r="F7" s="5">
        <v>17.5</v>
      </c>
      <c r="G7" s="5">
        <f>E7*F7</f>
        <v>17.5</v>
      </c>
      <c r="H7" s="6">
        <f>G7*Inputs!$B$17</f>
        <v>5040</v>
      </c>
      <c r="I7" s="34" t="s">
        <v>50</v>
      </c>
      <c r="J7" s="27"/>
      <c r="K7" s="23" t="s">
        <v>52</v>
      </c>
      <c r="M7" s="75">
        <v>0</v>
      </c>
      <c r="N7" s="75">
        <f>G7</f>
        <v>17.5</v>
      </c>
      <c r="O7" s="96">
        <f>M7+N7</f>
        <v>17.5</v>
      </c>
      <c r="P7">
        <v>0</v>
      </c>
    </row>
    <row r="8" spans="1:16" ht="58">
      <c r="A8" s="17" t="s">
        <v>53</v>
      </c>
      <c r="B8" s="5" t="s">
        <v>18</v>
      </c>
      <c r="C8" s="5">
        <v>0</v>
      </c>
      <c r="D8" s="5">
        <v>1</v>
      </c>
      <c r="E8" s="5">
        <f>C8*D8</f>
        <v>0</v>
      </c>
      <c r="F8" s="5">
        <v>8</v>
      </c>
      <c r="G8" s="5">
        <f>F8*E8</f>
        <v>0</v>
      </c>
      <c r="H8" s="6">
        <f>G8*Inputs!$B$17</f>
        <v>0</v>
      </c>
      <c r="I8" s="36" t="s">
        <v>25</v>
      </c>
      <c r="J8" s="26" t="s">
        <v>29</v>
      </c>
      <c r="K8" s="23" t="s">
        <v>23</v>
      </c>
      <c r="M8" s="75"/>
      <c r="N8" s="75">
        <f t="shared" ref="N8:N11" si="0">G8</f>
        <v>0</v>
      </c>
      <c r="O8" s="96">
        <f t="shared" ref="O8:O11" si="1">M8+N8</f>
        <v>0</v>
      </c>
      <c r="P8" t="s">
        <v>178</v>
      </c>
    </row>
    <row r="9" spans="1:16" ht="43.5">
      <c r="A9" s="17" t="s">
        <v>54</v>
      </c>
      <c r="B9" s="5" t="s">
        <v>18</v>
      </c>
      <c r="C9" s="5">
        <v>1</v>
      </c>
      <c r="D9" s="5">
        <v>1</v>
      </c>
      <c r="E9" s="5">
        <f t="shared" ref="E9" si="2">C9*D9</f>
        <v>1</v>
      </c>
      <c r="F9" s="5">
        <v>8</v>
      </c>
      <c r="G9" s="5">
        <f t="shared" ref="G9" si="3">E9*F9</f>
        <v>8</v>
      </c>
      <c r="H9" s="6">
        <f>G9*Inputs!$B$17</f>
        <v>2304</v>
      </c>
      <c r="I9" s="36" t="s">
        <v>25</v>
      </c>
      <c r="J9" s="24"/>
      <c r="K9" s="23" t="s">
        <v>55</v>
      </c>
      <c r="M9" s="75"/>
      <c r="N9" s="75">
        <f t="shared" si="0"/>
        <v>8</v>
      </c>
      <c r="O9" s="96">
        <f t="shared" si="1"/>
        <v>8</v>
      </c>
      <c r="P9">
        <v>0</v>
      </c>
    </row>
    <row r="10" spans="1:16" ht="87">
      <c r="A10" s="17" t="s">
        <v>444</v>
      </c>
      <c r="B10" s="5" t="s">
        <v>9</v>
      </c>
      <c r="C10" s="5">
        <v>1</v>
      </c>
      <c r="D10" s="5">
        <v>1</v>
      </c>
      <c r="E10" s="5">
        <f>C10*D10</f>
        <v>1</v>
      </c>
      <c r="F10" s="5">
        <v>-80</v>
      </c>
      <c r="G10" s="30">
        <f>E10*F10</f>
        <v>-80</v>
      </c>
      <c r="H10" s="6">
        <f>G10*Inputs!$B$17</f>
        <v>-23040</v>
      </c>
      <c r="I10" s="36" t="s">
        <v>30</v>
      </c>
      <c r="J10" s="26"/>
      <c r="K10" s="23" t="s">
        <v>184</v>
      </c>
      <c r="M10" s="95">
        <f>'Part 50 Burden Table_2021'!H90</f>
        <v>14790</v>
      </c>
      <c r="N10" s="75">
        <f t="shared" si="0"/>
        <v>-80</v>
      </c>
      <c r="O10" s="96">
        <f t="shared" si="1"/>
        <v>14710</v>
      </c>
      <c r="P10">
        <v>14790</v>
      </c>
    </row>
    <row r="11" spans="1:16" ht="72.5">
      <c r="A11" s="17" t="s">
        <v>445</v>
      </c>
      <c r="B11" s="5" t="s">
        <v>9</v>
      </c>
      <c r="C11" s="5">
        <v>0</v>
      </c>
      <c r="D11" s="5">
        <v>0</v>
      </c>
      <c r="E11" s="5">
        <f>C11*D11</f>
        <v>0</v>
      </c>
      <c r="F11" s="5">
        <v>-80</v>
      </c>
      <c r="G11" s="30">
        <f>E11*F11</f>
        <v>0</v>
      </c>
      <c r="H11" s="6">
        <f>G11*Inputs!$B$17</f>
        <v>0</v>
      </c>
      <c r="I11" s="36" t="s">
        <v>30</v>
      </c>
      <c r="J11" s="26"/>
      <c r="K11" s="23" t="s">
        <v>23</v>
      </c>
      <c r="M11" s="75"/>
      <c r="N11" s="75">
        <f t="shared" si="0"/>
        <v>0</v>
      </c>
      <c r="O11" s="96">
        <f t="shared" si="1"/>
        <v>0</v>
      </c>
      <c r="P11" t="s">
        <v>178</v>
      </c>
    </row>
    <row r="12" spans="1:16" ht="143.25" customHeight="1">
      <c r="A12" s="17" t="s">
        <v>56</v>
      </c>
      <c r="B12" s="5" t="s">
        <v>9</v>
      </c>
      <c r="C12" s="5">
        <v>1</v>
      </c>
      <c r="D12" s="5">
        <v>1</v>
      </c>
      <c r="E12" s="5">
        <f>C12*D12</f>
        <v>1</v>
      </c>
      <c r="F12" s="5">
        <v>-40</v>
      </c>
      <c r="G12" s="5">
        <f>E12*F12</f>
        <v>-40</v>
      </c>
      <c r="H12" s="6">
        <f>G12*Inputs!$B$17</f>
        <v>-11520</v>
      </c>
      <c r="I12" s="34" t="s">
        <v>15</v>
      </c>
      <c r="J12" s="26"/>
      <c r="K12" s="23" t="s">
        <v>176</v>
      </c>
      <c r="M12" s="98">
        <f>'Part 50 Burden Table_2021'!H88</f>
        <v>1140</v>
      </c>
      <c r="N12" s="3">
        <f>G12</f>
        <v>-40</v>
      </c>
      <c r="O12" s="3">
        <f>M12+N12</f>
        <v>1100</v>
      </c>
    </row>
    <row r="13" spans="1:16" ht="43.5">
      <c r="A13" s="17" t="s">
        <v>57</v>
      </c>
      <c r="B13" s="5" t="s">
        <v>18</v>
      </c>
      <c r="C13" s="5">
        <v>1</v>
      </c>
      <c r="D13" s="5">
        <v>1</v>
      </c>
      <c r="E13" s="5">
        <f t="shared" ref="E13" si="4">C13*D13</f>
        <v>1</v>
      </c>
      <c r="F13" s="5">
        <v>35</v>
      </c>
      <c r="G13" s="5">
        <f t="shared" ref="G13" si="5">E13*F13</f>
        <v>35</v>
      </c>
      <c r="H13" s="6">
        <f>G13*Inputs!$B$17</f>
        <v>10080</v>
      </c>
      <c r="I13" s="34" t="s">
        <v>19</v>
      </c>
      <c r="J13" s="26"/>
      <c r="K13" s="23" t="s">
        <v>58</v>
      </c>
      <c r="M13" s="75"/>
      <c r="N13" s="3">
        <f>G13</f>
        <v>35</v>
      </c>
      <c r="O13" s="3">
        <f>M13+N13</f>
        <v>35</v>
      </c>
      <c r="P13">
        <v>0</v>
      </c>
    </row>
    <row r="14" spans="1:16">
      <c r="A14" s="46" t="s">
        <v>59</v>
      </c>
      <c r="B14" s="46"/>
      <c r="C14" s="46"/>
      <c r="D14" s="46"/>
      <c r="E14" s="46"/>
      <c r="F14" s="46"/>
      <c r="G14" s="46"/>
      <c r="H14" s="46"/>
      <c r="I14" s="34"/>
      <c r="J14" s="26"/>
      <c r="K14" s="23"/>
      <c r="M14" s="75"/>
      <c r="N14" s="3"/>
      <c r="O14" s="3"/>
    </row>
    <row r="15" spans="1:16" ht="72.5">
      <c r="A15" s="10" t="s">
        <v>60</v>
      </c>
      <c r="B15" s="5" t="s">
        <v>18</v>
      </c>
      <c r="C15" s="5">
        <v>62</v>
      </c>
      <c r="D15" s="5">
        <v>1</v>
      </c>
      <c r="E15" s="5">
        <f>C15*D15</f>
        <v>62</v>
      </c>
      <c r="F15" s="5">
        <v>15</v>
      </c>
      <c r="G15" s="5">
        <f>E15*F15</f>
        <v>930</v>
      </c>
      <c r="H15" s="6">
        <f>G15*Inputs!B17</f>
        <v>267840</v>
      </c>
      <c r="I15" s="36" t="s">
        <v>25</v>
      </c>
      <c r="J15" s="23" t="s">
        <v>61</v>
      </c>
      <c r="K15" s="17" t="s">
        <v>62</v>
      </c>
      <c r="M15" s="75"/>
      <c r="N15" s="75">
        <f>G15</f>
        <v>930</v>
      </c>
      <c r="O15" s="75">
        <f>M15+N15</f>
        <v>930</v>
      </c>
      <c r="P15" t="s">
        <v>179</v>
      </c>
    </row>
    <row r="16" spans="1:16">
      <c r="A16" s="46" t="s">
        <v>63</v>
      </c>
      <c r="B16" s="46"/>
      <c r="C16" s="46"/>
      <c r="D16" s="46"/>
      <c r="E16" s="46"/>
      <c r="F16" s="46"/>
      <c r="G16" s="46"/>
      <c r="H16" s="46"/>
      <c r="I16" s="36"/>
      <c r="J16" s="26"/>
      <c r="K16" s="39"/>
      <c r="M16" s="75"/>
      <c r="N16" s="3"/>
      <c r="O16" s="3"/>
    </row>
    <row r="17" spans="1:16" ht="43.5">
      <c r="A17" s="19" t="s">
        <v>64</v>
      </c>
      <c r="B17" s="5" t="s">
        <v>9</v>
      </c>
      <c r="C17" s="14">
        <f>57/3</f>
        <v>19</v>
      </c>
      <c r="D17" s="14">
        <v>1</v>
      </c>
      <c r="E17" s="14">
        <f>C17*D17</f>
        <v>19</v>
      </c>
      <c r="F17" s="5">
        <v>-6.7</v>
      </c>
      <c r="G17" s="14">
        <f>E17*F17</f>
        <v>-127.3</v>
      </c>
      <c r="H17" s="20">
        <f>G17*Inputs!B17</f>
        <v>-36662.400000000001</v>
      </c>
      <c r="I17" s="36" t="s">
        <v>65</v>
      </c>
      <c r="J17" s="26"/>
      <c r="K17" s="23" t="s">
        <v>175</v>
      </c>
      <c r="M17" s="75">
        <f>'Part 50 Burden Table_2021'!H34</f>
        <v>445</v>
      </c>
      <c r="N17" s="3">
        <f>G17</f>
        <v>-127.3</v>
      </c>
      <c r="O17" s="3">
        <f>M17+N17</f>
        <v>317.7</v>
      </c>
    </row>
    <row r="18" spans="1:16">
      <c r="A18" s="43" t="s">
        <v>66</v>
      </c>
      <c r="B18" s="5"/>
      <c r="C18" s="14"/>
      <c r="D18" s="14"/>
      <c r="E18" s="14"/>
      <c r="F18" s="5"/>
      <c r="G18" s="14"/>
      <c r="H18" s="20"/>
      <c r="I18" s="36"/>
      <c r="J18" s="26"/>
      <c r="K18" s="23"/>
      <c r="M18" s="3"/>
      <c r="N18" s="3"/>
      <c r="O18" s="3"/>
    </row>
    <row r="19" spans="1:16" ht="43.5">
      <c r="A19" s="19" t="s">
        <v>67</v>
      </c>
      <c r="B19" s="5" t="s">
        <v>18</v>
      </c>
      <c r="C19" s="14">
        <v>1</v>
      </c>
      <c r="D19" s="14">
        <v>1</v>
      </c>
      <c r="E19" s="14">
        <f>C19*D19</f>
        <v>1</v>
      </c>
      <c r="F19" s="5">
        <v>0.8</v>
      </c>
      <c r="G19" s="14">
        <f>E19*F19</f>
        <v>0.8</v>
      </c>
      <c r="H19" s="20">
        <f>G19*Inputs!$B$17</f>
        <v>230.4</v>
      </c>
      <c r="I19" s="36" t="s">
        <v>65</v>
      </c>
      <c r="J19" s="26"/>
      <c r="K19" s="23" t="s">
        <v>68</v>
      </c>
      <c r="M19" s="75"/>
      <c r="N19" s="75">
        <f>G19</f>
        <v>0.8</v>
      </c>
      <c r="O19" s="75">
        <f>M19+N19</f>
        <v>0.8</v>
      </c>
      <c r="P19">
        <v>0</v>
      </c>
    </row>
    <row r="20" spans="1:16">
      <c r="A20" s="317" t="s">
        <v>69</v>
      </c>
      <c r="B20" s="317"/>
      <c r="C20" s="317"/>
      <c r="D20" s="317"/>
      <c r="E20" s="317"/>
      <c r="F20" s="317"/>
      <c r="G20" s="317"/>
      <c r="H20" s="317"/>
      <c r="I20" s="36"/>
      <c r="J20" s="26"/>
      <c r="K20" s="39"/>
      <c r="M20" s="75"/>
      <c r="N20" s="3"/>
      <c r="O20" s="3"/>
    </row>
    <row r="21" spans="1:16" ht="116">
      <c r="A21" s="17" t="s">
        <v>70</v>
      </c>
      <c r="B21" s="5" t="s">
        <v>71</v>
      </c>
      <c r="C21" s="14">
        <v>1</v>
      </c>
      <c r="D21" s="14">
        <v>1</v>
      </c>
      <c r="E21" s="14">
        <f>C21*D21</f>
        <v>1</v>
      </c>
      <c r="F21" s="21">
        <v>1.1000000000000001</v>
      </c>
      <c r="G21" s="14">
        <f>E21*F21</f>
        <v>1.1000000000000001</v>
      </c>
      <c r="H21" s="20">
        <f>G21*Inputs!$B$17</f>
        <v>316.8</v>
      </c>
      <c r="I21" s="36" t="s">
        <v>65</v>
      </c>
      <c r="J21" s="26"/>
      <c r="K21" s="23" t="s">
        <v>72</v>
      </c>
      <c r="M21" s="75"/>
      <c r="N21" s="3">
        <f>G21</f>
        <v>1.1000000000000001</v>
      </c>
      <c r="O21" s="3">
        <f>M21+N21</f>
        <v>1.1000000000000001</v>
      </c>
      <c r="P21" t="s">
        <v>174</v>
      </c>
    </row>
    <row r="22" spans="1:16">
      <c r="A22" s="1" t="s">
        <v>73</v>
      </c>
      <c r="B22" s="1"/>
      <c r="C22" s="1">
        <f>MAX(C21,C19,C17,C15,C13,C12,C11,C10,C9,C8,C7,C6,)</f>
        <v>62</v>
      </c>
      <c r="D22" s="1"/>
      <c r="E22" s="97">
        <f>E3+E4+E6+E7+E8+E9+E10+E11+E12+E13+E15+E17+E19+E21</f>
        <v>97</v>
      </c>
      <c r="F22" s="4"/>
      <c r="G22" s="7">
        <f>SUM(G3,G4,G6,G7,G8, G9,G10, G11, G12, G13,G15, G17,G19,G21)</f>
        <v>-1885.2000000000003</v>
      </c>
      <c r="H22" s="31">
        <f>SUM(H3,H4,H6,H7,H8, H9,H10, H11, H12, H13, H15, H17,H19,H21)</f>
        <v>-542937.59999999998</v>
      </c>
      <c r="I22" s="37"/>
      <c r="J22" s="26"/>
      <c r="K22" s="38"/>
      <c r="M22" s="3"/>
      <c r="N22" s="3"/>
      <c r="O22" s="3"/>
    </row>
    <row r="23" spans="1:16">
      <c r="A23" s="318" t="s">
        <v>44</v>
      </c>
      <c r="B23" s="318"/>
      <c r="C23" s="318"/>
      <c r="D23" s="318"/>
      <c r="E23" s="318"/>
      <c r="F23" s="318"/>
      <c r="G23" s="318"/>
      <c r="H23" s="318"/>
    </row>
    <row r="24" spans="1:16">
      <c r="A24" s="310"/>
      <c r="B24" s="310"/>
      <c r="C24" s="310"/>
      <c r="D24" s="310"/>
      <c r="E24" s="310"/>
      <c r="F24" s="310"/>
      <c r="G24" s="310"/>
      <c r="H24" s="310"/>
    </row>
    <row r="25" spans="1:16" ht="32.25" customHeight="1">
      <c r="A25" s="310" t="s">
        <v>177</v>
      </c>
      <c r="B25" s="310"/>
      <c r="C25" s="310"/>
      <c r="D25" s="310"/>
      <c r="E25" s="310"/>
      <c r="F25" s="310"/>
    </row>
  </sheetData>
  <mergeCells count="5">
    <mergeCell ref="A25:F25"/>
    <mergeCell ref="A5:H5"/>
    <mergeCell ref="A20:H20"/>
    <mergeCell ref="A23:H24"/>
    <mergeCell ref="A1:H1"/>
  </mergeCells>
  <pageMargins left="0.7" right="0.7" top="0.75" bottom="0.75" header="0.3" footer="0.3"/>
  <pageSetup paperSize="5" scale="59" fitToHeight="0" orientation="landscape" r:id="rId1"/>
  <headerFooter>
    <oddHeader>&amp;C&amp;"-,Bold"&amp;12Part 50 Burden Tables for the Regulatory Improvements for Power Reactors Transitioning to Decommissioning Proposed Rule</oddHeader>
    <oddFooter>Page &amp;P of &amp;N</oddFooter>
  </headerFooter>
  <ignoredErrors>
    <ignoredError sqref="G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47"/>
  <sheetViews>
    <sheetView tabSelected="1" zoomScaleNormal="100" workbookViewId="0">
      <selection activeCell="B52" sqref="B52"/>
    </sheetView>
  </sheetViews>
  <sheetFormatPr defaultRowHeight="14.5"/>
  <cols>
    <col min="1" max="1" width="26.1796875" customWidth="1"/>
    <col min="2" max="2" width="26.81640625" customWidth="1"/>
    <col min="3" max="3" width="23.453125" customWidth="1"/>
    <col min="4" max="4" width="20.1796875" customWidth="1"/>
    <col min="6" max="6" width="31.54296875" bestFit="1" customWidth="1"/>
    <col min="7" max="7" width="10.453125" bestFit="1" customWidth="1"/>
    <col min="8" max="8" width="12.54296875" bestFit="1" customWidth="1"/>
    <col min="9" max="9" width="10.453125" bestFit="1" customWidth="1"/>
  </cols>
  <sheetData>
    <row r="1" spans="1:17">
      <c r="A1" t="str">
        <f>Inputs!A1</f>
        <v>Nuclear Regulatory Commission</v>
      </c>
    </row>
    <row r="2" spans="1:17">
      <c r="A2" t="str">
        <f>Inputs!A2</f>
        <v>Decomissioning Proposed Rule</v>
      </c>
    </row>
    <row r="3" spans="1:17">
      <c r="A3" t="str">
        <f>Inputs!A3</f>
        <v xml:space="preserve">Paperwork Reduction Act - Information Collection Request </v>
      </c>
    </row>
    <row r="5" spans="1:17">
      <c r="A5" t="str">
        <f>Inputs!A5</f>
        <v>Part 50</v>
      </c>
    </row>
    <row r="7" spans="1:17" ht="15" thickBot="1">
      <c r="A7" s="58"/>
      <c r="B7" s="58"/>
      <c r="C7" s="58"/>
      <c r="D7" s="58"/>
      <c r="E7" s="58"/>
      <c r="F7" s="58"/>
      <c r="G7" s="58"/>
      <c r="H7" s="58"/>
      <c r="I7" s="58"/>
      <c r="J7" s="58"/>
      <c r="K7" s="58"/>
      <c r="L7" s="58"/>
      <c r="M7" s="58"/>
      <c r="N7" s="58"/>
      <c r="O7" s="58"/>
      <c r="P7" s="58"/>
      <c r="Q7" s="58"/>
    </row>
    <row r="8" spans="1:17">
      <c r="A8" s="47" t="s">
        <v>154</v>
      </c>
      <c r="B8" s="47" t="s">
        <v>155</v>
      </c>
    </row>
    <row r="11" spans="1:17">
      <c r="A11" s="311" t="str">
        <f>CONCATENATE(Inputs!A7," Burden Totals")</f>
        <v>2024-2026 Burden Totals</v>
      </c>
      <c r="B11" s="311"/>
      <c r="C11" s="311"/>
      <c r="D11" s="311"/>
    </row>
    <row r="12" spans="1:17">
      <c r="A12" s="44" t="s">
        <v>74</v>
      </c>
      <c r="B12" s="44" t="s">
        <v>75</v>
      </c>
      <c r="C12" s="44" t="s">
        <v>76</v>
      </c>
      <c r="D12" s="44" t="str">
        <f>CONCATENATE("Cost of ",TEXT(Inputs!B17,"$#,##.00"),"/hr")</f>
        <v>Cost of $288.00/hr</v>
      </c>
      <c r="F12" s="77" t="s">
        <v>145</v>
      </c>
      <c r="G12" s="12">
        <f>'Annual Reporting'!C22</f>
        <v>62</v>
      </c>
    </row>
    <row r="13" spans="1:17">
      <c r="A13" s="12">
        <v>1</v>
      </c>
      <c r="B13" s="3" t="s">
        <v>77</v>
      </c>
      <c r="C13" s="53">
        <f>'Annual Recordkeeping'!E20</f>
        <v>-1229.0999999999999</v>
      </c>
      <c r="D13" s="54">
        <f>'Annual Recordkeeping'!F20</f>
        <v>-353980.8</v>
      </c>
    </row>
    <row r="14" spans="1:17">
      <c r="A14" s="12">
        <v>2</v>
      </c>
      <c r="B14" s="3" t="s">
        <v>78</v>
      </c>
      <c r="C14" s="53">
        <f>'Annual Reporting'!G22</f>
        <v>-1885.2000000000003</v>
      </c>
      <c r="D14" s="54">
        <f>'Annual Reporting'!H22</f>
        <v>-542937.59999999998</v>
      </c>
      <c r="F14" s="77" t="s">
        <v>147</v>
      </c>
      <c r="G14" s="12">
        <f>'Annual Reporting'!E22</f>
        <v>97</v>
      </c>
    </row>
    <row r="15" spans="1:17">
      <c r="A15" s="320" t="s">
        <v>79</v>
      </c>
      <c r="B15" s="320"/>
      <c r="C15" s="9">
        <f>SUM(C13:C14)</f>
        <v>-3114.3</v>
      </c>
      <c r="D15" s="8">
        <f>SUM(D13:D14)</f>
        <v>-896918.39999999991</v>
      </c>
      <c r="F15" s="77" t="s">
        <v>146</v>
      </c>
      <c r="G15" s="12">
        <f>'Annual Recordkeeping'!C20</f>
        <v>2</v>
      </c>
    </row>
    <row r="17" spans="1:17" ht="15" thickBot="1">
      <c r="A17" s="58"/>
      <c r="B17" s="58"/>
      <c r="C17" s="58"/>
      <c r="D17" s="58"/>
      <c r="E17" s="58"/>
      <c r="F17" s="58"/>
      <c r="G17" s="58"/>
      <c r="H17" s="58"/>
      <c r="I17" s="58"/>
      <c r="J17" s="58"/>
      <c r="K17" s="58"/>
      <c r="L17" s="58"/>
      <c r="M17" s="58"/>
      <c r="N17" s="58"/>
      <c r="O17" s="58"/>
      <c r="P17" s="58"/>
      <c r="Q17" s="58"/>
    </row>
    <row r="18" spans="1:17">
      <c r="A18" s="47" t="s">
        <v>156</v>
      </c>
      <c r="B18" s="47" t="s">
        <v>157</v>
      </c>
    </row>
    <row r="20" spans="1:17">
      <c r="A20" s="87" t="s">
        <v>162</v>
      </c>
      <c r="B20" s="61">
        <f>C13</f>
        <v>-1229.0999999999999</v>
      </c>
    </row>
    <row r="21" spans="1:17">
      <c r="A21" s="87" t="s">
        <v>87</v>
      </c>
      <c r="B21" s="49">
        <f>Inputs!B17</f>
        <v>288</v>
      </c>
    </row>
    <row r="22" spans="1:17">
      <c r="A22" s="87" t="s">
        <v>163</v>
      </c>
      <c r="B22">
        <f>Inputs!B18</f>
        <v>4.0000000000000002E-4</v>
      </c>
    </row>
    <row r="23" spans="1:17">
      <c r="A23" s="87"/>
    </row>
    <row r="24" spans="1:17">
      <c r="A24" s="88" t="s">
        <v>165</v>
      </c>
      <c r="B24" s="49">
        <f>B20*B21*B22</f>
        <v>-141.59232</v>
      </c>
    </row>
    <row r="25" spans="1:17">
      <c r="B25" s="86"/>
      <c r="C25" s="86"/>
      <c r="D25" s="86"/>
      <c r="E25" s="86"/>
      <c r="F25" s="86"/>
      <c r="G25" s="86"/>
      <c r="H25" s="86"/>
      <c r="I25" s="86"/>
      <c r="J25" s="86"/>
      <c r="K25" s="86"/>
      <c r="L25" s="86"/>
      <c r="M25" s="86"/>
      <c r="N25" s="86"/>
      <c r="O25" s="86"/>
      <c r="P25" s="86"/>
      <c r="Q25" s="86"/>
    </row>
    <row r="26" spans="1:17">
      <c r="A26" s="87" t="s">
        <v>166</v>
      </c>
      <c r="B26" s="89">
        <f>'Part 50 Burden Table_2021'!B258</f>
        <v>273472</v>
      </c>
      <c r="C26" s="86"/>
      <c r="D26" s="86"/>
      <c r="E26" s="86"/>
      <c r="F26" s="86"/>
      <c r="G26" s="86"/>
      <c r="H26" s="86"/>
      <c r="I26" s="86"/>
      <c r="J26" s="86"/>
      <c r="K26" s="86"/>
      <c r="L26" s="86"/>
      <c r="M26" s="86"/>
      <c r="N26" s="86"/>
      <c r="O26" s="86"/>
      <c r="P26" s="86"/>
      <c r="Q26" s="86"/>
    </row>
    <row r="27" spans="1:17">
      <c r="A27" s="87" t="s">
        <v>167</v>
      </c>
      <c r="B27" s="90">
        <f>B26+B24</f>
        <v>273330.40768</v>
      </c>
      <c r="C27" s="86"/>
      <c r="F27" s="86"/>
      <c r="G27" s="86"/>
      <c r="H27" s="86"/>
      <c r="I27" s="86"/>
      <c r="J27" s="86"/>
      <c r="K27" s="86"/>
      <c r="L27" s="86"/>
      <c r="M27" s="86"/>
      <c r="N27" s="86"/>
      <c r="O27" s="86"/>
      <c r="P27" s="86"/>
      <c r="Q27" s="86"/>
    </row>
    <row r="28" spans="1:17">
      <c r="B28" s="86"/>
      <c r="C28" s="86"/>
      <c r="D28" s="86" t="s">
        <v>139</v>
      </c>
      <c r="E28" t="s">
        <v>160</v>
      </c>
      <c r="F28" s="86"/>
      <c r="G28" s="86"/>
      <c r="H28" s="86"/>
      <c r="I28" s="86"/>
      <c r="J28" s="86"/>
      <c r="K28" s="86"/>
      <c r="L28" s="86"/>
      <c r="M28" s="86"/>
      <c r="N28" s="86"/>
      <c r="O28" s="86"/>
      <c r="P28" s="86"/>
      <c r="Q28" s="86"/>
    </row>
    <row r="29" spans="1:17" ht="15" thickBot="1">
      <c r="A29" s="58"/>
      <c r="B29" s="58"/>
      <c r="C29" s="58"/>
      <c r="D29" s="58"/>
      <c r="E29" s="58"/>
      <c r="F29" s="58"/>
      <c r="G29" s="58"/>
      <c r="H29" s="58"/>
      <c r="I29" s="58"/>
      <c r="J29" s="58"/>
      <c r="K29" s="58"/>
      <c r="L29" s="58"/>
      <c r="M29" s="58"/>
      <c r="N29" s="58"/>
      <c r="O29" s="58"/>
      <c r="P29" s="58"/>
      <c r="Q29" s="58"/>
    </row>
    <row r="30" spans="1:17">
      <c r="A30" s="47" t="s">
        <v>158</v>
      </c>
      <c r="B30" s="47" t="s">
        <v>159</v>
      </c>
    </row>
    <row r="32" spans="1:17" ht="15" thickBot="1">
      <c r="A32" s="84" t="s">
        <v>151</v>
      </c>
    </row>
    <row r="33" spans="1:6" ht="42.5" thickBot="1">
      <c r="A33" s="78" t="s">
        <v>127</v>
      </c>
      <c r="B33" s="79" t="s">
        <v>128</v>
      </c>
      <c r="C33" s="79" t="s">
        <v>129</v>
      </c>
      <c r="D33" s="79" t="s">
        <v>130</v>
      </c>
      <c r="E33" s="79" t="s">
        <v>131</v>
      </c>
      <c r="F33" s="79" t="s">
        <v>132</v>
      </c>
    </row>
    <row r="34" spans="1:6" ht="15" thickBot="1">
      <c r="A34" s="80" t="s">
        <v>135</v>
      </c>
      <c r="B34" s="81">
        <v>50.12</v>
      </c>
      <c r="C34" s="303">
        <f>'Annual Reporting'!D3</f>
        <v>4</v>
      </c>
      <c r="D34" s="308">
        <f>Inputs!B21</f>
        <v>222.3</v>
      </c>
      <c r="E34" s="81">
        <f>C34*D34</f>
        <v>889.2</v>
      </c>
      <c r="F34" s="82">
        <f>E34*Inputs!$B$17</f>
        <v>256089.60000000001</v>
      </c>
    </row>
    <row r="35" spans="1:6" ht="28.5" thickBot="1">
      <c r="A35" s="80" t="s">
        <v>136</v>
      </c>
      <c r="B35" s="81">
        <v>50.9</v>
      </c>
      <c r="C35" s="81">
        <f>'Annual Reporting'!D4</f>
        <v>4</v>
      </c>
      <c r="D35" s="308">
        <f>Inputs!B22</f>
        <v>185.7</v>
      </c>
      <c r="E35" s="81">
        <f t="shared" ref="E35:E37" si="0">C35*D35</f>
        <v>742.8</v>
      </c>
      <c r="F35" s="82">
        <f>E35*Inputs!$B$17</f>
        <v>213926.39999999999</v>
      </c>
    </row>
    <row r="36" spans="1:6" ht="28.5" thickBot="1">
      <c r="A36" s="305" t="s">
        <v>137</v>
      </c>
      <c r="B36" s="303" t="s">
        <v>138</v>
      </c>
      <c r="C36" s="303">
        <v>19</v>
      </c>
      <c r="D36" s="303">
        <v>7</v>
      </c>
      <c r="E36" s="81">
        <f t="shared" si="0"/>
        <v>133</v>
      </c>
      <c r="F36" s="306">
        <f>E36*Inputs!$B$17</f>
        <v>38304</v>
      </c>
    </row>
    <row r="37" spans="1:6" ht="28.5" thickBot="1">
      <c r="A37" s="80" t="s">
        <v>152</v>
      </c>
      <c r="B37" s="304">
        <v>50.12</v>
      </c>
      <c r="C37" s="81">
        <v>1</v>
      </c>
      <c r="D37" s="81">
        <v>164.6</v>
      </c>
      <c r="E37" s="81">
        <f t="shared" si="0"/>
        <v>164.6</v>
      </c>
      <c r="F37" s="82">
        <f>E37*Inputs!$B$17</f>
        <v>47404.799999999996</v>
      </c>
    </row>
    <row r="38" spans="1:6" ht="15" thickBot="1">
      <c r="A38" s="80" t="s">
        <v>153</v>
      </c>
      <c r="B38" s="83"/>
      <c r="C38" s="83"/>
      <c r="D38" s="83"/>
      <c r="E38" s="307">
        <f>SUM(E34:E37)</f>
        <v>1929.6</v>
      </c>
      <c r="F38" s="306">
        <f>SUM(F34:F37)</f>
        <v>555724.80000000005</v>
      </c>
    </row>
    <row r="43" spans="1:6">
      <c r="A43" t="s">
        <v>448</v>
      </c>
      <c r="C43" s="85">
        <f>66241296</f>
        <v>66241296</v>
      </c>
    </row>
    <row r="44" spans="1:6">
      <c r="A44" t="s">
        <v>161</v>
      </c>
      <c r="C44" s="309">
        <f>C43-F38</f>
        <v>65685571.200000003</v>
      </c>
    </row>
    <row r="46" spans="1:6">
      <c r="A46" t="s">
        <v>449</v>
      </c>
    </row>
    <row r="47" spans="1:6">
      <c r="A47" t="s">
        <v>450</v>
      </c>
    </row>
  </sheetData>
  <mergeCells count="2">
    <mergeCell ref="A11:D11"/>
    <mergeCell ref="A15:B15"/>
  </mergeCells>
  <pageMargins left="0.7" right="0.7" top="0.75" bottom="0.75" header="0.3" footer="0.3"/>
  <pageSetup paperSize="5" fitToHeight="0" orientation="landscape" r:id="rId1"/>
  <headerFooter>
    <oddHeader>&amp;C&amp;"-,Bold"&amp;12Part 50 Burden Tables for the Regulatory Improvements for Power Reactors Transitioning to Decommissioning Proposed Rule</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287B6-78BF-473F-BB4C-ACFB91203A7E}">
  <dimension ref="A1:AD79"/>
  <sheetViews>
    <sheetView showGridLines="0" topLeftCell="A61" workbookViewId="0">
      <selection activeCell="G39" sqref="G39"/>
    </sheetView>
  </sheetViews>
  <sheetFormatPr defaultRowHeight="14.5"/>
  <cols>
    <col min="2" max="2" width="14.81640625" customWidth="1"/>
    <col min="3" max="3" width="13.453125" customWidth="1"/>
    <col min="4" max="4" width="17.26953125" customWidth="1"/>
    <col min="5" max="5" width="7.54296875" customWidth="1"/>
    <col min="6" max="6" width="47.1796875" bestFit="1" customWidth="1"/>
    <col min="7" max="7" width="12.7265625" customWidth="1"/>
    <col min="9" max="14" width="13.54296875" customWidth="1"/>
  </cols>
  <sheetData>
    <row r="1" spans="1:19">
      <c r="A1" t="str">
        <f>Inputs!A1</f>
        <v>Nuclear Regulatory Commission</v>
      </c>
    </row>
    <row r="2" spans="1:19">
      <c r="A2" t="str">
        <f>Inputs!A2</f>
        <v>Decomissioning Proposed Rule</v>
      </c>
    </row>
    <row r="3" spans="1:19">
      <c r="A3" t="str">
        <f>Inputs!A3</f>
        <v xml:space="preserve">Paperwork Reduction Act - Information Collection Request </v>
      </c>
    </row>
    <row r="5" spans="1:19">
      <c r="A5" t="str">
        <f>Inputs!A5</f>
        <v>Part 50</v>
      </c>
    </row>
    <row r="7" spans="1:19">
      <c r="A7" t="s">
        <v>93</v>
      </c>
      <c r="B7" t="s">
        <v>113</v>
      </c>
    </row>
    <row r="8" spans="1:19">
      <c r="A8" s="47" t="s">
        <v>94</v>
      </c>
      <c r="B8" t="s">
        <v>95</v>
      </c>
    </row>
    <row r="10" spans="1:19" ht="15" thickBot="1">
      <c r="A10" s="58"/>
      <c r="B10" s="58"/>
      <c r="C10" s="58"/>
      <c r="D10" s="58"/>
      <c r="E10" s="58"/>
      <c r="F10" s="58"/>
      <c r="G10" s="58"/>
      <c r="H10" s="58"/>
      <c r="I10" s="58"/>
      <c r="J10" s="58"/>
      <c r="K10" s="58"/>
      <c r="L10" s="58"/>
      <c r="M10" s="58"/>
      <c r="N10" s="58"/>
      <c r="O10" s="58"/>
      <c r="P10" s="58"/>
      <c r="Q10" s="58"/>
      <c r="R10" s="58"/>
      <c r="S10" s="58"/>
    </row>
    <row r="12" spans="1:19">
      <c r="A12" s="60" t="s">
        <v>116</v>
      </c>
    </row>
    <row r="13" spans="1:19">
      <c r="G13" s="284" t="s">
        <v>126</v>
      </c>
    </row>
    <row r="14" spans="1:19">
      <c r="C14" s="47"/>
      <c r="D14" s="47"/>
      <c r="F14" s="48" t="str">
        <f>A12</f>
        <v>50.12 Specific Exemptions</v>
      </c>
      <c r="G14" s="285" t="s">
        <v>88</v>
      </c>
    </row>
    <row r="15" spans="1:19">
      <c r="B15" t="s">
        <v>96</v>
      </c>
      <c r="C15" s="3">
        <v>1419.7</v>
      </c>
      <c r="D15" s="86"/>
      <c r="F15" t="s">
        <v>108</v>
      </c>
      <c r="G15" s="286">
        <f>C15</f>
        <v>1419.7</v>
      </c>
    </row>
    <row r="16" spans="1:19">
      <c r="B16" t="s">
        <v>97</v>
      </c>
      <c r="C16" s="3">
        <v>199.4</v>
      </c>
      <c r="D16" s="86"/>
      <c r="F16" t="s">
        <v>109</v>
      </c>
      <c r="G16" s="286">
        <f>C16</f>
        <v>199.4</v>
      </c>
    </row>
    <row r="17" spans="1:19">
      <c r="B17" t="s">
        <v>98</v>
      </c>
      <c r="C17" s="76" t="s">
        <v>117</v>
      </c>
      <c r="D17" s="292"/>
      <c r="F17" t="s">
        <v>110</v>
      </c>
      <c r="G17" s="286" t="str">
        <f>C17</f>
        <v>-</v>
      </c>
    </row>
    <row r="18" spans="1:19">
      <c r="B18" t="s">
        <v>99</v>
      </c>
      <c r="C18" s="3">
        <v>91.6</v>
      </c>
      <c r="D18" s="86"/>
      <c r="F18" t="s">
        <v>111</v>
      </c>
      <c r="G18" s="286">
        <f>C18</f>
        <v>91.6</v>
      </c>
    </row>
    <row r="19" spans="1:19">
      <c r="B19" t="s">
        <v>100</v>
      </c>
      <c r="C19" s="3">
        <v>67.599999999999994</v>
      </c>
      <c r="D19" s="86"/>
      <c r="F19" s="56" t="s">
        <v>112</v>
      </c>
      <c r="G19" s="287">
        <f>C19</f>
        <v>67.599999999999994</v>
      </c>
    </row>
    <row r="20" spans="1:19">
      <c r="B20" s="47" t="s">
        <v>139</v>
      </c>
      <c r="C20" t="s">
        <v>140</v>
      </c>
      <c r="G20" s="288">
        <f>SUM(G15:G19)</f>
        <v>1778.3</v>
      </c>
    </row>
    <row r="21" spans="1:19">
      <c r="F21" s="51" t="s">
        <v>114</v>
      </c>
      <c r="G21" s="288">
        <f>C22</f>
        <v>4</v>
      </c>
    </row>
    <row r="22" spans="1:19">
      <c r="B22" t="s">
        <v>144</v>
      </c>
      <c r="C22">
        <f>COUNT(C15:C19)</f>
        <v>4</v>
      </c>
      <c r="F22" s="62" t="s">
        <v>115</v>
      </c>
      <c r="G22" s="289">
        <f>ROUND(G20/G21, 1)</f>
        <v>444.6</v>
      </c>
    </row>
    <row r="23" spans="1:19">
      <c r="E23" s="64">
        <v>0.9</v>
      </c>
      <c r="F23" s="51" t="s">
        <v>125</v>
      </c>
      <c r="G23" s="289">
        <f>ROUND(G22*$E$23, 1)</f>
        <v>400.1</v>
      </c>
    </row>
    <row r="24" spans="1:19">
      <c r="E24" s="64">
        <f>1-E23</f>
        <v>9.9999999999999978E-2</v>
      </c>
      <c r="F24" t="s">
        <v>124</v>
      </c>
      <c r="G24" s="289">
        <f>G22*$E$24</f>
        <v>44.459999999999994</v>
      </c>
    </row>
    <row r="25" spans="1:19">
      <c r="E25" s="74"/>
      <c r="G25" s="289"/>
    </row>
    <row r="26" spans="1:19" ht="15" thickBot="1">
      <c r="A26" s="58"/>
      <c r="B26" s="58"/>
      <c r="C26" s="58"/>
      <c r="D26" s="58"/>
      <c r="E26" s="58"/>
      <c r="F26" s="58"/>
      <c r="G26" s="290"/>
      <c r="H26" s="58"/>
      <c r="I26" s="58"/>
      <c r="J26" s="58"/>
      <c r="K26" s="58"/>
      <c r="L26" s="58"/>
      <c r="M26" s="58"/>
      <c r="N26" s="58"/>
      <c r="O26" s="58"/>
      <c r="P26" s="58"/>
      <c r="Q26" s="58"/>
      <c r="R26" s="58"/>
      <c r="S26" s="58"/>
    </row>
    <row r="27" spans="1:19">
      <c r="G27" s="286"/>
    </row>
    <row r="28" spans="1:19">
      <c r="A28" s="60" t="s">
        <v>118</v>
      </c>
      <c r="G28" s="284" t="str">
        <f>G13</f>
        <v>Hour Burden</v>
      </c>
    </row>
    <row r="29" spans="1:19">
      <c r="C29" s="47"/>
      <c r="D29" s="47"/>
      <c r="F29" s="48" t="str">
        <f>A28</f>
        <v>50.90 License Amendment</v>
      </c>
      <c r="G29" s="285" t="s">
        <v>88</v>
      </c>
    </row>
    <row r="30" spans="1:19">
      <c r="B30" t="s">
        <v>96</v>
      </c>
      <c r="C30" s="3">
        <v>1039</v>
      </c>
      <c r="D30" s="86"/>
      <c r="F30" t="s">
        <v>108</v>
      </c>
      <c r="G30" s="286">
        <f>C30</f>
        <v>1039</v>
      </c>
    </row>
    <row r="31" spans="1:19">
      <c r="B31" t="s">
        <v>101</v>
      </c>
      <c r="C31" s="75">
        <v>100</v>
      </c>
      <c r="D31" s="57"/>
      <c r="F31" t="s">
        <v>119</v>
      </c>
      <c r="G31" s="286">
        <f>C31</f>
        <v>100</v>
      </c>
    </row>
    <row r="32" spans="1:19">
      <c r="B32" t="s">
        <v>101</v>
      </c>
      <c r="C32" s="75">
        <v>300</v>
      </c>
      <c r="D32" s="57"/>
      <c r="F32" t="s">
        <v>101</v>
      </c>
      <c r="G32" s="286">
        <f>C32</f>
        <v>300</v>
      </c>
    </row>
    <row r="33" spans="1:19">
      <c r="B33" t="s">
        <v>102</v>
      </c>
      <c r="C33" s="3">
        <v>68.3</v>
      </c>
      <c r="D33" s="86"/>
      <c r="F33" t="s">
        <v>120</v>
      </c>
      <c r="G33" s="286">
        <f>C33</f>
        <v>68.3</v>
      </c>
    </row>
    <row r="34" spans="1:19">
      <c r="B34" t="s">
        <v>103</v>
      </c>
      <c r="C34" s="75"/>
      <c r="D34" s="57"/>
      <c r="F34" s="56" t="s">
        <v>121</v>
      </c>
      <c r="G34" s="287">
        <f>C34</f>
        <v>0</v>
      </c>
    </row>
    <row r="35" spans="1:19">
      <c r="B35" s="47" t="s">
        <v>139</v>
      </c>
      <c r="C35" t="s">
        <v>140</v>
      </c>
      <c r="G35" s="288">
        <f>SUM(G30:G34)</f>
        <v>1507.3</v>
      </c>
    </row>
    <row r="36" spans="1:19">
      <c r="F36" s="51" t="s">
        <v>114</v>
      </c>
      <c r="G36" s="288">
        <f>C37</f>
        <v>4</v>
      </c>
    </row>
    <row r="37" spans="1:19">
      <c r="B37" t="s">
        <v>106</v>
      </c>
      <c r="C37">
        <f>COUNT(C30:C34)</f>
        <v>4</v>
      </c>
      <c r="F37" s="62" t="s">
        <v>115</v>
      </c>
      <c r="G37" s="286">
        <f>ROUND(G35/G36, 1)</f>
        <v>376.8</v>
      </c>
    </row>
    <row r="38" spans="1:19">
      <c r="E38" s="64">
        <v>0.67159999999999997</v>
      </c>
      <c r="F38" s="51" t="s">
        <v>125</v>
      </c>
      <c r="G38" s="289">
        <f>ROUND(G37*$E$38, 1)</f>
        <v>253.1</v>
      </c>
    </row>
    <row r="39" spans="1:19">
      <c r="E39" s="65">
        <v>0.32832</v>
      </c>
      <c r="F39" t="s">
        <v>124</v>
      </c>
      <c r="G39" s="289">
        <f>G37*$E$39</f>
        <v>123.710976</v>
      </c>
    </row>
    <row r="40" spans="1:19">
      <c r="E40" s="283"/>
      <c r="G40" s="289"/>
    </row>
    <row r="41" spans="1:19" ht="15" thickBot="1">
      <c r="A41" s="58"/>
      <c r="B41" s="58"/>
      <c r="C41" s="58"/>
      <c r="D41" s="58"/>
      <c r="E41" s="58"/>
      <c r="F41" s="58"/>
      <c r="G41" s="290"/>
      <c r="H41" s="58"/>
      <c r="I41" s="58"/>
      <c r="J41" s="58"/>
      <c r="K41" s="58"/>
      <c r="L41" s="58"/>
      <c r="M41" s="58"/>
      <c r="N41" s="58"/>
      <c r="O41" s="58"/>
      <c r="P41" s="58"/>
      <c r="Q41" s="58"/>
      <c r="R41" s="58"/>
      <c r="S41" s="58"/>
    </row>
    <row r="42" spans="1:19">
      <c r="G42" s="286"/>
    </row>
    <row r="43" spans="1:19">
      <c r="A43" s="60" t="s">
        <v>122</v>
      </c>
      <c r="G43" s="286"/>
    </row>
    <row r="44" spans="1:19">
      <c r="A44" s="60">
        <v>50.12</v>
      </c>
      <c r="F44" s="47"/>
      <c r="G44" s="284" t="str">
        <f>G28</f>
        <v>Hour Burden</v>
      </c>
    </row>
    <row r="45" spans="1:19">
      <c r="B45" t="s">
        <v>104</v>
      </c>
      <c r="C45" s="47"/>
      <c r="D45" s="47"/>
      <c r="F45" s="48" t="s">
        <v>141</v>
      </c>
      <c r="G45" s="285" t="s">
        <v>88</v>
      </c>
    </row>
    <row r="46" spans="1:19">
      <c r="B46" t="s">
        <v>96</v>
      </c>
      <c r="C46" s="3">
        <v>709.8</v>
      </c>
      <c r="D46" s="57"/>
      <c r="F46" t="s">
        <v>108</v>
      </c>
      <c r="G46" s="286">
        <f>C46</f>
        <v>709.8</v>
      </c>
    </row>
    <row r="47" spans="1:19">
      <c r="B47" t="s">
        <v>97</v>
      </c>
      <c r="C47" s="75">
        <v>99.7</v>
      </c>
      <c r="D47" s="57"/>
      <c r="F47" t="s">
        <v>109</v>
      </c>
      <c r="G47" s="286">
        <f>C47</f>
        <v>99.7</v>
      </c>
    </row>
    <row r="48" spans="1:19">
      <c r="B48" t="s">
        <v>98</v>
      </c>
      <c r="C48" s="295" t="s">
        <v>117</v>
      </c>
      <c r="D48" s="293"/>
      <c r="F48" s="74" t="s">
        <v>110</v>
      </c>
      <c r="G48" s="286" t="str">
        <f>C48</f>
        <v>-</v>
      </c>
    </row>
    <row r="49" spans="1:7">
      <c r="B49" t="s">
        <v>105</v>
      </c>
      <c r="C49" s="75">
        <v>45.8</v>
      </c>
      <c r="D49" s="57"/>
      <c r="F49" t="s">
        <v>111</v>
      </c>
      <c r="G49" s="286">
        <f>C49</f>
        <v>45.8</v>
      </c>
    </row>
    <row r="50" spans="1:7">
      <c r="B50" t="s">
        <v>100</v>
      </c>
      <c r="C50" s="75">
        <v>33.799999999999997</v>
      </c>
      <c r="D50" s="57"/>
      <c r="F50" s="56" t="s">
        <v>112</v>
      </c>
      <c r="G50" s="287">
        <f>C50</f>
        <v>33.799999999999997</v>
      </c>
    </row>
    <row r="51" spans="1:7">
      <c r="B51" s="47" t="s">
        <v>139</v>
      </c>
      <c r="C51" t="s">
        <v>140</v>
      </c>
      <c r="D51" s="74"/>
      <c r="G51" s="288">
        <f>ROUND(SUM(G46:G50), 1)</f>
        <v>889.1</v>
      </c>
    </row>
    <row r="52" spans="1:7">
      <c r="D52" s="74"/>
      <c r="F52" s="51" t="s">
        <v>114</v>
      </c>
      <c r="G52" s="288">
        <f>C53</f>
        <v>4</v>
      </c>
    </row>
    <row r="53" spans="1:7">
      <c r="B53" t="s">
        <v>106</v>
      </c>
      <c r="C53">
        <f>COUNT(C46:C50)</f>
        <v>4</v>
      </c>
      <c r="D53" s="74"/>
      <c r="F53" s="62" t="s">
        <v>115</v>
      </c>
      <c r="G53" s="291">
        <f>ROUND(G51/G52, 1)</f>
        <v>222.3</v>
      </c>
    </row>
    <row r="54" spans="1:7">
      <c r="E54" s="64">
        <v>3</v>
      </c>
      <c r="F54" s="51" t="s">
        <v>123</v>
      </c>
      <c r="G54" s="289">
        <f>ROUND(G53/$E$54, 1)</f>
        <v>74.099999999999994</v>
      </c>
    </row>
    <row r="55" spans="1:7">
      <c r="G55" s="286"/>
    </row>
    <row r="56" spans="1:7">
      <c r="G56" s="286"/>
    </row>
    <row r="57" spans="1:7">
      <c r="G57" s="286"/>
    </row>
    <row r="58" spans="1:7">
      <c r="G58" s="284" t="str">
        <f>G13</f>
        <v>Hour Burden</v>
      </c>
    </row>
    <row r="59" spans="1:7">
      <c r="A59" s="60">
        <v>50.9</v>
      </c>
      <c r="C59" s="47"/>
      <c r="D59" s="47"/>
      <c r="F59" s="48" t="s">
        <v>142</v>
      </c>
      <c r="G59" s="285" t="s">
        <v>88</v>
      </c>
    </row>
    <row r="60" spans="1:7">
      <c r="B60" t="s">
        <v>96</v>
      </c>
      <c r="C60" s="3">
        <v>519.5</v>
      </c>
      <c r="D60" s="86"/>
      <c r="F60" t="s">
        <v>108</v>
      </c>
      <c r="G60" s="286">
        <f>C60</f>
        <v>519.5</v>
      </c>
    </row>
    <row r="61" spans="1:7">
      <c r="B61" t="s">
        <v>101</v>
      </c>
      <c r="C61" s="75">
        <v>40</v>
      </c>
      <c r="D61" s="57"/>
      <c r="F61" t="s">
        <v>119</v>
      </c>
      <c r="G61" s="286">
        <f>C61</f>
        <v>40</v>
      </c>
    </row>
    <row r="62" spans="1:7">
      <c r="B62" t="s">
        <v>101</v>
      </c>
      <c r="C62" s="75">
        <v>150</v>
      </c>
      <c r="D62" s="57"/>
      <c r="F62" t="s">
        <v>101</v>
      </c>
      <c r="G62" s="286">
        <f>C62</f>
        <v>150</v>
      </c>
    </row>
    <row r="63" spans="1:7">
      <c r="B63" t="s">
        <v>102</v>
      </c>
      <c r="C63" s="3">
        <v>33.299999999999997</v>
      </c>
      <c r="D63" s="86"/>
      <c r="F63" t="s">
        <v>120</v>
      </c>
      <c r="G63" s="286">
        <f>C63</f>
        <v>33.299999999999997</v>
      </c>
    </row>
    <row r="64" spans="1:7">
      <c r="B64" t="s">
        <v>103</v>
      </c>
      <c r="C64" s="75"/>
      <c r="D64" s="57"/>
      <c r="F64" s="56" t="s">
        <v>121</v>
      </c>
      <c r="G64" s="287">
        <f>C64</f>
        <v>0</v>
      </c>
    </row>
    <row r="65" spans="1:30">
      <c r="B65" s="47" t="s">
        <v>139</v>
      </c>
      <c r="C65" t="s">
        <v>140</v>
      </c>
      <c r="G65" s="286">
        <f>SUM(G60:G64)</f>
        <v>742.8</v>
      </c>
    </row>
    <row r="66" spans="1:30">
      <c r="F66" s="51" t="s">
        <v>114</v>
      </c>
      <c r="G66" s="286">
        <f>C67</f>
        <v>4</v>
      </c>
    </row>
    <row r="67" spans="1:30">
      <c r="B67" t="s">
        <v>106</v>
      </c>
      <c r="C67">
        <f>COUNT(C60:C64)</f>
        <v>4</v>
      </c>
      <c r="F67" s="62" t="s">
        <v>115</v>
      </c>
      <c r="G67" s="291">
        <f>ROUND(G65/G66, 1)</f>
        <v>185.7</v>
      </c>
    </row>
    <row r="68" spans="1:30">
      <c r="E68" s="64">
        <v>3</v>
      </c>
      <c r="F68" s="51" t="s">
        <v>123</v>
      </c>
      <c r="G68" s="291">
        <f>ROUND(G67/E68, 1)</f>
        <v>61.9</v>
      </c>
    </row>
    <row r="70" spans="1:30" ht="15" thickBot="1">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row>
    <row r="72" spans="1:30">
      <c r="A72" s="60" t="s">
        <v>143</v>
      </c>
    </row>
    <row r="73" spans="1:30" ht="15" thickBot="1">
      <c r="I73" s="47" t="str">
        <f>Inputs!A7</f>
        <v>2024-2026</v>
      </c>
    </row>
    <row r="74" spans="1:30" ht="42.5" thickBot="1">
      <c r="I74" s="66" t="s">
        <v>127</v>
      </c>
      <c r="J74" s="67" t="s">
        <v>128</v>
      </c>
      <c r="K74" s="67" t="s">
        <v>129</v>
      </c>
      <c r="L74" s="67" t="s">
        <v>130</v>
      </c>
      <c r="M74" s="67" t="s">
        <v>131</v>
      </c>
      <c r="N74" s="67" t="s">
        <v>132</v>
      </c>
    </row>
    <row r="75" spans="1:30" ht="42.5" thickBot="1">
      <c r="I75" s="66" t="s">
        <v>133</v>
      </c>
      <c r="J75" s="68" t="s">
        <v>134</v>
      </c>
      <c r="K75" s="68">
        <v>1</v>
      </c>
      <c r="L75" s="297">
        <v>164.6</v>
      </c>
      <c r="M75" s="67">
        <f>K75*L75</f>
        <v>164.6</v>
      </c>
      <c r="N75" s="69">
        <f>M75*Inputs!$B$17</f>
        <v>47404.799999999996</v>
      </c>
    </row>
    <row r="76" spans="1:30" ht="42.5" thickBot="1">
      <c r="I76" s="70" t="s">
        <v>135</v>
      </c>
      <c r="J76" s="71">
        <v>50.12</v>
      </c>
      <c r="K76" s="300">
        <f>C53</f>
        <v>4</v>
      </c>
      <c r="L76" s="302">
        <f>G53</f>
        <v>222.3</v>
      </c>
      <c r="M76" s="67">
        <f t="shared" ref="M76:M78" si="0">K76*L76</f>
        <v>889.2</v>
      </c>
      <c r="N76" s="69">
        <f>M76*Inputs!$B$17</f>
        <v>256089.60000000001</v>
      </c>
    </row>
    <row r="77" spans="1:30" ht="42.5" thickBot="1">
      <c r="I77" s="70" t="s">
        <v>136</v>
      </c>
      <c r="J77" s="71">
        <v>50.9</v>
      </c>
      <c r="K77" s="300">
        <f>C67</f>
        <v>4</v>
      </c>
      <c r="L77" s="301">
        <f>G67</f>
        <v>185.7</v>
      </c>
      <c r="M77" s="67">
        <f t="shared" si="0"/>
        <v>742.8</v>
      </c>
      <c r="N77" s="69">
        <f>M77*Inputs!$B$17</f>
        <v>213926.39999999999</v>
      </c>
    </row>
    <row r="78" spans="1:30" ht="56.5" thickBot="1">
      <c r="I78" s="299" t="s">
        <v>137</v>
      </c>
      <c r="J78" s="300" t="s">
        <v>138</v>
      </c>
      <c r="K78" s="300">
        <v>19</v>
      </c>
      <c r="L78" s="300">
        <v>7</v>
      </c>
      <c r="M78" s="296">
        <f t="shared" si="0"/>
        <v>133</v>
      </c>
      <c r="N78" s="298">
        <f>M78*Inputs!$B$17</f>
        <v>38304</v>
      </c>
    </row>
    <row r="79" spans="1:30" ht="15" thickBot="1">
      <c r="I79" s="70"/>
      <c r="J79" s="71"/>
      <c r="K79" s="71"/>
      <c r="L79" s="71"/>
      <c r="M79" s="72">
        <f>SUM(M75:M78)</f>
        <v>1929.6</v>
      </c>
      <c r="N79" s="73">
        <f>SUM(N75:N78)</f>
        <v>555724.80000000005</v>
      </c>
    </row>
  </sheetData>
  <pageMargins left="0.7" right="0.7" top="0.75" bottom="0.75" header="0.3" footer="0.3"/>
  <ignoredErrors>
    <ignoredError sqref="G20 G35" 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111B6-A69B-48FA-ABBF-EA686BFA5442}">
  <dimension ref="A1:AC292"/>
  <sheetViews>
    <sheetView topLeftCell="A242" workbookViewId="0">
      <selection activeCell="D264" sqref="D264"/>
    </sheetView>
  </sheetViews>
  <sheetFormatPr defaultColWidth="9.1796875" defaultRowHeight="13"/>
  <cols>
    <col min="1" max="1" width="11.7265625" style="99" customWidth="1"/>
    <col min="2" max="2" width="42.453125" style="99" bestFit="1" customWidth="1"/>
    <col min="3" max="3" width="68.81640625" style="99" bestFit="1" customWidth="1"/>
    <col min="4" max="4" width="18.81640625" style="99" customWidth="1"/>
    <col min="5" max="11" width="17.7265625" style="99" customWidth="1"/>
    <col min="12" max="19" width="12" style="99" customWidth="1"/>
    <col min="20" max="20" width="4" style="99" customWidth="1"/>
    <col min="21" max="21" width="9.81640625" style="99" customWidth="1"/>
    <col min="22" max="22" width="1.81640625" style="99" customWidth="1"/>
    <col min="23" max="23" width="4" style="99" customWidth="1"/>
    <col min="24" max="24" width="1" style="99" customWidth="1"/>
    <col min="25" max="26" width="6.81640625" style="99" customWidth="1"/>
    <col min="27" max="27" width="1.81640625" style="99" customWidth="1"/>
    <col min="28" max="28" width="5" style="99" customWidth="1"/>
    <col min="29" max="30" width="6.81640625" style="99" customWidth="1"/>
    <col min="31" max="31" width="5" style="99" customWidth="1"/>
    <col min="32" max="32" width="1" style="99" customWidth="1"/>
    <col min="33" max="33" width="8" style="99" customWidth="1"/>
    <col min="34" max="34" width="5" style="99" customWidth="1"/>
    <col min="35" max="35" width="1.81640625" style="99" customWidth="1"/>
    <col min="36" max="36" width="5.81640625" style="99" customWidth="1"/>
    <col min="37" max="37" width="14.81640625" style="99" customWidth="1"/>
    <col min="38" max="38" width="1.81640625" style="99" customWidth="1"/>
    <col min="39" max="39" width="5.81640625" style="99" customWidth="1"/>
    <col min="40" max="16384" width="9.1796875" style="99"/>
  </cols>
  <sheetData>
    <row r="1" spans="1:17" ht="14">
      <c r="A1" s="280"/>
      <c r="B1" s="281" t="s">
        <v>442</v>
      </c>
      <c r="C1" s="282"/>
      <c r="D1" s="282"/>
      <c r="E1" s="282"/>
      <c r="F1" s="282"/>
      <c r="G1" s="282"/>
      <c r="H1" s="282"/>
      <c r="I1" s="282"/>
      <c r="J1" s="282"/>
      <c r="K1" s="282"/>
      <c r="L1" s="274"/>
      <c r="M1" s="274"/>
      <c r="N1" s="274"/>
      <c r="O1" s="274"/>
      <c r="P1" s="274"/>
      <c r="Q1" s="274"/>
    </row>
    <row r="2" spans="1:17" ht="40.4" customHeight="1">
      <c r="A2" s="230" t="s">
        <v>186</v>
      </c>
      <c r="B2" s="223" t="s">
        <v>187</v>
      </c>
      <c r="C2" s="223" t="s">
        <v>188</v>
      </c>
      <c r="D2" s="114" t="s">
        <v>189</v>
      </c>
      <c r="E2" s="230" t="s">
        <v>190</v>
      </c>
      <c r="F2" s="230" t="s">
        <v>191</v>
      </c>
      <c r="G2" s="114" t="s">
        <v>192</v>
      </c>
      <c r="H2" s="114" t="s">
        <v>193</v>
      </c>
      <c r="I2" s="230" t="s">
        <v>194</v>
      </c>
    </row>
    <row r="3" spans="1:17" ht="31.5" customHeight="1">
      <c r="A3" s="271">
        <v>2</v>
      </c>
      <c r="B3" s="243" t="s">
        <v>195</v>
      </c>
      <c r="C3" s="220" t="s">
        <v>196</v>
      </c>
      <c r="D3" s="243" t="s">
        <v>197</v>
      </c>
      <c r="E3" s="243" t="s">
        <v>197</v>
      </c>
      <c r="F3" s="243" t="s">
        <v>197</v>
      </c>
      <c r="G3" s="239">
        <v>360</v>
      </c>
      <c r="H3" s="243" t="s">
        <v>197</v>
      </c>
      <c r="I3" s="243" t="s">
        <v>198</v>
      </c>
    </row>
    <row r="4" spans="1:17" ht="31.5" customHeight="1">
      <c r="A4" s="272"/>
      <c r="B4" s="243" t="s">
        <v>199</v>
      </c>
      <c r="C4" s="220" t="s">
        <v>200</v>
      </c>
      <c r="D4" s="239">
        <v>1</v>
      </c>
      <c r="E4" s="239">
        <v>0.3</v>
      </c>
      <c r="F4" s="239">
        <v>0.3</v>
      </c>
      <c r="G4" s="239">
        <v>450</v>
      </c>
      <c r="H4" s="239">
        <v>148.5</v>
      </c>
      <c r="I4" s="237">
        <v>41432</v>
      </c>
    </row>
    <row r="5" spans="1:17" ht="31.5" customHeight="1">
      <c r="A5" s="272"/>
      <c r="B5" s="243" t="s">
        <v>195</v>
      </c>
      <c r="C5" s="220" t="s">
        <v>201</v>
      </c>
      <c r="D5" s="243" t="s">
        <v>197</v>
      </c>
      <c r="E5" s="243" t="s">
        <v>197</v>
      </c>
      <c r="F5" s="243" t="s">
        <v>197</v>
      </c>
      <c r="G5" s="240">
        <v>2700</v>
      </c>
      <c r="H5" s="243" t="s">
        <v>197</v>
      </c>
      <c r="I5" s="243" t="s">
        <v>198</v>
      </c>
    </row>
    <row r="6" spans="1:17" ht="31.5" customHeight="1">
      <c r="A6" s="272"/>
      <c r="B6" s="243" t="s">
        <v>199</v>
      </c>
      <c r="C6" s="220" t="s">
        <v>202</v>
      </c>
      <c r="D6" s="239">
        <v>1</v>
      </c>
      <c r="E6" s="239">
        <v>0.3</v>
      </c>
      <c r="F6" s="239">
        <v>0.3</v>
      </c>
      <c r="G6" s="239">
        <v>450</v>
      </c>
      <c r="H6" s="239">
        <v>148.5</v>
      </c>
      <c r="I6" s="237">
        <v>41432</v>
      </c>
    </row>
    <row r="7" spans="1:17" ht="31.5" customHeight="1">
      <c r="A7" s="272"/>
      <c r="B7" s="243" t="s">
        <v>199</v>
      </c>
      <c r="C7" s="220" t="s">
        <v>203</v>
      </c>
      <c r="D7" s="243" t="s">
        <v>197</v>
      </c>
      <c r="E7" s="243" t="s">
        <v>197</v>
      </c>
      <c r="F7" s="243" t="s">
        <v>197</v>
      </c>
      <c r="G7" s="239">
        <v>450</v>
      </c>
      <c r="H7" s="243" t="s">
        <v>197</v>
      </c>
      <c r="I7" s="243" t="s">
        <v>198</v>
      </c>
    </row>
    <row r="8" spans="1:17" ht="31.5" customHeight="1">
      <c r="A8" s="272"/>
      <c r="B8" s="243" t="s">
        <v>204</v>
      </c>
      <c r="C8" s="220" t="s">
        <v>205</v>
      </c>
      <c r="D8" s="243" t="s">
        <v>197</v>
      </c>
      <c r="E8" s="243" t="s">
        <v>197</v>
      </c>
      <c r="F8" s="243" t="s">
        <v>197</v>
      </c>
      <c r="G8" s="240">
        <v>2700</v>
      </c>
      <c r="H8" s="243" t="s">
        <v>197</v>
      </c>
      <c r="I8" s="243" t="s">
        <v>198</v>
      </c>
    </row>
    <row r="9" spans="1:17" ht="31.5" customHeight="1">
      <c r="A9" s="272"/>
      <c r="B9" s="243" t="s">
        <v>204</v>
      </c>
      <c r="C9" s="220" t="s">
        <v>206</v>
      </c>
      <c r="D9" s="243" t="s">
        <v>197</v>
      </c>
      <c r="E9" s="243" t="s">
        <v>197</v>
      </c>
      <c r="F9" s="243" t="s">
        <v>197</v>
      </c>
      <c r="G9" s="240">
        <v>2700</v>
      </c>
      <c r="H9" s="243" t="s">
        <v>197</v>
      </c>
      <c r="I9" s="243" t="s">
        <v>198</v>
      </c>
    </row>
    <row r="10" spans="1:17" ht="31.5" customHeight="1">
      <c r="A10" s="272"/>
      <c r="B10" s="243" t="s">
        <v>207</v>
      </c>
      <c r="C10" s="220" t="s">
        <v>208</v>
      </c>
      <c r="D10" s="243" t="s">
        <v>197</v>
      </c>
      <c r="E10" s="243" t="s">
        <v>197</v>
      </c>
      <c r="F10" s="243" t="s">
        <v>197</v>
      </c>
      <c r="G10" s="240">
        <v>2700</v>
      </c>
      <c r="H10" s="243" t="s">
        <v>197</v>
      </c>
      <c r="I10" s="243" t="s">
        <v>198</v>
      </c>
    </row>
    <row r="11" spans="1:17" ht="31.5" customHeight="1">
      <c r="A11" s="272"/>
      <c r="B11" s="243" t="s">
        <v>209</v>
      </c>
      <c r="C11" s="220" t="s">
        <v>210</v>
      </c>
      <c r="D11" s="243" t="s">
        <v>197</v>
      </c>
      <c r="E11" s="243" t="s">
        <v>197</v>
      </c>
      <c r="F11" s="243" t="s">
        <v>197</v>
      </c>
      <c r="G11" s="240">
        <v>2700</v>
      </c>
      <c r="H11" s="243" t="s">
        <v>197</v>
      </c>
      <c r="I11" s="243" t="s">
        <v>198</v>
      </c>
    </row>
    <row r="12" spans="1:17" ht="31.5" customHeight="1">
      <c r="A12" s="272"/>
      <c r="B12" s="243" t="s">
        <v>211</v>
      </c>
      <c r="C12" s="220" t="s">
        <v>212</v>
      </c>
      <c r="D12" s="243" t="s">
        <v>197</v>
      </c>
      <c r="E12" s="243" t="s">
        <v>197</v>
      </c>
      <c r="F12" s="243" t="s">
        <v>197</v>
      </c>
      <c r="G12" s="240">
        <v>3580</v>
      </c>
      <c r="H12" s="243" t="s">
        <v>197</v>
      </c>
      <c r="I12" s="243" t="s">
        <v>198</v>
      </c>
    </row>
    <row r="13" spans="1:17" ht="31.5" customHeight="1">
      <c r="A13" s="272"/>
      <c r="B13" s="257">
        <v>50.34</v>
      </c>
      <c r="C13" s="220" t="s">
        <v>213</v>
      </c>
      <c r="D13" s="243" t="s">
        <v>197</v>
      </c>
      <c r="E13" s="243" t="s">
        <v>197</v>
      </c>
      <c r="F13" s="243" t="s">
        <v>197</v>
      </c>
      <c r="G13" s="240">
        <v>14000</v>
      </c>
      <c r="H13" s="243" t="s">
        <v>197</v>
      </c>
      <c r="I13" s="243" t="s">
        <v>198</v>
      </c>
    </row>
    <row r="14" spans="1:17" ht="31.5" customHeight="1">
      <c r="A14" s="272"/>
      <c r="B14" s="257">
        <v>50.34</v>
      </c>
      <c r="C14" s="220" t="s">
        <v>214</v>
      </c>
      <c r="D14" s="243" t="s">
        <v>197</v>
      </c>
      <c r="E14" s="243" t="s">
        <v>197</v>
      </c>
      <c r="F14" s="243" t="s">
        <v>197</v>
      </c>
      <c r="G14" s="240">
        <v>7000</v>
      </c>
      <c r="H14" s="243" t="s">
        <v>197</v>
      </c>
      <c r="I14" s="243" t="s">
        <v>198</v>
      </c>
    </row>
    <row r="15" spans="1:17" ht="31.5" customHeight="1">
      <c r="A15" s="272"/>
      <c r="B15" s="257">
        <v>50.34</v>
      </c>
      <c r="C15" s="220" t="s">
        <v>215</v>
      </c>
      <c r="D15" s="243" t="s">
        <v>197</v>
      </c>
      <c r="E15" s="243" t="s">
        <v>197</v>
      </c>
      <c r="F15" s="243" t="s">
        <v>197</v>
      </c>
      <c r="G15" s="240">
        <v>90000</v>
      </c>
      <c r="H15" s="243" t="s">
        <v>197</v>
      </c>
      <c r="I15" s="243" t="s">
        <v>198</v>
      </c>
    </row>
    <row r="16" spans="1:17" ht="31.5" customHeight="1">
      <c r="A16" s="272"/>
      <c r="B16" s="257">
        <v>50.34</v>
      </c>
      <c r="C16" s="220" t="s">
        <v>216</v>
      </c>
      <c r="D16" s="243" t="s">
        <v>197</v>
      </c>
      <c r="E16" s="243" t="s">
        <v>197</v>
      </c>
      <c r="F16" s="243" t="s">
        <v>197</v>
      </c>
      <c r="G16" s="240">
        <v>40000</v>
      </c>
      <c r="H16" s="243" t="s">
        <v>197</v>
      </c>
      <c r="I16" s="243" t="s">
        <v>198</v>
      </c>
    </row>
    <row r="17" spans="1:17" ht="64.5" customHeight="1">
      <c r="A17" s="272"/>
      <c r="B17" s="225" t="s">
        <v>217</v>
      </c>
      <c r="C17" s="220" t="s">
        <v>218</v>
      </c>
      <c r="D17" s="225" t="s">
        <v>197</v>
      </c>
      <c r="E17" s="225" t="s">
        <v>197</v>
      </c>
      <c r="F17" s="225" t="s">
        <v>197</v>
      </c>
      <c r="G17" s="227">
        <v>250</v>
      </c>
      <c r="H17" s="225" t="s">
        <v>197</v>
      </c>
      <c r="I17" s="225" t="s">
        <v>198</v>
      </c>
    </row>
    <row r="18" spans="1:17" ht="15.75" customHeight="1">
      <c r="A18" s="272"/>
      <c r="B18" s="245" t="s">
        <v>219</v>
      </c>
      <c r="C18" s="245" t="s">
        <v>220</v>
      </c>
      <c r="D18" s="248">
        <v>164</v>
      </c>
      <c r="E18" s="248">
        <v>6</v>
      </c>
      <c r="F18" s="248">
        <v>984</v>
      </c>
      <c r="G18" s="248">
        <v>313</v>
      </c>
      <c r="H18" s="247">
        <v>307992</v>
      </c>
      <c r="I18" s="249">
        <v>85929768</v>
      </c>
    </row>
    <row r="19" spans="1:17" ht="15.75" customHeight="1">
      <c r="A19" s="272"/>
      <c r="B19" s="245" t="s">
        <v>219</v>
      </c>
      <c r="C19" s="245" t="s">
        <v>221</v>
      </c>
      <c r="D19" s="248">
        <v>15</v>
      </c>
      <c r="E19" s="248">
        <v>1</v>
      </c>
      <c r="F19" s="248">
        <v>15</v>
      </c>
      <c r="G19" s="248">
        <v>400</v>
      </c>
      <c r="H19" s="247">
        <v>6000</v>
      </c>
      <c r="I19" s="249">
        <v>1674000</v>
      </c>
    </row>
    <row r="20" spans="1:17" ht="48" customHeight="1">
      <c r="A20" s="272"/>
      <c r="B20" s="253">
        <v>50.74</v>
      </c>
      <c r="C20" s="220" t="s">
        <v>222</v>
      </c>
      <c r="D20" s="227">
        <v>201</v>
      </c>
      <c r="E20" s="227">
        <v>1</v>
      </c>
      <c r="F20" s="227">
        <v>201</v>
      </c>
      <c r="G20" s="227">
        <v>1</v>
      </c>
      <c r="H20" s="227">
        <v>201</v>
      </c>
      <c r="I20" s="228">
        <v>56079</v>
      </c>
    </row>
    <row r="21" spans="1:17" ht="15.75" customHeight="1">
      <c r="A21" s="272"/>
      <c r="B21" s="245" t="s">
        <v>223</v>
      </c>
      <c r="C21" s="245" t="s">
        <v>224</v>
      </c>
      <c r="D21" s="248">
        <v>8</v>
      </c>
      <c r="E21" s="248">
        <v>1</v>
      </c>
      <c r="F21" s="248">
        <v>8</v>
      </c>
      <c r="G21" s="248">
        <v>540</v>
      </c>
      <c r="H21" s="247">
        <v>4320</v>
      </c>
      <c r="I21" s="249">
        <v>1205280</v>
      </c>
    </row>
    <row r="22" spans="1:17" ht="31.5" customHeight="1">
      <c r="A22" s="272"/>
      <c r="B22" s="220" t="s">
        <v>225</v>
      </c>
      <c r="C22" s="243" t="s">
        <v>226</v>
      </c>
      <c r="D22" s="239">
        <v>164</v>
      </c>
      <c r="E22" s="239">
        <v>5</v>
      </c>
      <c r="F22" s="239">
        <v>820</v>
      </c>
      <c r="G22" s="239">
        <v>168</v>
      </c>
      <c r="H22" s="240">
        <v>137760</v>
      </c>
      <c r="I22" s="237">
        <v>38435040</v>
      </c>
    </row>
    <row r="23" spans="1:17" ht="31.5" customHeight="1">
      <c r="A23" s="272"/>
      <c r="B23" s="220" t="s">
        <v>227</v>
      </c>
      <c r="C23" s="220" t="s">
        <v>228</v>
      </c>
      <c r="D23" s="239">
        <v>5</v>
      </c>
      <c r="E23" s="239">
        <v>1</v>
      </c>
      <c r="F23" s="239">
        <v>5</v>
      </c>
      <c r="G23" s="239">
        <v>60</v>
      </c>
      <c r="H23" s="239">
        <v>300</v>
      </c>
      <c r="I23" s="237">
        <v>83700</v>
      </c>
    </row>
    <row r="24" spans="1:17" ht="64.5" customHeight="1">
      <c r="A24" s="272"/>
      <c r="B24" s="220" t="s">
        <v>229</v>
      </c>
      <c r="C24" s="245" t="s">
        <v>230</v>
      </c>
      <c r="D24" s="225" t="s">
        <v>197</v>
      </c>
      <c r="E24" s="227">
        <v>1</v>
      </c>
      <c r="F24" s="225" t="s">
        <v>197</v>
      </c>
      <c r="G24" s="227">
        <v>29</v>
      </c>
      <c r="H24" s="225" t="s">
        <v>197</v>
      </c>
      <c r="I24" s="225" t="s">
        <v>198</v>
      </c>
    </row>
    <row r="25" spans="1:17" ht="14">
      <c r="A25" s="280"/>
      <c r="B25" s="281" t="s">
        <v>442</v>
      </c>
      <c r="C25" s="282"/>
      <c r="D25" s="282"/>
      <c r="E25" s="282"/>
      <c r="F25" s="282"/>
      <c r="G25" s="282"/>
      <c r="H25" s="282"/>
      <c r="I25" s="282"/>
      <c r="J25" s="274"/>
      <c r="K25" s="274"/>
      <c r="L25" s="274"/>
      <c r="M25" s="274"/>
      <c r="N25" s="274"/>
      <c r="O25" s="274"/>
      <c r="P25" s="274"/>
      <c r="Q25" s="274"/>
    </row>
    <row r="26" spans="1:17" ht="40.4" customHeight="1">
      <c r="A26" s="230" t="s">
        <v>186</v>
      </c>
      <c r="B26" s="223" t="s">
        <v>187</v>
      </c>
      <c r="C26" s="223" t="s">
        <v>188</v>
      </c>
      <c r="D26" s="114" t="s">
        <v>189</v>
      </c>
      <c r="E26" s="230" t="s">
        <v>190</v>
      </c>
      <c r="F26" s="230" t="s">
        <v>191</v>
      </c>
      <c r="G26" s="114" t="s">
        <v>192</v>
      </c>
      <c r="H26" s="114" t="s">
        <v>193</v>
      </c>
      <c r="I26" s="230" t="s">
        <v>194</v>
      </c>
    </row>
    <row r="27" spans="1:17" ht="64.5" customHeight="1">
      <c r="A27" s="270"/>
      <c r="B27" s="220" t="s">
        <v>229</v>
      </c>
      <c r="C27" s="220" t="s">
        <v>231</v>
      </c>
      <c r="D27" s="225" t="s">
        <v>197</v>
      </c>
      <c r="E27" s="225" t="s">
        <v>197</v>
      </c>
      <c r="F27" s="225" t="s">
        <v>197</v>
      </c>
      <c r="G27" s="227">
        <v>29</v>
      </c>
      <c r="H27" s="225" t="s">
        <v>197</v>
      </c>
      <c r="I27" s="225" t="s">
        <v>198</v>
      </c>
    </row>
    <row r="28" spans="1:17" ht="64.5" customHeight="1">
      <c r="A28" s="241"/>
      <c r="B28" s="220" t="s">
        <v>229</v>
      </c>
      <c r="C28" s="245" t="s">
        <v>232</v>
      </c>
      <c r="D28" s="225" t="s">
        <v>197</v>
      </c>
      <c r="E28" s="227">
        <v>1</v>
      </c>
      <c r="F28" s="225" t="s">
        <v>197</v>
      </c>
      <c r="G28" s="227">
        <v>29</v>
      </c>
      <c r="H28" s="225" t="s">
        <v>197</v>
      </c>
      <c r="I28" s="225" t="s">
        <v>198</v>
      </c>
    </row>
    <row r="29" spans="1:17" ht="53.9" customHeight="1">
      <c r="A29" s="241"/>
      <c r="B29" s="245" t="s">
        <v>233</v>
      </c>
      <c r="C29" s="220" t="s">
        <v>234</v>
      </c>
      <c r="D29" s="245" t="s">
        <v>197</v>
      </c>
      <c r="E29" s="245" t="s">
        <v>197</v>
      </c>
      <c r="F29" s="245" t="s">
        <v>197</v>
      </c>
      <c r="G29" s="248">
        <v>100</v>
      </c>
      <c r="H29" s="245" t="s">
        <v>197</v>
      </c>
      <c r="I29" s="245" t="s">
        <v>198</v>
      </c>
    </row>
    <row r="30" spans="1:17" ht="31.5" customHeight="1">
      <c r="A30" s="241"/>
      <c r="B30" s="245" t="s">
        <v>235</v>
      </c>
      <c r="C30" s="220" t="s">
        <v>236</v>
      </c>
      <c r="D30" s="248">
        <v>118</v>
      </c>
      <c r="E30" s="248">
        <v>1</v>
      </c>
      <c r="F30" s="248">
        <v>118</v>
      </c>
      <c r="G30" s="248">
        <v>4</v>
      </c>
      <c r="H30" s="248">
        <v>472</v>
      </c>
      <c r="I30" s="249">
        <v>131688</v>
      </c>
    </row>
    <row r="31" spans="1:17" ht="40.4" customHeight="1">
      <c r="A31" s="242"/>
      <c r="B31" s="245" t="s">
        <v>237</v>
      </c>
      <c r="C31" s="220" t="s">
        <v>238</v>
      </c>
      <c r="D31" s="245" t="s">
        <v>197</v>
      </c>
      <c r="E31" s="245" t="s">
        <v>197</v>
      </c>
      <c r="F31" s="245" t="s">
        <v>197</v>
      </c>
      <c r="G31" s="247">
        <v>2000</v>
      </c>
      <c r="H31" s="245" t="s">
        <v>197</v>
      </c>
      <c r="I31" s="245" t="s">
        <v>198</v>
      </c>
    </row>
    <row r="32" spans="1:17" ht="13.4" customHeight="1">
      <c r="A32" s="252"/>
      <c r="B32" s="252"/>
      <c r="C32" s="252"/>
      <c r="D32" s="252"/>
      <c r="E32" s="252"/>
      <c r="F32" s="252"/>
      <c r="G32" s="252"/>
      <c r="H32" s="252"/>
      <c r="I32" s="252"/>
    </row>
    <row r="33" spans="1:9" ht="15.75" customHeight="1">
      <c r="A33" s="265">
        <v>3</v>
      </c>
      <c r="B33" s="245" t="s">
        <v>239</v>
      </c>
      <c r="C33" s="245" t="s">
        <v>240</v>
      </c>
      <c r="D33" s="248">
        <v>1</v>
      </c>
      <c r="E33" s="248">
        <v>1</v>
      </c>
      <c r="F33" s="248">
        <v>1</v>
      </c>
      <c r="G33" s="248">
        <v>200</v>
      </c>
      <c r="H33" s="248">
        <v>200</v>
      </c>
      <c r="I33" s="249">
        <v>55800</v>
      </c>
    </row>
    <row r="34" spans="1:9" ht="15.75" customHeight="1">
      <c r="A34" s="266"/>
      <c r="B34" s="253">
        <v>50.75</v>
      </c>
      <c r="C34" s="245" t="s">
        <v>241</v>
      </c>
      <c r="D34" s="248">
        <v>89</v>
      </c>
      <c r="E34" s="248">
        <v>1</v>
      </c>
      <c r="F34" s="248">
        <v>89</v>
      </c>
      <c r="G34" s="248">
        <v>5</v>
      </c>
      <c r="H34" s="248">
        <v>445</v>
      </c>
      <c r="I34" s="249">
        <v>124155</v>
      </c>
    </row>
    <row r="35" spans="1:9" ht="15.75" customHeight="1">
      <c r="A35" s="267"/>
      <c r="B35" s="253">
        <v>50.82</v>
      </c>
      <c r="C35" s="245" t="s">
        <v>242</v>
      </c>
      <c r="D35" s="248">
        <v>5</v>
      </c>
      <c r="E35" s="248">
        <v>1</v>
      </c>
      <c r="F35" s="248">
        <v>5</v>
      </c>
      <c r="G35" s="248">
        <v>680</v>
      </c>
      <c r="H35" s="247">
        <v>3400</v>
      </c>
      <c r="I35" s="249">
        <v>948600</v>
      </c>
    </row>
    <row r="36" spans="1:9" ht="13.5" customHeight="1">
      <c r="A36" s="252"/>
      <c r="B36" s="252"/>
      <c r="C36" s="252"/>
      <c r="D36" s="252"/>
      <c r="E36" s="252"/>
      <c r="F36" s="252"/>
      <c r="G36" s="252"/>
      <c r="H36" s="252"/>
      <c r="I36" s="252"/>
    </row>
    <row r="37" spans="1:9" ht="15.75" customHeight="1">
      <c r="A37" s="265">
        <v>4</v>
      </c>
      <c r="B37" s="245" t="s">
        <v>243</v>
      </c>
      <c r="C37" s="245" t="s">
        <v>244</v>
      </c>
      <c r="D37" s="248">
        <v>60</v>
      </c>
      <c r="E37" s="248">
        <v>1</v>
      </c>
      <c r="F37" s="248">
        <v>60</v>
      </c>
      <c r="G37" s="248">
        <v>1</v>
      </c>
      <c r="H37" s="248">
        <v>60</v>
      </c>
      <c r="I37" s="249">
        <v>16740</v>
      </c>
    </row>
    <row r="38" spans="1:9" ht="48" customHeight="1">
      <c r="A38" s="266"/>
      <c r="B38" s="253">
        <v>50.76</v>
      </c>
      <c r="C38" s="220" t="s">
        <v>245</v>
      </c>
      <c r="D38" s="225" t="s">
        <v>197</v>
      </c>
      <c r="E38" s="225" t="s">
        <v>197</v>
      </c>
      <c r="F38" s="225" t="s">
        <v>197</v>
      </c>
      <c r="G38" s="227">
        <v>33</v>
      </c>
      <c r="H38" s="225" t="s">
        <v>197</v>
      </c>
      <c r="I38" s="225" t="s">
        <v>198</v>
      </c>
    </row>
    <row r="39" spans="1:9" ht="15.75" customHeight="1">
      <c r="A39" s="266"/>
      <c r="B39" s="245" t="s">
        <v>246</v>
      </c>
      <c r="C39" s="245" t="s">
        <v>247</v>
      </c>
      <c r="D39" s="248">
        <v>51</v>
      </c>
      <c r="E39" s="248">
        <v>1</v>
      </c>
      <c r="F39" s="248">
        <v>51</v>
      </c>
      <c r="G39" s="248">
        <v>900</v>
      </c>
      <c r="H39" s="247">
        <v>45900</v>
      </c>
      <c r="I39" s="249">
        <v>12806100</v>
      </c>
    </row>
    <row r="40" spans="1:9" ht="31.5" customHeight="1">
      <c r="A40" s="266"/>
      <c r="B40" s="243" t="s">
        <v>246</v>
      </c>
      <c r="C40" s="220" t="s">
        <v>248</v>
      </c>
      <c r="D40" s="239">
        <v>16</v>
      </c>
      <c r="E40" s="239">
        <v>1</v>
      </c>
      <c r="F40" s="239">
        <v>16</v>
      </c>
      <c r="G40" s="239">
        <v>225</v>
      </c>
      <c r="H40" s="240">
        <v>3600</v>
      </c>
      <c r="I40" s="237">
        <v>1004400</v>
      </c>
    </row>
    <row r="41" spans="1:9" ht="15.75" customHeight="1">
      <c r="A41" s="266"/>
      <c r="B41" s="245" t="s">
        <v>249</v>
      </c>
      <c r="C41" s="245" t="s">
        <v>250</v>
      </c>
      <c r="D41" s="248">
        <v>120</v>
      </c>
      <c r="E41" s="248">
        <v>2</v>
      </c>
      <c r="F41" s="248">
        <v>240</v>
      </c>
      <c r="G41" s="253">
        <v>1</v>
      </c>
      <c r="H41" s="248">
        <v>240</v>
      </c>
      <c r="I41" s="249">
        <v>66960</v>
      </c>
    </row>
    <row r="42" spans="1:9" ht="48" customHeight="1">
      <c r="A42" s="266"/>
      <c r="B42" s="245" t="s">
        <v>251</v>
      </c>
      <c r="C42" s="220" t="s">
        <v>252</v>
      </c>
      <c r="D42" s="227">
        <v>91</v>
      </c>
      <c r="E42" s="227">
        <v>365</v>
      </c>
      <c r="F42" s="246">
        <v>33215</v>
      </c>
      <c r="G42" s="269">
        <v>8.3000000000000004E-2</v>
      </c>
      <c r="H42" s="246">
        <v>2757</v>
      </c>
      <c r="I42" s="228">
        <v>769203</v>
      </c>
    </row>
    <row r="43" spans="1:9" ht="31.5" customHeight="1">
      <c r="A43" s="266"/>
      <c r="B43" s="220" t="s">
        <v>253</v>
      </c>
      <c r="C43" s="220" t="s">
        <v>254</v>
      </c>
      <c r="D43" s="239">
        <v>120</v>
      </c>
      <c r="E43" s="239">
        <v>4</v>
      </c>
      <c r="F43" s="239">
        <v>480</v>
      </c>
      <c r="G43" s="239">
        <v>2</v>
      </c>
      <c r="H43" s="239">
        <v>960</v>
      </c>
      <c r="I43" s="237">
        <v>267840</v>
      </c>
    </row>
    <row r="44" spans="1:9" ht="31.5" customHeight="1">
      <c r="A44" s="266"/>
      <c r="B44" s="243" t="s">
        <v>255</v>
      </c>
      <c r="C44" s="220" t="s">
        <v>256</v>
      </c>
      <c r="D44" s="239">
        <v>9</v>
      </c>
      <c r="E44" s="239">
        <v>1</v>
      </c>
      <c r="F44" s="239">
        <v>9</v>
      </c>
      <c r="G44" s="239">
        <v>4</v>
      </c>
      <c r="H44" s="239">
        <v>36</v>
      </c>
      <c r="I44" s="237">
        <v>10044</v>
      </c>
    </row>
    <row r="45" spans="1:9" ht="31.5" customHeight="1">
      <c r="A45" s="266"/>
      <c r="B45" s="243" t="s">
        <v>257</v>
      </c>
      <c r="C45" s="220" t="s">
        <v>258</v>
      </c>
      <c r="D45" s="239">
        <v>7</v>
      </c>
      <c r="E45" s="239">
        <v>1</v>
      </c>
      <c r="F45" s="239">
        <v>7</v>
      </c>
      <c r="G45" s="239">
        <v>4</v>
      </c>
      <c r="H45" s="239">
        <v>28</v>
      </c>
      <c r="I45" s="237">
        <v>7812</v>
      </c>
    </row>
    <row r="46" spans="1:9" ht="15.75" customHeight="1">
      <c r="A46" s="266"/>
      <c r="B46" s="253">
        <v>50.7</v>
      </c>
      <c r="C46" s="245" t="s">
        <v>259</v>
      </c>
      <c r="D46" s="248">
        <v>51</v>
      </c>
      <c r="E46" s="248">
        <v>1</v>
      </c>
      <c r="F46" s="248">
        <v>51</v>
      </c>
      <c r="G46" s="248">
        <v>160</v>
      </c>
      <c r="H46" s="247">
        <v>8160</v>
      </c>
      <c r="I46" s="249">
        <v>2276640</v>
      </c>
    </row>
    <row r="47" spans="1:9" ht="64.5" customHeight="1">
      <c r="A47" s="266"/>
      <c r="B47" s="268">
        <v>50.7</v>
      </c>
      <c r="C47" s="220" t="s">
        <v>260</v>
      </c>
      <c r="D47" s="227">
        <v>51</v>
      </c>
      <c r="E47" s="227">
        <v>1</v>
      </c>
      <c r="F47" s="227">
        <v>51</v>
      </c>
      <c r="G47" s="227">
        <v>45</v>
      </c>
      <c r="H47" s="246">
        <v>2295</v>
      </c>
      <c r="I47" s="228">
        <v>640305</v>
      </c>
    </row>
    <row r="48" spans="1:9" ht="98.25" customHeight="1">
      <c r="A48" s="267"/>
      <c r="B48" s="225" t="s">
        <v>261</v>
      </c>
      <c r="C48" s="220" t="s">
        <v>262</v>
      </c>
      <c r="D48" s="227">
        <v>10</v>
      </c>
      <c r="E48" s="227">
        <v>1</v>
      </c>
      <c r="F48" s="227">
        <v>10</v>
      </c>
      <c r="G48" s="227">
        <v>600</v>
      </c>
      <c r="H48" s="246">
        <v>6000</v>
      </c>
      <c r="I48" s="228">
        <v>1674000</v>
      </c>
    </row>
    <row r="49" spans="1:17" ht="14">
      <c r="A49" s="280"/>
      <c r="B49" s="281" t="s">
        <v>442</v>
      </c>
      <c r="C49" s="282"/>
      <c r="D49" s="282"/>
      <c r="E49" s="282"/>
      <c r="F49" s="282"/>
      <c r="G49" s="282"/>
      <c r="H49" s="282"/>
      <c r="I49" s="282"/>
      <c r="J49" s="274"/>
      <c r="K49" s="274"/>
      <c r="L49" s="274"/>
      <c r="M49" s="274"/>
      <c r="N49" s="274"/>
      <c r="O49" s="274"/>
      <c r="P49" s="274"/>
      <c r="Q49" s="274"/>
    </row>
    <row r="50" spans="1:17" ht="40.4" customHeight="1">
      <c r="A50" s="230" t="s">
        <v>186</v>
      </c>
      <c r="B50" s="223" t="s">
        <v>187</v>
      </c>
      <c r="C50" s="223" t="s">
        <v>188</v>
      </c>
      <c r="D50" s="114" t="s">
        <v>189</v>
      </c>
      <c r="E50" s="230" t="s">
        <v>190</v>
      </c>
      <c r="F50" s="230" t="s">
        <v>191</v>
      </c>
      <c r="G50" s="114" t="s">
        <v>192</v>
      </c>
      <c r="H50" s="114" t="s">
        <v>193</v>
      </c>
      <c r="I50" s="230" t="s">
        <v>194</v>
      </c>
    </row>
    <row r="51" spans="1:17" ht="13.4" customHeight="1">
      <c r="A51" s="252"/>
      <c r="B51" s="252"/>
      <c r="C51" s="252"/>
      <c r="D51" s="252"/>
      <c r="E51" s="252"/>
      <c r="F51" s="252"/>
      <c r="G51" s="252"/>
      <c r="H51" s="252"/>
      <c r="I51" s="252"/>
    </row>
    <row r="52" spans="1:17" ht="15.75" customHeight="1">
      <c r="A52" s="265">
        <v>5</v>
      </c>
      <c r="B52" s="245" t="s">
        <v>263</v>
      </c>
      <c r="C52" s="245" t="s">
        <v>264</v>
      </c>
      <c r="D52" s="245" t="s">
        <v>197</v>
      </c>
      <c r="E52" s="245" t="s">
        <v>197</v>
      </c>
      <c r="F52" s="245" t="s">
        <v>197</v>
      </c>
      <c r="G52" s="248">
        <v>1</v>
      </c>
      <c r="H52" s="245" t="s">
        <v>197</v>
      </c>
      <c r="I52" s="245" t="s">
        <v>198</v>
      </c>
    </row>
    <row r="53" spans="1:17" ht="31.5" customHeight="1">
      <c r="A53" s="266"/>
      <c r="B53" s="243" t="s">
        <v>265</v>
      </c>
      <c r="C53" s="220" t="s">
        <v>266</v>
      </c>
      <c r="D53" s="239">
        <v>2</v>
      </c>
      <c r="E53" s="239">
        <v>1</v>
      </c>
      <c r="F53" s="239">
        <v>2</v>
      </c>
      <c r="G53" s="239">
        <v>10</v>
      </c>
      <c r="H53" s="239">
        <v>20</v>
      </c>
      <c r="I53" s="237">
        <v>5580</v>
      </c>
    </row>
    <row r="54" spans="1:17" ht="31.5" customHeight="1">
      <c r="A54" s="266"/>
      <c r="B54" s="243" t="s">
        <v>265</v>
      </c>
      <c r="C54" s="220" t="s">
        <v>267</v>
      </c>
      <c r="D54" s="239">
        <v>2</v>
      </c>
      <c r="E54" s="239">
        <v>1</v>
      </c>
      <c r="F54" s="239">
        <v>2</v>
      </c>
      <c r="G54" s="239">
        <v>70</v>
      </c>
      <c r="H54" s="239">
        <v>140</v>
      </c>
      <c r="I54" s="237">
        <v>39060</v>
      </c>
    </row>
    <row r="55" spans="1:17" ht="31.5" customHeight="1">
      <c r="A55" s="266"/>
      <c r="B55" s="243" t="s">
        <v>268</v>
      </c>
      <c r="C55" s="220" t="s">
        <v>269</v>
      </c>
      <c r="D55" s="239">
        <v>89</v>
      </c>
      <c r="E55" s="239">
        <v>1</v>
      </c>
      <c r="F55" s="239">
        <v>89</v>
      </c>
      <c r="G55" s="239">
        <v>160</v>
      </c>
      <c r="H55" s="240">
        <v>14240</v>
      </c>
      <c r="I55" s="237">
        <v>3972960</v>
      </c>
    </row>
    <row r="56" spans="1:17" ht="31.5" customHeight="1">
      <c r="A56" s="266"/>
      <c r="B56" s="243" t="s">
        <v>268</v>
      </c>
      <c r="C56" s="220" t="s">
        <v>270</v>
      </c>
      <c r="D56" s="239">
        <v>2</v>
      </c>
      <c r="E56" s="239">
        <v>1</v>
      </c>
      <c r="F56" s="239">
        <v>2</v>
      </c>
      <c r="G56" s="239">
        <v>160</v>
      </c>
      <c r="H56" s="239">
        <v>320</v>
      </c>
      <c r="I56" s="237">
        <v>89280</v>
      </c>
    </row>
    <row r="57" spans="1:17" ht="31.5" customHeight="1">
      <c r="A57" s="266"/>
      <c r="B57" s="243" t="s">
        <v>268</v>
      </c>
      <c r="C57" s="220" t="s">
        <v>271</v>
      </c>
      <c r="D57" s="239">
        <v>2</v>
      </c>
      <c r="E57" s="239">
        <v>1</v>
      </c>
      <c r="F57" s="239">
        <v>2</v>
      </c>
      <c r="G57" s="239">
        <v>667</v>
      </c>
      <c r="H57" s="240">
        <v>1334</v>
      </c>
      <c r="I57" s="237">
        <v>372186</v>
      </c>
    </row>
    <row r="58" spans="1:17" ht="15.75" customHeight="1">
      <c r="A58" s="266"/>
      <c r="B58" s="245" t="s">
        <v>272</v>
      </c>
      <c r="C58" s="245" t="s">
        <v>273</v>
      </c>
      <c r="D58" s="248">
        <v>2</v>
      </c>
      <c r="E58" s="248">
        <v>1</v>
      </c>
      <c r="F58" s="248">
        <v>2</v>
      </c>
      <c r="G58" s="248">
        <v>230</v>
      </c>
      <c r="H58" s="248">
        <v>460</v>
      </c>
      <c r="I58" s="249">
        <v>128340</v>
      </c>
    </row>
    <row r="59" spans="1:17" ht="15.75" customHeight="1">
      <c r="A59" s="266"/>
      <c r="B59" s="245" t="s">
        <v>272</v>
      </c>
      <c r="C59" s="245" t="s">
        <v>274</v>
      </c>
      <c r="D59" s="248">
        <v>89</v>
      </c>
      <c r="E59" s="248">
        <v>3</v>
      </c>
      <c r="F59" s="248">
        <v>267</v>
      </c>
      <c r="G59" s="248">
        <v>230</v>
      </c>
      <c r="H59" s="247">
        <v>61410</v>
      </c>
      <c r="I59" s="249">
        <v>17133390</v>
      </c>
    </row>
    <row r="60" spans="1:17" ht="15.75" customHeight="1">
      <c r="A60" s="266"/>
      <c r="B60" s="245" t="s">
        <v>272</v>
      </c>
      <c r="C60" s="245" t="s">
        <v>275</v>
      </c>
      <c r="D60" s="248">
        <v>0</v>
      </c>
      <c r="E60" s="248">
        <v>0</v>
      </c>
      <c r="F60" s="245" t="s">
        <v>197</v>
      </c>
      <c r="G60" s="248">
        <v>230</v>
      </c>
      <c r="H60" s="245" t="s">
        <v>197</v>
      </c>
      <c r="I60" s="245" t="s">
        <v>198</v>
      </c>
    </row>
    <row r="61" spans="1:17" ht="81" customHeight="1">
      <c r="A61" s="266"/>
      <c r="B61" s="220" t="s">
        <v>276</v>
      </c>
      <c r="C61" s="245" t="s">
        <v>277</v>
      </c>
      <c r="D61" s="227">
        <v>89</v>
      </c>
      <c r="E61" s="227">
        <v>2.4</v>
      </c>
      <c r="F61" s="227">
        <v>218</v>
      </c>
      <c r="G61" s="227">
        <v>230</v>
      </c>
      <c r="H61" s="246">
        <v>50140</v>
      </c>
      <c r="I61" s="228">
        <v>13989060</v>
      </c>
    </row>
    <row r="62" spans="1:17" ht="15.75" customHeight="1">
      <c r="A62" s="266"/>
      <c r="B62" s="245" t="s">
        <v>278</v>
      </c>
      <c r="C62" s="245" t="s">
        <v>279</v>
      </c>
      <c r="D62" s="248">
        <v>89</v>
      </c>
      <c r="E62" s="248">
        <v>2</v>
      </c>
      <c r="F62" s="248">
        <v>178</v>
      </c>
      <c r="G62" s="248">
        <v>230</v>
      </c>
      <c r="H62" s="247">
        <v>40940</v>
      </c>
      <c r="I62" s="249">
        <v>11422260</v>
      </c>
    </row>
    <row r="63" spans="1:17" ht="15.75" customHeight="1">
      <c r="A63" s="266"/>
      <c r="B63" s="245" t="s">
        <v>280</v>
      </c>
      <c r="C63" s="245" t="s">
        <v>281</v>
      </c>
      <c r="D63" s="248">
        <v>89</v>
      </c>
      <c r="E63" s="248">
        <v>2</v>
      </c>
      <c r="F63" s="248">
        <v>178</v>
      </c>
      <c r="G63" s="248">
        <v>58</v>
      </c>
      <c r="H63" s="247">
        <v>10324</v>
      </c>
      <c r="I63" s="249">
        <v>2880396</v>
      </c>
    </row>
    <row r="64" spans="1:17" ht="102" customHeight="1">
      <c r="A64" s="266"/>
      <c r="B64" s="225" t="s">
        <v>282</v>
      </c>
      <c r="C64" s="220" t="s">
        <v>283</v>
      </c>
      <c r="D64" s="227">
        <v>118</v>
      </c>
      <c r="E64" s="227">
        <v>1</v>
      </c>
      <c r="F64" s="227">
        <v>118</v>
      </c>
      <c r="G64" s="227">
        <v>380</v>
      </c>
      <c r="H64" s="246">
        <v>44840</v>
      </c>
      <c r="I64" s="228">
        <v>12510360</v>
      </c>
    </row>
    <row r="65" spans="1:17" ht="102" customHeight="1">
      <c r="A65" s="266"/>
      <c r="B65" s="225" t="s">
        <v>282</v>
      </c>
      <c r="C65" s="220" t="s">
        <v>284</v>
      </c>
      <c r="D65" s="227">
        <v>31</v>
      </c>
      <c r="E65" s="227">
        <v>1</v>
      </c>
      <c r="F65" s="227">
        <v>31</v>
      </c>
      <c r="G65" s="227">
        <v>120</v>
      </c>
      <c r="H65" s="246">
        <v>3720</v>
      </c>
      <c r="I65" s="228">
        <v>1037880</v>
      </c>
    </row>
    <row r="66" spans="1:17" ht="15.75" customHeight="1">
      <c r="A66" s="266"/>
      <c r="B66" s="245" t="s">
        <v>285</v>
      </c>
      <c r="C66" s="245" t="s">
        <v>286</v>
      </c>
      <c r="D66" s="248">
        <v>22</v>
      </c>
      <c r="E66" s="248">
        <v>1</v>
      </c>
      <c r="F66" s="248">
        <v>22</v>
      </c>
      <c r="G66" s="248">
        <v>102</v>
      </c>
      <c r="H66" s="247">
        <v>2244</v>
      </c>
      <c r="I66" s="249">
        <v>626076</v>
      </c>
    </row>
    <row r="67" spans="1:17" ht="15.75" customHeight="1">
      <c r="A67" s="266"/>
      <c r="B67" s="253">
        <v>50.61</v>
      </c>
      <c r="C67" s="245" t="s">
        <v>287</v>
      </c>
      <c r="D67" s="248">
        <v>4</v>
      </c>
      <c r="E67" s="248">
        <v>1</v>
      </c>
      <c r="F67" s="248">
        <v>4</v>
      </c>
      <c r="G67" s="248">
        <v>24</v>
      </c>
      <c r="H67" s="248">
        <v>96</v>
      </c>
      <c r="I67" s="249">
        <v>26784</v>
      </c>
    </row>
    <row r="68" spans="1:17" ht="31.5" customHeight="1">
      <c r="A68" s="266"/>
      <c r="B68" s="245" t="s">
        <v>288</v>
      </c>
      <c r="C68" s="220" t="s">
        <v>289</v>
      </c>
      <c r="D68" s="239">
        <v>2</v>
      </c>
      <c r="E68" s="239">
        <v>1</v>
      </c>
      <c r="F68" s="239">
        <v>2</v>
      </c>
      <c r="G68" s="239">
        <v>10</v>
      </c>
      <c r="H68" s="239">
        <v>20</v>
      </c>
      <c r="I68" s="237">
        <v>5580</v>
      </c>
    </row>
    <row r="69" spans="1:17" ht="31.5" customHeight="1">
      <c r="A69" s="266"/>
      <c r="B69" s="245" t="s">
        <v>290</v>
      </c>
      <c r="C69" s="220" t="s">
        <v>291</v>
      </c>
      <c r="D69" s="239">
        <v>4</v>
      </c>
      <c r="E69" s="239">
        <v>1</v>
      </c>
      <c r="F69" s="239">
        <v>4</v>
      </c>
      <c r="G69" s="239">
        <v>10</v>
      </c>
      <c r="H69" s="239">
        <v>40</v>
      </c>
      <c r="I69" s="237">
        <v>11160</v>
      </c>
    </row>
    <row r="70" spans="1:17" ht="31.5" customHeight="1">
      <c r="A70" s="266"/>
      <c r="B70" s="245" t="s">
        <v>292</v>
      </c>
      <c r="C70" s="220" t="s">
        <v>291</v>
      </c>
      <c r="D70" s="239">
        <v>4</v>
      </c>
      <c r="E70" s="239">
        <v>1</v>
      </c>
      <c r="F70" s="239">
        <v>4</v>
      </c>
      <c r="G70" s="239">
        <v>10</v>
      </c>
      <c r="H70" s="239">
        <v>40</v>
      </c>
      <c r="I70" s="237">
        <v>11160</v>
      </c>
    </row>
    <row r="71" spans="1:17" ht="15.75" customHeight="1">
      <c r="A71" s="266"/>
      <c r="B71" s="245" t="s">
        <v>293</v>
      </c>
      <c r="C71" s="245" t="s">
        <v>294</v>
      </c>
      <c r="D71" s="248">
        <v>3</v>
      </c>
      <c r="E71" s="248">
        <v>1</v>
      </c>
      <c r="F71" s="248">
        <v>3</v>
      </c>
      <c r="G71" s="248">
        <v>333.3</v>
      </c>
      <c r="H71" s="247">
        <v>1000</v>
      </c>
      <c r="I71" s="249">
        <v>279000</v>
      </c>
    </row>
    <row r="72" spans="1:17" ht="15.75" customHeight="1">
      <c r="A72" s="267"/>
      <c r="B72" s="253">
        <v>50.66</v>
      </c>
      <c r="C72" s="245" t="s">
        <v>295</v>
      </c>
      <c r="D72" s="245" t="s">
        <v>197</v>
      </c>
      <c r="E72" s="245" t="s">
        <v>197</v>
      </c>
      <c r="F72" s="245" t="s">
        <v>197</v>
      </c>
      <c r="G72" s="247">
        <v>6400</v>
      </c>
      <c r="H72" s="245" t="s">
        <v>197</v>
      </c>
      <c r="I72" s="111"/>
    </row>
    <row r="73" spans="1:17" ht="13.5" customHeight="1">
      <c r="A73" s="252"/>
      <c r="B73" s="252"/>
      <c r="C73" s="252"/>
      <c r="D73" s="252"/>
      <c r="E73" s="252"/>
      <c r="F73" s="252"/>
      <c r="G73" s="252"/>
      <c r="H73" s="252"/>
      <c r="I73" s="252"/>
    </row>
    <row r="74" spans="1:17" ht="15.75" customHeight="1">
      <c r="A74" s="109">
        <v>6</v>
      </c>
      <c r="B74" s="253">
        <v>50.12</v>
      </c>
      <c r="C74" s="245" t="s">
        <v>296</v>
      </c>
      <c r="D74" s="248">
        <v>30</v>
      </c>
      <c r="E74" s="248">
        <v>1</v>
      </c>
      <c r="F74" s="248">
        <v>30</v>
      </c>
      <c r="G74" s="248">
        <v>360</v>
      </c>
      <c r="H74" s="247">
        <v>10800</v>
      </c>
      <c r="I74" s="249">
        <v>3013200</v>
      </c>
    </row>
    <row r="75" spans="1:17" ht="13.5" customHeight="1">
      <c r="A75" s="264"/>
      <c r="B75" s="252"/>
      <c r="C75" s="252"/>
      <c r="D75" s="252"/>
      <c r="E75" s="252"/>
      <c r="F75" s="252"/>
      <c r="G75" s="252"/>
      <c r="H75" s="252"/>
      <c r="I75" s="252"/>
    </row>
    <row r="76" spans="1:17" ht="14">
      <c r="A76" s="280"/>
      <c r="B76" s="281" t="s">
        <v>442</v>
      </c>
      <c r="C76" s="282"/>
      <c r="D76" s="282"/>
      <c r="E76" s="282"/>
      <c r="F76" s="282"/>
      <c r="G76" s="282"/>
      <c r="H76" s="282"/>
      <c r="I76" s="282"/>
      <c r="J76" s="274"/>
      <c r="K76" s="274"/>
      <c r="L76" s="274"/>
      <c r="M76" s="274"/>
      <c r="N76" s="274"/>
      <c r="O76" s="274"/>
      <c r="P76" s="274"/>
      <c r="Q76" s="274"/>
    </row>
    <row r="77" spans="1:17" ht="40.4" customHeight="1">
      <c r="A77" s="230" t="s">
        <v>186</v>
      </c>
      <c r="B77" s="223" t="s">
        <v>187</v>
      </c>
      <c r="C77" s="223" t="s">
        <v>188</v>
      </c>
      <c r="D77" s="114" t="s">
        <v>189</v>
      </c>
      <c r="E77" s="230" t="s">
        <v>190</v>
      </c>
      <c r="F77" s="230" t="s">
        <v>191</v>
      </c>
      <c r="G77" s="114" t="s">
        <v>192</v>
      </c>
      <c r="H77" s="114" t="s">
        <v>193</v>
      </c>
      <c r="I77" s="230" t="s">
        <v>194</v>
      </c>
    </row>
    <row r="78" spans="1:17" ht="48" customHeight="1">
      <c r="A78" s="262">
        <v>7</v>
      </c>
      <c r="B78" s="225" t="s">
        <v>297</v>
      </c>
      <c r="C78" s="220" t="s">
        <v>298</v>
      </c>
      <c r="D78" s="225" t="s">
        <v>197</v>
      </c>
      <c r="E78" s="225" t="s">
        <v>197</v>
      </c>
      <c r="F78" s="225" t="s">
        <v>197</v>
      </c>
      <c r="G78" s="227">
        <v>300</v>
      </c>
      <c r="H78" s="225" t="s">
        <v>197</v>
      </c>
      <c r="I78" s="225" t="s">
        <v>198</v>
      </c>
    </row>
    <row r="79" spans="1:17" ht="15.75" customHeight="1">
      <c r="A79" s="263"/>
      <c r="B79" s="245" t="s">
        <v>299</v>
      </c>
      <c r="C79" s="245" t="s">
        <v>300</v>
      </c>
      <c r="D79" s="245" t="s">
        <v>197</v>
      </c>
      <c r="E79" s="245" t="s">
        <v>197</v>
      </c>
      <c r="F79" s="245" t="s">
        <v>197</v>
      </c>
      <c r="G79" s="248">
        <v>203</v>
      </c>
      <c r="H79" s="245" t="s">
        <v>197</v>
      </c>
      <c r="I79" s="245" t="s">
        <v>198</v>
      </c>
    </row>
    <row r="80" spans="1:17" ht="31.5" customHeight="1">
      <c r="A80" s="263"/>
      <c r="B80" s="243" t="s">
        <v>301</v>
      </c>
      <c r="C80" s="220" t="s">
        <v>302</v>
      </c>
      <c r="D80" s="239">
        <v>104</v>
      </c>
      <c r="E80" s="239">
        <v>1</v>
      </c>
      <c r="F80" s="239">
        <v>104</v>
      </c>
      <c r="G80" s="239">
        <v>20</v>
      </c>
      <c r="H80" s="240">
        <v>2080</v>
      </c>
      <c r="I80" s="240">
        <v>580320</v>
      </c>
    </row>
    <row r="81" spans="1:25" ht="31.5" customHeight="1">
      <c r="A81" s="263"/>
      <c r="B81" s="243" t="s">
        <v>301</v>
      </c>
      <c r="C81" s="220" t="s">
        <v>303</v>
      </c>
      <c r="D81" s="239">
        <v>52</v>
      </c>
      <c r="E81" s="239">
        <v>1</v>
      </c>
      <c r="F81" s="239">
        <v>52</v>
      </c>
      <c r="G81" s="239">
        <v>20</v>
      </c>
      <c r="H81" s="240">
        <v>1040</v>
      </c>
      <c r="I81" s="240">
        <v>290160</v>
      </c>
    </row>
    <row r="82" spans="1:25" ht="15.75" customHeight="1">
      <c r="A82" s="263"/>
      <c r="B82" s="245" t="s">
        <v>304</v>
      </c>
      <c r="C82" s="245" t="s">
        <v>305</v>
      </c>
      <c r="D82" s="248">
        <v>1</v>
      </c>
      <c r="E82" s="248">
        <v>1</v>
      </c>
      <c r="F82" s="248">
        <v>1</v>
      </c>
      <c r="G82" s="247">
        <v>2500</v>
      </c>
      <c r="H82" s="247">
        <v>2500</v>
      </c>
      <c r="I82" s="247">
        <v>697500</v>
      </c>
    </row>
    <row r="83" spans="1:25" ht="15.75" customHeight="1">
      <c r="A83" s="263"/>
      <c r="B83" s="245" t="s">
        <v>304</v>
      </c>
      <c r="C83" s="245" t="s">
        <v>306</v>
      </c>
      <c r="D83" s="248">
        <v>0.6</v>
      </c>
      <c r="E83" s="248">
        <v>1</v>
      </c>
      <c r="F83" s="248">
        <v>0.6</v>
      </c>
      <c r="G83" s="247">
        <v>1750</v>
      </c>
      <c r="H83" s="247">
        <v>1050</v>
      </c>
      <c r="I83" s="247">
        <v>292950</v>
      </c>
    </row>
    <row r="84" spans="1:25" ht="48" customHeight="1">
      <c r="A84" s="263"/>
      <c r="B84" s="225" t="s">
        <v>304</v>
      </c>
      <c r="C84" s="220" t="s">
        <v>307</v>
      </c>
      <c r="D84" s="227">
        <v>1.6</v>
      </c>
      <c r="E84" s="227">
        <v>1</v>
      </c>
      <c r="F84" s="227">
        <v>1.6</v>
      </c>
      <c r="G84" s="227">
        <v>16</v>
      </c>
      <c r="H84" s="227">
        <v>25.6</v>
      </c>
      <c r="I84" s="246">
        <v>7142.4</v>
      </c>
    </row>
    <row r="85" spans="1:25" ht="15.75" customHeight="1">
      <c r="A85" s="263"/>
      <c r="B85" s="245" t="s">
        <v>308</v>
      </c>
      <c r="C85" s="245" t="s">
        <v>309</v>
      </c>
      <c r="D85" s="111"/>
      <c r="E85" s="248">
        <v>2</v>
      </c>
      <c r="F85" s="245" t="s">
        <v>197</v>
      </c>
      <c r="G85" s="248">
        <v>40</v>
      </c>
      <c r="H85" s="245" t="s">
        <v>197</v>
      </c>
      <c r="I85" s="245" t="s">
        <v>197</v>
      </c>
    </row>
    <row r="86" spans="1:25" ht="31.5" customHeight="1">
      <c r="A86" s="263"/>
      <c r="B86" s="243" t="s">
        <v>310</v>
      </c>
      <c r="C86" s="220" t="s">
        <v>311</v>
      </c>
      <c r="D86" s="239">
        <v>57</v>
      </c>
      <c r="E86" s="239">
        <v>25</v>
      </c>
      <c r="F86" s="240">
        <v>1425</v>
      </c>
      <c r="G86" s="239">
        <v>81</v>
      </c>
      <c r="H86" s="240">
        <v>115425</v>
      </c>
      <c r="I86" s="237">
        <v>32203575</v>
      </c>
    </row>
    <row r="87" spans="1:25" ht="64.5" customHeight="1">
      <c r="A87" s="263"/>
      <c r="B87" s="225" t="s">
        <v>312</v>
      </c>
      <c r="C87" s="220" t="s">
        <v>313</v>
      </c>
      <c r="D87" s="227">
        <v>12</v>
      </c>
      <c r="E87" s="227">
        <v>1</v>
      </c>
      <c r="F87" s="227">
        <v>12</v>
      </c>
      <c r="G87" s="227">
        <v>40</v>
      </c>
      <c r="H87" s="227">
        <v>480</v>
      </c>
      <c r="I87" s="228">
        <v>133920</v>
      </c>
    </row>
    <row r="88" spans="1:25" ht="31.5" customHeight="1">
      <c r="A88" s="263"/>
      <c r="B88" s="243" t="s">
        <v>314</v>
      </c>
      <c r="C88" s="220" t="s">
        <v>315</v>
      </c>
      <c r="D88" s="239">
        <v>28.5</v>
      </c>
      <c r="E88" s="239">
        <v>1</v>
      </c>
      <c r="F88" s="239">
        <v>28.5</v>
      </c>
      <c r="G88" s="239">
        <v>40</v>
      </c>
      <c r="H88" s="240">
        <v>1140</v>
      </c>
      <c r="I88" s="237">
        <v>318060</v>
      </c>
    </row>
    <row r="89" spans="1:25" ht="31.5" customHeight="1">
      <c r="A89" s="263"/>
      <c r="B89" s="243" t="s">
        <v>310</v>
      </c>
      <c r="C89" s="220" t="s">
        <v>316</v>
      </c>
      <c r="D89" s="239">
        <v>31</v>
      </c>
      <c r="E89" s="239">
        <v>10</v>
      </c>
      <c r="F89" s="239">
        <v>310</v>
      </c>
      <c r="G89" s="239">
        <v>2</v>
      </c>
      <c r="H89" s="239">
        <v>620</v>
      </c>
      <c r="I89" s="237">
        <v>172980</v>
      </c>
    </row>
    <row r="90" spans="1:25" ht="31.5" customHeight="1">
      <c r="A90" s="263"/>
      <c r="B90" s="243" t="s">
        <v>310</v>
      </c>
      <c r="C90" s="220" t="s">
        <v>317</v>
      </c>
      <c r="D90" s="239">
        <v>29</v>
      </c>
      <c r="E90" s="239">
        <v>15</v>
      </c>
      <c r="F90" s="239">
        <v>435</v>
      </c>
      <c r="G90" s="239">
        <v>34</v>
      </c>
      <c r="H90" s="240">
        <v>14790</v>
      </c>
      <c r="I90" s="237">
        <v>4126410</v>
      </c>
    </row>
    <row r="91" spans="1:25" ht="48" customHeight="1">
      <c r="A91" s="263"/>
      <c r="B91" s="225" t="s">
        <v>310</v>
      </c>
      <c r="C91" s="220" t="s">
        <v>318</v>
      </c>
      <c r="D91" s="227">
        <v>4</v>
      </c>
      <c r="E91" s="227">
        <v>5</v>
      </c>
      <c r="F91" s="227">
        <v>20</v>
      </c>
      <c r="G91" s="227">
        <v>1</v>
      </c>
      <c r="H91" s="227">
        <v>20</v>
      </c>
      <c r="I91" s="228">
        <v>5580</v>
      </c>
    </row>
    <row r="92" spans="1:25" ht="15.75" customHeight="1">
      <c r="A92" s="263"/>
      <c r="B92" s="245" t="s">
        <v>310</v>
      </c>
      <c r="C92" s="245" t="s">
        <v>319</v>
      </c>
      <c r="D92" s="248">
        <v>116</v>
      </c>
      <c r="E92" s="248">
        <v>18</v>
      </c>
      <c r="F92" s="247">
        <v>2088</v>
      </c>
      <c r="G92" s="248">
        <v>60</v>
      </c>
      <c r="H92" s="247">
        <v>125280</v>
      </c>
      <c r="I92" s="249">
        <v>34953120</v>
      </c>
    </row>
    <row r="93" spans="1:25" ht="31.5" customHeight="1">
      <c r="A93" s="263"/>
      <c r="B93" s="243" t="s">
        <v>320</v>
      </c>
      <c r="C93" s="220" t="s">
        <v>321</v>
      </c>
      <c r="D93" s="239">
        <v>1</v>
      </c>
      <c r="E93" s="239">
        <v>1</v>
      </c>
      <c r="F93" s="239">
        <v>1</v>
      </c>
      <c r="G93" s="240">
        <v>155000</v>
      </c>
      <c r="H93" s="240">
        <v>155000</v>
      </c>
      <c r="I93" s="237">
        <v>43245000</v>
      </c>
    </row>
    <row r="94" spans="1:25" ht="31.5" customHeight="1">
      <c r="A94" s="263"/>
      <c r="B94" s="243" t="s">
        <v>320</v>
      </c>
      <c r="C94" s="220" t="s">
        <v>322</v>
      </c>
      <c r="D94" s="239">
        <v>5</v>
      </c>
      <c r="E94" s="239">
        <v>1</v>
      </c>
      <c r="F94" s="239">
        <v>5</v>
      </c>
      <c r="G94" s="239">
        <v>900</v>
      </c>
      <c r="H94" s="240">
        <v>4500</v>
      </c>
      <c r="I94" s="237">
        <v>1255500</v>
      </c>
    </row>
    <row r="95" spans="1:25" ht="15.75" customHeight="1">
      <c r="A95" s="261"/>
      <c r="B95" s="232" t="s">
        <v>323</v>
      </c>
      <c r="C95" s="233"/>
      <c r="D95" s="234">
        <v>164</v>
      </c>
      <c r="E95" s="233"/>
      <c r="F95" s="259">
        <v>42078</v>
      </c>
      <c r="G95" s="233"/>
      <c r="H95" s="259">
        <v>1197502</v>
      </c>
      <c r="I95" s="260">
        <v>334102946</v>
      </c>
    </row>
    <row r="96" spans="1:25" ht="14">
      <c r="A96" s="275" t="s">
        <v>440</v>
      </c>
      <c r="B96" s="273"/>
      <c r="C96" s="273"/>
      <c r="D96" s="273"/>
      <c r="E96" s="273"/>
      <c r="F96" s="273"/>
      <c r="G96" s="273"/>
      <c r="H96" s="273"/>
      <c r="I96" s="273"/>
      <c r="J96" s="273"/>
      <c r="K96" s="273"/>
      <c r="L96" s="273"/>
      <c r="M96" s="273"/>
      <c r="N96" s="273"/>
      <c r="O96" s="273"/>
      <c r="P96" s="273"/>
      <c r="Q96" s="273"/>
      <c r="R96" s="229"/>
      <c r="S96" s="229"/>
      <c r="T96" s="229"/>
      <c r="U96" s="229"/>
      <c r="V96" s="229"/>
      <c r="W96" s="229"/>
      <c r="X96" s="229"/>
      <c r="Y96" s="229"/>
    </row>
    <row r="97" spans="1:7" ht="40.75" customHeight="1">
      <c r="A97" s="100" t="s">
        <v>186</v>
      </c>
      <c r="B97" s="223" t="s">
        <v>324</v>
      </c>
      <c r="C97" s="223" t="s">
        <v>188</v>
      </c>
      <c r="D97" s="114" t="s">
        <v>325</v>
      </c>
      <c r="E97" s="114" t="s">
        <v>326</v>
      </c>
      <c r="F97" s="230" t="s">
        <v>327</v>
      </c>
      <c r="G97" s="223" t="s">
        <v>328</v>
      </c>
    </row>
    <row r="98" spans="1:7" ht="15.75" customHeight="1">
      <c r="A98" s="254">
        <v>2</v>
      </c>
      <c r="B98" s="245" t="s">
        <v>195</v>
      </c>
      <c r="C98" s="245" t="s">
        <v>329</v>
      </c>
      <c r="D98" s="245" t="s">
        <v>197</v>
      </c>
      <c r="E98" s="248">
        <v>13</v>
      </c>
      <c r="F98" s="245" t="s">
        <v>197</v>
      </c>
      <c r="G98" s="245" t="s">
        <v>330</v>
      </c>
    </row>
    <row r="99" spans="1:7" ht="15.75" customHeight="1">
      <c r="A99" s="255"/>
      <c r="B99" s="245" t="s">
        <v>199</v>
      </c>
      <c r="C99" s="245" t="s">
        <v>331</v>
      </c>
      <c r="D99" s="248">
        <v>1</v>
      </c>
      <c r="E99" s="248">
        <v>16.5</v>
      </c>
      <c r="F99" s="248">
        <v>16.5</v>
      </c>
      <c r="G99" s="249">
        <v>4587</v>
      </c>
    </row>
    <row r="100" spans="1:7" ht="15.75" customHeight="1">
      <c r="A100" s="255"/>
      <c r="B100" s="245" t="s">
        <v>195</v>
      </c>
      <c r="C100" s="245" t="s">
        <v>332</v>
      </c>
      <c r="D100" s="245" t="s">
        <v>197</v>
      </c>
      <c r="E100" s="248">
        <v>99</v>
      </c>
      <c r="F100" s="245" t="s">
        <v>197</v>
      </c>
      <c r="G100" s="249">
        <v>192654</v>
      </c>
    </row>
    <row r="101" spans="1:7" ht="15.75" customHeight="1">
      <c r="A101" s="255"/>
      <c r="B101" s="245" t="s">
        <v>199</v>
      </c>
      <c r="C101" s="245" t="s">
        <v>333</v>
      </c>
      <c r="D101" s="248">
        <v>1</v>
      </c>
      <c r="E101" s="248">
        <v>16.5</v>
      </c>
      <c r="F101" s="248">
        <v>16.5</v>
      </c>
      <c r="G101" s="249">
        <v>13761</v>
      </c>
    </row>
    <row r="102" spans="1:7" ht="15.75" customHeight="1">
      <c r="A102" s="255"/>
      <c r="B102" s="245" t="s">
        <v>199</v>
      </c>
      <c r="C102" s="245" t="s">
        <v>334</v>
      </c>
      <c r="D102" s="245" t="s">
        <v>197</v>
      </c>
      <c r="E102" s="248">
        <v>16.5</v>
      </c>
      <c r="F102" s="245" t="s">
        <v>197</v>
      </c>
      <c r="G102" s="245" t="s">
        <v>335</v>
      </c>
    </row>
    <row r="103" spans="1:7" ht="15.75" customHeight="1">
      <c r="A103" s="255"/>
      <c r="B103" s="245" t="s">
        <v>204</v>
      </c>
      <c r="C103" s="245" t="s">
        <v>336</v>
      </c>
      <c r="D103" s="245" t="s">
        <v>197</v>
      </c>
      <c r="E103" s="248">
        <v>99</v>
      </c>
      <c r="F103" s="245" t="s">
        <v>197</v>
      </c>
      <c r="G103" s="249">
        <v>192654</v>
      </c>
    </row>
    <row r="104" spans="1:7" ht="15.75" customHeight="1">
      <c r="A104" s="255"/>
      <c r="B104" s="245" t="s">
        <v>204</v>
      </c>
      <c r="C104" s="245" t="s">
        <v>337</v>
      </c>
      <c r="D104" s="245" t="s">
        <v>197</v>
      </c>
      <c r="E104" s="248">
        <v>99</v>
      </c>
      <c r="F104" s="245" t="s">
        <v>197</v>
      </c>
      <c r="G104" s="249">
        <v>27522</v>
      </c>
    </row>
    <row r="105" spans="1:7" ht="15.75" customHeight="1">
      <c r="A105" s="255"/>
      <c r="B105" s="245" t="s">
        <v>207</v>
      </c>
      <c r="C105" s="245" t="s">
        <v>338</v>
      </c>
      <c r="D105" s="245" t="s">
        <v>197</v>
      </c>
      <c r="E105" s="248">
        <v>99</v>
      </c>
      <c r="F105" s="245" t="s">
        <v>197</v>
      </c>
      <c r="G105" s="249">
        <v>137610</v>
      </c>
    </row>
    <row r="106" spans="1:7" ht="15.75" customHeight="1">
      <c r="A106" s="255"/>
      <c r="B106" s="245" t="s">
        <v>209</v>
      </c>
      <c r="C106" s="245" t="s">
        <v>339</v>
      </c>
      <c r="D106" s="245" t="s">
        <v>197</v>
      </c>
      <c r="E106" s="248">
        <v>99</v>
      </c>
      <c r="F106" s="245" t="s">
        <v>197</v>
      </c>
      <c r="G106" s="249">
        <v>27522</v>
      </c>
    </row>
    <row r="107" spans="1:7" ht="15.75" customHeight="1">
      <c r="A107" s="255"/>
      <c r="B107" s="245" t="s">
        <v>219</v>
      </c>
      <c r="C107" s="245" t="s">
        <v>340</v>
      </c>
      <c r="D107" s="248">
        <v>164</v>
      </c>
      <c r="E107" s="248">
        <v>192</v>
      </c>
      <c r="F107" s="247">
        <v>31488</v>
      </c>
      <c r="G107" s="249">
        <v>8785152</v>
      </c>
    </row>
    <row r="108" spans="1:7" ht="48.75" customHeight="1">
      <c r="A108" s="255"/>
      <c r="B108" s="220" t="s">
        <v>341</v>
      </c>
      <c r="C108" s="245" t="s">
        <v>342</v>
      </c>
      <c r="D108" s="225" t="s">
        <v>197</v>
      </c>
      <c r="E108" s="225" t="s">
        <v>197</v>
      </c>
      <c r="F108" s="243" t="s">
        <v>197</v>
      </c>
      <c r="G108" s="243" t="s">
        <v>330</v>
      </c>
    </row>
    <row r="109" spans="1:7" ht="15.75" customHeight="1">
      <c r="A109" s="255"/>
      <c r="B109" s="245" t="s">
        <v>223</v>
      </c>
      <c r="C109" s="245" t="s">
        <v>224</v>
      </c>
      <c r="D109" s="248">
        <v>8</v>
      </c>
      <c r="E109" s="248">
        <v>60</v>
      </c>
      <c r="F109" s="248">
        <v>480</v>
      </c>
      <c r="G109" s="249">
        <v>133920</v>
      </c>
    </row>
    <row r="110" spans="1:7" ht="15.75" customHeight="1">
      <c r="A110" s="255"/>
      <c r="B110" s="245" t="s">
        <v>343</v>
      </c>
      <c r="C110" s="245" t="s">
        <v>344</v>
      </c>
      <c r="D110" s="248">
        <v>89</v>
      </c>
      <c r="E110" s="248">
        <v>2080</v>
      </c>
      <c r="F110" s="247">
        <v>185120</v>
      </c>
      <c r="G110" s="249">
        <v>51648480</v>
      </c>
    </row>
    <row r="111" spans="1:7" ht="15.75" customHeight="1">
      <c r="A111" s="255"/>
      <c r="B111" s="245" t="s">
        <v>343</v>
      </c>
      <c r="C111" s="245" t="s">
        <v>345</v>
      </c>
      <c r="D111" s="248">
        <v>31</v>
      </c>
      <c r="E111" s="248">
        <v>80</v>
      </c>
      <c r="F111" s="247">
        <v>2480</v>
      </c>
      <c r="G111" s="249">
        <v>691920</v>
      </c>
    </row>
    <row r="112" spans="1:7" ht="15.75" customHeight="1">
      <c r="A112" s="256"/>
      <c r="B112" s="245" t="s">
        <v>343</v>
      </c>
      <c r="C112" s="245" t="s">
        <v>346</v>
      </c>
      <c r="D112" s="248">
        <v>29</v>
      </c>
      <c r="E112" s="248">
        <v>208</v>
      </c>
      <c r="F112" s="247">
        <v>6032</v>
      </c>
      <c r="G112" s="249">
        <v>1682928</v>
      </c>
    </row>
    <row r="113" spans="1:17" ht="13.5" customHeight="1">
      <c r="A113" s="101"/>
      <c r="B113" s="252"/>
      <c r="C113" s="252"/>
      <c r="D113" s="252"/>
      <c r="E113" s="252"/>
      <c r="F113" s="252"/>
      <c r="G113" s="252"/>
    </row>
    <row r="114" spans="1:17" ht="15.75" customHeight="1">
      <c r="A114" s="102">
        <v>3</v>
      </c>
      <c r="B114" s="253">
        <v>50.75</v>
      </c>
      <c r="C114" s="245" t="s">
        <v>241</v>
      </c>
      <c r="D114" s="248">
        <v>149</v>
      </c>
      <c r="E114" s="248">
        <v>73</v>
      </c>
      <c r="F114" s="247">
        <v>10877</v>
      </c>
      <c r="G114" s="249">
        <v>3034683</v>
      </c>
    </row>
    <row r="115" spans="1:17" ht="13.5" customHeight="1">
      <c r="A115" s="101"/>
      <c r="B115" s="252"/>
      <c r="C115" s="252"/>
      <c r="D115" s="252"/>
      <c r="E115" s="252"/>
      <c r="F115" s="252"/>
      <c r="G115" s="252"/>
    </row>
    <row r="116" spans="1:17" ht="15.75" customHeight="1">
      <c r="A116" s="254">
        <v>4</v>
      </c>
      <c r="B116" s="245" t="s">
        <v>243</v>
      </c>
      <c r="C116" s="245" t="s">
        <v>347</v>
      </c>
      <c r="D116" s="248">
        <v>60</v>
      </c>
      <c r="E116" s="248">
        <v>0.1</v>
      </c>
      <c r="F116" s="248">
        <v>6</v>
      </c>
      <c r="G116" s="249">
        <v>1674</v>
      </c>
    </row>
    <row r="117" spans="1:17" ht="15.75" customHeight="1">
      <c r="A117" s="255"/>
      <c r="B117" s="245" t="s">
        <v>246</v>
      </c>
      <c r="C117" s="245" t="s">
        <v>348</v>
      </c>
      <c r="D117" s="248">
        <v>51</v>
      </c>
      <c r="E117" s="248">
        <v>100</v>
      </c>
      <c r="F117" s="247">
        <v>5100</v>
      </c>
      <c r="G117" s="249">
        <v>1422900</v>
      </c>
    </row>
    <row r="118" spans="1:17" ht="31.5" customHeight="1">
      <c r="A118" s="255"/>
      <c r="B118" s="243" t="s">
        <v>246</v>
      </c>
      <c r="C118" s="220" t="s">
        <v>349</v>
      </c>
      <c r="D118" s="239">
        <v>16</v>
      </c>
      <c r="E118" s="239">
        <v>25</v>
      </c>
      <c r="F118" s="239">
        <v>400</v>
      </c>
      <c r="G118" s="237">
        <v>111600</v>
      </c>
    </row>
    <row r="119" spans="1:17" ht="15.75" customHeight="1">
      <c r="A119" s="255"/>
      <c r="B119" s="245" t="s">
        <v>249</v>
      </c>
      <c r="C119" s="245" t="s">
        <v>250</v>
      </c>
      <c r="D119" s="248">
        <v>120</v>
      </c>
      <c r="E119" s="248">
        <v>0.8</v>
      </c>
      <c r="F119" s="248">
        <v>96</v>
      </c>
      <c r="G119" s="249">
        <v>26784</v>
      </c>
    </row>
    <row r="120" spans="1:17" ht="15.75" customHeight="1">
      <c r="A120" s="255"/>
      <c r="B120" s="245" t="s">
        <v>350</v>
      </c>
      <c r="C120" s="245" t="s">
        <v>351</v>
      </c>
      <c r="D120" s="248">
        <v>120</v>
      </c>
      <c r="E120" s="248">
        <v>0.2</v>
      </c>
      <c r="F120" s="248">
        <v>24</v>
      </c>
      <c r="G120" s="249">
        <v>6696</v>
      </c>
    </row>
    <row r="121" spans="1:17" ht="31.5" customHeight="1">
      <c r="A121" s="255"/>
      <c r="B121" s="243" t="s">
        <v>255</v>
      </c>
      <c r="C121" s="243" t="s">
        <v>352</v>
      </c>
      <c r="D121" s="239">
        <v>9</v>
      </c>
      <c r="E121" s="239">
        <v>1.2</v>
      </c>
      <c r="F121" s="239">
        <v>10.8</v>
      </c>
      <c r="G121" s="237">
        <v>3013</v>
      </c>
    </row>
    <row r="122" spans="1:17" ht="15.75" customHeight="1">
      <c r="A122" s="255"/>
      <c r="B122" s="245" t="s">
        <v>257</v>
      </c>
      <c r="C122" s="245" t="s">
        <v>353</v>
      </c>
      <c r="D122" s="248">
        <v>7</v>
      </c>
      <c r="E122" s="248">
        <v>0.4</v>
      </c>
      <c r="F122" s="248">
        <v>2.8</v>
      </c>
      <c r="G122" s="258">
        <v>781</v>
      </c>
    </row>
    <row r="123" spans="1:17" ht="48" customHeight="1">
      <c r="A123" s="255"/>
      <c r="B123" s="257">
        <v>50.69</v>
      </c>
      <c r="C123" s="220" t="s">
        <v>354</v>
      </c>
      <c r="D123" s="227">
        <v>10</v>
      </c>
      <c r="E123" s="227">
        <v>833</v>
      </c>
      <c r="F123" s="246">
        <v>8330</v>
      </c>
      <c r="G123" s="228">
        <v>2324070</v>
      </c>
    </row>
    <row r="124" spans="1:17" ht="48.75" customHeight="1">
      <c r="A124" s="256"/>
      <c r="B124" s="245" t="s">
        <v>355</v>
      </c>
      <c r="C124" s="220" t="s">
        <v>356</v>
      </c>
      <c r="D124" s="227">
        <v>16</v>
      </c>
      <c r="E124" s="227">
        <v>920</v>
      </c>
      <c r="F124" s="240">
        <v>14720</v>
      </c>
      <c r="G124" s="237">
        <v>4106880</v>
      </c>
    </row>
    <row r="125" spans="1:17" ht="14">
      <c r="A125" s="275" t="s">
        <v>440</v>
      </c>
      <c r="B125" s="276"/>
      <c r="C125" s="276"/>
      <c r="D125" s="276"/>
      <c r="E125" s="276"/>
      <c r="F125" s="276"/>
      <c r="G125" s="276"/>
      <c r="H125" s="276"/>
      <c r="I125" s="277"/>
      <c r="J125" s="277"/>
      <c r="K125" s="277"/>
      <c r="L125" s="277"/>
      <c r="M125" s="277"/>
      <c r="N125" s="277"/>
      <c r="O125" s="277"/>
      <c r="P125" s="277"/>
      <c r="Q125" s="277"/>
    </row>
    <row r="126" spans="1:17" ht="40.75" customHeight="1">
      <c r="A126" s="100" t="s">
        <v>186</v>
      </c>
      <c r="B126" s="223" t="s">
        <v>324</v>
      </c>
      <c r="C126" s="223" t="s">
        <v>188</v>
      </c>
      <c r="D126" s="114" t="s">
        <v>325</v>
      </c>
      <c r="E126" s="114" t="s">
        <v>326</v>
      </c>
      <c r="F126" s="230" t="s">
        <v>327</v>
      </c>
      <c r="G126" s="223" t="s">
        <v>328</v>
      </c>
    </row>
    <row r="127" spans="1:17" ht="13.5" customHeight="1">
      <c r="A127" s="101"/>
      <c r="B127" s="252"/>
      <c r="C127" s="252"/>
      <c r="D127" s="252"/>
      <c r="E127" s="252"/>
      <c r="F127" s="252"/>
      <c r="G127" s="252"/>
    </row>
    <row r="128" spans="1:17" ht="15.75" customHeight="1">
      <c r="A128" s="254">
        <v>5</v>
      </c>
      <c r="B128" s="245" t="s">
        <v>357</v>
      </c>
      <c r="C128" s="245" t="s">
        <v>358</v>
      </c>
      <c r="D128" s="248">
        <v>51</v>
      </c>
      <c r="E128" s="248">
        <v>40</v>
      </c>
      <c r="F128" s="247">
        <v>2040</v>
      </c>
      <c r="G128" s="249">
        <v>569160</v>
      </c>
    </row>
    <row r="129" spans="1:17" ht="31.5" customHeight="1">
      <c r="A129" s="255"/>
      <c r="B129" s="243" t="s">
        <v>265</v>
      </c>
      <c r="C129" s="220" t="s">
        <v>359</v>
      </c>
      <c r="D129" s="239">
        <v>25</v>
      </c>
      <c r="E129" s="239">
        <v>2</v>
      </c>
      <c r="F129" s="239">
        <v>50</v>
      </c>
      <c r="G129" s="237">
        <v>13950</v>
      </c>
    </row>
    <row r="130" spans="1:17" ht="31.5" customHeight="1">
      <c r="A130" s="255"/>
      <c r="B130" s="243" t="s">
        <v>268</v>
      </c>
      <c r="C130" s="220" t="s">
        <v>360</v>
      </c>
      <c r="D130" s="239">
        <v>104</v>
      </c>
      <c r="E130" s="240">
        <v>10000</v>
      </c>
      <c r="F130" s="240">
        <v>1040000</v>
      </c>
      <c r="G130" s="237">
        <v>290160000</v>
      </c>
    </row>
    <row r="131" spans="1:17" ht="15.75" customHeight="1">
      <c r="A131" s="255"/>
      <c r="B131" s="245" t="s">
        <v>268</v>
      </c>
      <c r="C131" s="245" t="s">
        <v>361</v>
      </c>
      <c r="D131" s="248">
        <v>29</v>
      </c>
      <c r="E131" s="247">
        <v>2500</v>
      </c>
      <c r="F131" s="247">
        <v>72500</v>
      </c>
      <c r="G131" s="249">
        <v>20227500</v>
      </c>
    </row>
    <row r="132" spans="1:17" ht="15.75" customHeight="1">
      <c r="A132" s="255"/>
      <c r="B132" s="245" t="s">
        <v>280</v>
      </c>
      <c r="C132" s="245" t="s">
        <v>362</v>
      </c>
      <c r="D132" s="248">
        <v>104</v>
      </c>
      <c r="E132" s="247">
        <v>2310</v>
      </c>
      <c r="F132" s="247">
        <v>240240</v>
      </c>
      <c r="G132" s="249">
        <v>67026960</v>
      </c>
    </row>
    <row r="133" spans="1:17" ht="82.5" customHeight="1">
      <c r="A133" s="255"/>
      <c r="B133" s="225" t="s">
        <v>363</v>
      </c>
      <c r="C133" s="220" t="s">
        <v>364</v>
      </c>
      <c r="D133" s="227">
        <v>118</v>
      </c>
      <c r="E133" s="227">
        <v>100</v>
      </c>
      <c r="F133" s="246">
        <v>11800</v>
      </c>
      <c r="G133" s="228">
        <v>3292200</v>
      </c>
    </row>
    <row r="134" spans="1:17" ht="82.5" customHeight="1">
      <c r="A134" s="255"/>
      <c r="B134" s="225" t="s">
        <v>363</v>
      </c>
      <c r="C134" s="220" t="s">
        <v>365</v>
      </c>
      <c r="D134" s="227">
        <v>31</v>
      </c>
      <c r="E134" s="227">
        <v>480</v>
      </c>
      <c r="F134" s="246">
        <v>14880</v>
      </c>
      <c r="G134" s="228">
        <v>4151520</v>
      </c>
    </row>
    <row r="135" spans="1:17" ht="15.75" customHeight="1">
      <c r="A135" s="255"/>
      <c r="B135" s="245" t="s">
        <v>285</v>
      </c>
      <c r="C135" s="245" t="s">
        <v>286</v>
      </c>
      <c r="D135" s="248">
        <v>22</v>
      </c>
      <c r="E135" s="248">
        <v>11</v>
      </c>
      <c r="F135" s="248">
        <v>242</v>
      </c>
      <c r="G135" s="249">
        <v>67518</v>
      </c>
    </row>
    <row r="136" spans="1:17" ht="15.75" customHeight="1">
      <c r="A136" s="255"/>
      <c r="B136" s="253">
        <v>50.61</v>
      </c>
      <c r="C136" s="245" t="s">
        <v>287</v>
      </c>
      <c r="D136" s="248">
        <v>4</v>
      </c>
      <c r="E136" s="248">
        <v>216</v>
      </c>
      <c r="F136" s="248">
        <v>864</v>
      </c>
      <c r="G136" s="249">
        <v>241056</v>
      </c>
    </row>
    <row r="137" spans="1:17" ht="15.75" customHeight="1">
      <c r="A137" s="255"/>
      <c r="B137" s="253">
        <v>50.65</v>
      </c>
      <c r="C137" s="245" t="s">
        <v>366</v>
      </c>
      <c r="D137" s="248">
        <v>89</v>
      </c>
      <c r="E137" s="247">
        <v>4315</v>
      </c>
      <c r="F137" s="247">
        <v>384035</v>
      </c>
      <c r="G137" s="249">
        <v>107145765</v>
      </c>
    </row>
    <row r="138" spans="1:17" ht="15.75" customHeight="1">
      <c r="A138" s="256"/>
      <c r="B138" s="253">
        <v>50.65</v>
      </c>
      <c r="C138" s="245" t="s">
        <v>367</v>
      </c>
      <c r="D138" s="248">
        <v>29</v>
      </c>
      <c r="E138" s="248">
        <v>128</v>
      </c>
      <c r="F138" s="247">
        <v>3712</v>
      </c>
      <c r="G138" s="249">
        <v>1035648</v>
      </c>
    </row>
    <row r="139" spans="1:17" ht="13.5" customHeight="1">
      <c r="A139" s="101"/>
      <c r="B139" s="252"/>
      <c r="C139" s="252"/>
      <c r="D139" s="252"/>
      <c r="E139" s="252"/>
      <c r="F139" s="252"/>
      <c r="G139" s="252"/>
    </row>
    <row r="140" spans="1:17" ht="15.75" customHeight="1">
      <c r="A140" s="102">
        <v>6</v>
      </c>
      <c r="B140" s="253">
        <v>50.12</v>
      </c>
      <c r="C140" s="245" t="s">
        <v>296</v>
      </c>
      <c r="D140" s="248">
        <v>30</v>
      </c>
      <c r="E140" s="248">
        <v>40</v>
      </c>
      <c r="F140" s="247">
        <v>1200</v>
      </c>
      <c r="G140" s="249">
        <v>334800</v>
      </c>
    </row>
    <row r="141" spans="1:17" ht="13.5" customHeight="1">
      <c r="A141" s="103"/>
      <c r="B141" s="252"/>
      <c r="C141" s="252"/>
      <c r="D141" s="252"/>
      <c r="E141" s="252"/>
      <c r="F141" s="252"/>
      <c r="G141" s="252"/>
    </row>
    <row r="142" spans="1:17" ht="14">
      <c r="A142" s="278" t="s">
        <v>440</v>
      </c>
      <c r="B142" s="279"/>
      <c r="C142" s="279"/>
      <c r="D142" s="279"/>
      <c r="E142" s="279"/>
      <c r="F142" s="279"/>
      <c r="G142" s="279"/>
      <c r="H142" s="277"/>
      <c r="I142" s="277"/>
      <c r="J142" s="277"/>
      <c r="K142" s="277"/>
      <c r="L142" s="277"/>
      <c r="M142" s="277"/>
      <c r="N142" s="277"/>
      <c r="O142" s="277"/>
      <c r="P142" s="277"/>
      <c r="Q142" s="277"/>
    </row>
    <row r="143" spans="1:17" ht="40.75" customHeight="1">
      <c r="A143" s="100" t="s">
        <v>186</v>
      </c>
      <c r="B143" s="223" t="s">
        <v>324</v>
      </c>
      <c r="C143" s="223" t="s">
        <v>188</v>
      </c>
      <c r="D143" s="114" t="s">
        <v>325</v>
      </c>
      <c r="E143" s="114" t="s">
        <v>326</v>
      </c>
      <c r="F143" s="230" t="s">
        <v>327</v>
      </c>
      <c r="G143" s="223" t="s">
        <v>328</v>
      </c>
    </row>
    <row r="144" spans="1:17" ht="15.75" customHeight="1">
      <c r="A144" s="250">
        <v>7</v>
      </c>
      <c r="B144" s="245" t="s">
        <v>299</v>
      </c>
      <c r="C144" s="245" t="s">
        <v>300</v>
      </c>
      <c r="D144" s="248">
        <v>89</v>
      </c>
      <c r="E144" s="248">
        <v>1</v>
      </c>
      <c r="F144" s="248">
        <v>89</v>
      </c>
      <c r="G144" s="249">
        <v>24831</v>
      </c>
    </row>
    <row r="145" spans="1:7" ht="47.25" customHeight="1">
      <c r="A145" s="251"/>
      <c r="B145" s="225" t="s">
        <v>310</v>
      </c>
      <c r="C145" s="225" t="s">
        <v>368</v>
      </c>
      <c r="D145" s="227">
        <v>114</v>
      </c>
      <c r="E145" s="246">
        <v>1090</v>
      </c>
      <c r="F145" s="246">
        <v>124260</v>
      </c>
      <c r="G145" s="228">
        <v>34668540</v>
      </c>
    </row>
    <row r="146" spans="1:7" ht="31.5" customHeight="1">
      <c r="A146" s="251"/>
      <c r="B146" s="243" t="s">
        <v>310</v>
      </c>
      <c r="C146" s="220" t="s">
        <v>369</v>
      </c>
      <c r="D146" s="239">
        <v>31</v>
      </c>
      <c r="E146" s="239">
        <v>589</v>
      </c>
      <c r="F146" s="240">
        <v>18259</v>
      </c>
      <c r="G146" s="237">
        <v>5094261</v>
      </c>
    </row>
    <row r="147" spans="1:7" ht="31.5" customHeight="1">
      <c r="A147" s="251"/>
      <c r="B147" s="243" t="s">
        <v>310</v>
      </c>
      <c r="C147" s="220" t="s">
        <v>370</v>
      </c>
      <c r="D147" s="239">
        <v>29</v>
      </c>
      <c r="E147" s="239">
        <v>256</v>
      </c>
      <c r="F147" s="240">
        <v>7424</v>
      </c>
      <c r="G147" s="237">
        <v>2071296</v>
      </c>
    </row>
    <row r="148" spans="1:7" ht="31.5" customHeight="1">
      <c r="A148" s="251"/>
      <c r="B148" s="243" t="s">
        <v>310</v>
      </c>
      <c r="C148" s="220" t="s">
        <v>371</v>
      </c>
      <c r="D148" s="239">
        <v>4</v>
      </c>
      <c r="E148" s="239">
        <v>4</v>
      </c>
      <c r="F148" s="239">
        <v>16</v>
      </c>
      <c r="G148" s="237">
        <v>4464</v>
      </c>
    </row>
    <row r="149" spans="1:7" ht="31.5" customHeight="1">
      <c r="A149" s="251"/>
      <c r="B149" s="243" t="s">
        <v>372</v>
      </c>
      <c r="C149" s="220" t="s">
        <v>373</v>
      </c>
      <c r="D149" s="243" t="s">
        <v>197</v>
      </c>
      <c r="E149" s="243" t="s">
        <v>197</v>
      </c>
      <c r="F149" s="243" t="s">
        <v>197</v>
      </c>
      <c r="G149" s="243" t="s">
        <v>330</v>
      </c>
    </row>
    <row r="150" spans="1:7" ht="23.9" customHeight="1">
      <c r="A150" s="251"/>
      <c r="B150" s="245" t="s">
        <v>374</v>
      </c>
      <c r="C150" s="245" t="s">
        <v>375</v>
      </c>
      <c r="D150" s="248">
        <v>118</v>
      </c>
      <c r="E150" s="248">
        <v>84</v>
      </c>
      <c r="F150" s="247">
        <v>9912</v>
      </c>
      <c r="G150" s="249">
        <v>2765448</v>
      </c>
    </row>
    <row r="151" spans="1:7" ht="31.5" customHeight="1">
      <c r="A151" s="251"/>
      <c r="B151" s="245" t="s">
        <v>376</v>
      </c>
      <c r="C151" s="220" t="s">
        <v>377</v>
      </c>
      <c r="D151" s="239">
        <v>8</v>
      </c>
      <c r="E151" s="239">
        <v>793.3</v>
      </c>
      <c r="F151" s="240">
        <v>6346.4</v>
      </c>
      <c r="G151" s="237">
        <v>1770646</v>
      </c>
    </row>
    <row r="152" spans="1:7" ht="40.5" customHeight="1">
      <c r="A152" s="251"/>
      <c r="B152" s="245" t="s">
        <v>378</v>
      </c>
      <c r="C152" s="243" t="s">
        <v>379</v>
      </c>
      <c r="D152" s="239">
        <v>89</v>
      </c>
      <c r="E152" s="240">
        <v>2080</v>
      </c>
      <c r="F152" s="240">
        <v>185120</v>
      </c>
      <c r="G152" s="237">
        <v>51648480</v>
      </c>
    </row>
    <row r="153" spans="1:7" ht="33" customHeight="1">
      <c r="A153" s="251"/>
      <c r="B153" s="243" t="s">
        <v>380</v>
      </c>
      <c r="C153" s="243" t="s">
        <v>381</v>
      </c>
      <c r="D153" s="239">
        <v>51</v>
      </c>
      <c r="E153" s="239">
        <v>780</v>
      </c>
      <c r="F153" s="240">
        <v>39780</v>
      </c>
      <c r="G153" s="237">
        <v>11098620</v>
      </c>
    </row>
    <row r="154" spans="1:7" ht="15.75" customHeight="1">
      <c r="A154" s="251"/>
      <c r="B154" s="245" t="s">
        <v>380</v>
      </c>
      <c r="C154" s="245" t="s">
        <v>382</v>
      </c>
      <c r="D154" s="245" t="s">
        <v>197</v>
      </c>
      <c r="E154" s="247">
        <v>1440</v>
      </c>
      <c r="F154" s="245" t="s">
        <v>197</v>
      </c>
      <c r="G154" s="245" t="s">
        <v>330</v>
      </c>
    </row>
    <row r="155" spans="1:7" ht="31.5" customHeight="1">
      <c r="A155" s="251"/>
      <c r="B155" s="243" t="s">
        <v>383</v>
      </c>
      <c r="C155" s="220" t="s">
        <v>384</v>
      </c>
      <c r="D155" s="239">
        <v>17</v>
      </c>
      <c r="E155" s="239">
        <v>315</v>
      </c>
      <c r="F155" s="240">
        <v>5355</v>
      </c>
      <c r="G155" s="237">
        <v>1494045</v>
      </c>
    </row>
    <row r="156" spans="1:7" ht="57.75" customHeight="1">
      <c r="A156" s="104"/>
      <c r="B156" s="226" t="s">
        <v>385</v>
      </c>
      <c r="C156" s="245" t="s">
        <v>386</v>
      </c>
      <c r="D156" s="227">
        <v>51</v>
      </c>
      <c r="E156" s="227">
        <v>100</v>
      </c>
      <c r="F156" s="246">
        <v>5100</v>
      </c>
      <c r="G156" s="228">
        <v>1422900</v>
      </c>
    </row>
    <row r="157" spans="1:7" ht="37.75" customHeight="1">
      <c r="A157" s="244"/>
      <c r="B157" s="243" t="s">
        <v>387</v>
      </c>
      <c r="C157" s="245" t="s">
        <v>388</v>
      </c>
      <c r="D157" s="239">
        <v>164</v>
      </c>
      <c r="E157" s="239">
        <v>60</v>
      </c>
      <c r="F157" s="240">
        <v>9840</v>
      </c>
      <c r="G157" s="237">
        <v>2745360</v>
      </c>
    </row>
    <row r="158" spans="1:7" ht="30" customHeight="1">
      <c r="A158" s="244"/>
      <c r="B158" s="243" t="s">
        <v>320</v>
      </c>
      <c r="C158" s="243" t="s">
        <v>389</v>
      </c>
      <c r="D158" s="239">
        <v>5</v>
      </c>
      <c r="E158" s="239">
        <v>100</v>
      </c>
      <c r="F158" s="239">
        <v>500</v>
      </c>
      <c r="G158" s="237">
        <v>139500</v>
      </c>
    </row>
    <row r="159" spans="1:7" ht="30" customHeight="1">
      <c r="A159" s="241"/>
      <c r="B159" s="238" t="s">
        <v>320</v>
      </c>
      <c r="C159" s="243" t="s">
        <v>390</v>
      </c>
      <c r="D159" s="239">
        <v>1</v>
      </c>
      <c r="E159" s="239">
        <v>100</v>
      </c>
      <c r="F159" s="239">
        <v>100</v>
      </c>
      <c r="G159" s="237">
        <v>27900</v>
      </c>
    </row>
    <row r="160" spans="1:7" ht="31.5" customHeight="1">
      <c r="A160" s="242"/>
      <c r="B160" s="238" t="s">
        <v>391</v>
      </c>
      <c r="C160" s="220" t="s">
        <v>392</v>
      </c>
      <c r="D160" s="239">
        <v>5</v>
      </c>
      <c r="E160" s="239">
        <v>320</v>
      </c>
      <c r="F160" s="240">
        <v>1600</v>
      </c>
      <c r="G160" s="237">
        <v>446400</v>
      </c>
    </row>
    <row r="161" spans="1:29" ht="15.75" customHeight="1">
      <c r="A161" s="105"/>
      <c r="B161" s="232" t="s">
        <v>323</v>
      </c>
      <c r="C161" s="233"/>
      <c r="D161" s="234">
        <v>164</v>
      </c>
      <c r="E161" s="233"/>
      <c r="F161" s="235">
        <v>2450464</v>
      </c>
      <c r="G161" s="236">
        <v>683679456</v>
      </c>
    </row>
    <row r="162" spans="1:29" ht="14">
      <c r="A162" s="275" t="s">
        <v>441</v>
      </c>
      <c r="B162" s="273"/>
      <c r="C162" s="273"/>
      <c r="D162" s="273"/>
      <c r="E162" s="273"/>
      <c r="F162" s="273"/>
      <c r="G162" s="273"/>
      <c r="H162" s="273"/>
      <c r="I162" s="273"/>
      <c r="J162" s="273"/>
      <c r="K162" s="273"/>
      <c r="L162" s="273"/>
      <c r="M162" s="273"/>
      <c r="N162" s="273"/>
      <c r="O162" s="273"/>
      <c r="P162" s="229"/>
      <c r="Q162" s="229"/>
      <c r="R162" s="229"/>
      <c r="S162" s="229"/>
      <c r="T162" s="229"/>
      <c r="U162" s="229"/>
      <c r="V162" s="229"/>
      <c r="W162" s="229"/>
      <c r="X162" s="229"/>
      <c r="Y162" s="229"/>
      <c r="Z162" s="229"/>
      <c r="AA162" s="229"/>
      <c r="AB162" s="229"/>
      <c r="AC162" s="229"/>
    </row>
    <row r="163" spans="1:29" ht="47.25" customHeight="1">
      <c r="A163" s="230" t="s">
        <v>186</v>
      </c>
      <c r="B163" s="231" t="s">
        <v>324</v>
      </c>
      <c r="C163" s="231" t="s">
        <v>188</v>
      </c>
      <c r="D163" s="114" t="s">
        <v>189</v>
      </c>
      <c r="E163" s="230" t="s">
        <v>190</v>
      </c>
      <c r="F163" s="230" t="s">
        <v>393</v>
      </c>
      <c r="G163" s="114" t="s">
        <v>192</v>
      </c>
      <c r="H163" s="230" t="s">
        <v>327</v>
      </c>
      <c r="I163" s="230" t="s">
        <v>394</v>
      </c>
      <c r="J163" s="223" t="s">
        <v>395</v>
      </c>
    </row>
    <row r="164" spans="1:29" ht="47.25" customHeight="1">
      <c r="A164" s="224">
        <v>5</v>
      </c>
      <c r="B164" s="225" t="s">
        <v>280</v>
      </c>
      <c r="C164" s="220" t="s">
        <v>396</v>
      </c>
      <c r="D164" s="227">
        <v>2</v>
      </c>
      <c r="E164" s="227">
        <v>1</v>
      </c>
      <c r="F164" s="227">
        <v>2</v>
      </c>
      <c r="G164" s="227">
        <v>100</v>
      </c>
      <c r="H164" s="227">
        <v>200</v>
      </c>
      <c r="I164" s="228">
        <v>55800</v>
      </c>
      <c r="J164" s="220"/>
    </row>
    <row r="165" spans="1:29" ht="15.75" customHeight="1">
      <c r="A165" s="106" t="s">
        <v>397</v>
      </c>
      <c r="B165" s="112"/>
      <c r="C165" s="113"/>
      <c r="D165" s="111"/>
      <c r="E165" s="112"/>
      <c r="F165" s="221">
        <v>2</v>
      </c>
      <c r="H165" s="221">
        <v>200</v>
      </c>
      <c r="I165" s="222">
        <v>55800</v>
      </c>
    </row>
    <row r="166" spans="1:29" ht="15.75" customHeight="1">
      <c r="A166" s="211" t="s">
        <v>398</v>
      </c>
      <c r="B166" s="212"/>
      <c r="C166" s="212"/>
      <c r="D166" s="212"/>
      <c r="E166" s="203"/>
    </row>
    <row r="167" spans="1:29" ht="15.75" customHeight="1">
      <c r="A167" s="203"/>
      <c r="B167" s="205"/>
      <c r="C167" s="211" t="s">
        <v>399</v>
      </c>
      <c r="D167" s="212"/>
      <c r="E167" s="211" t="s">
        <v>400</v>
      </c>
    </row>
    <row r="168" spans="1:29" ht="15.75" customHeight="1">
      <c r="A168" s="211" t="s">
        <v>401</v>
      </c>
      <c r="B168" s="213"/>
      <c r="C168" s="218">
        <v>4045</v>
      </c>
      <c r="D168" s="219"/>
      <c r="E168" s="214">
        <v>95</v>
      </c>
    </row>
    <row r="169" spans="1:29" ht="15.75" customHeight="1">
      <c r="A169" s="211" t="s">
        <v>402</v>
      </c>
      <c r="B169" s="213"/>
      <c r="C169" s="218">
        <v>10877</v>
      </c>
      <c r="D169" s="219"/>
      <c r="E169" s="214">
        <v>149</v>
      </c>
    </row>
    <row r="170" spans="1:29" ht="15.75" customHeight="1">
      <c r="A170" s="211" t="s">
        <v>403</v>
      </c>
      <c r="B170" s="213"/>
      <c r="C170" s="218">
        <v>14922</v>
      </c>
      <c r="D170" s="219"/>
      <c r="E170" s="214">
        <v>244</v>
      </c>
    </row>
    <row r="171" spans="1:29" ht="27.25" customHeight="1">
      <c r="A171" s="209"/>
      <c r="B171" s="210"/>
      <c r="C171" s="210"/>
      <c r="D171" s="210"/>
      <c r="E171" s="210"/>
    </row>
    <row r="172" spans="1:29" ht="15.75" customHeight="1">
      <c r="A172" s="211" t="s">
        <v>404</v>
      </c>
      <c r="B172" s="212"/>
      <c r="C172" s="212"/>
      <c r="D172" s="212"/>
      <c r="E172" s="203"/>
    </row>
    <row r="173" spans="1:29" ht="15.75" customHeight="1">
      <c r="A173" s="211" t="s">
        <v>402</v>
      </c>
      <c r="B173" s="213"/>
      <c r="C173" s="216">
        <v>1214</v>
      </c>
      <c r="D173" s="217"/>
      <c r="E173" s="203"/>
    </row>
    <row r="174" spans="1:29" ht="15.75" customHeight="1">
      <c r="A174" s="211" t="s">
        <v>403</v>
      </c>
      <c r="B174" s="213"/>
      <c r="C174" s="216">
        <v>1214</v>
      </c>
      <c r="D174" s="217"/>
      <c r="E174" s="203"/>
    </row>
    <row r="175" spans="1:29" ht="27.25" customHeight="1">
      <c r="A175" s="209"/>
      <c r="B175" s="210"/>
      <c r="C175" s="210"/>
      <c r="D175" s="210"/>
      <c r="E175" s="210"/>
    </row>
    <row r="176" spans="1:29" ht="15.75" customHeight="1">
      <c r="A176" s="211" t="s">
        <v>405</v>
      </c>
      <c r="B176" s="212"/>
      <c r="C176" s="212"/>
      <c r="D176" s="212"/>
      <c r="E176" s="212"/>
    </row>
    <row r="177" spans="1:5" ht="15.75" customHeight="1">
      <c r="A177" s="203"/>
      <c r="B177" s="205"/>
      <c r="C177" s="211" t="s">
        <v>399</v>
      </c>
      <c r="D177" s="212"/>
      <c r="E177" s="211" t="s">
        <v>406</v>
      </c>
    </row>
    <row r="178" spans="1:5" ht="15.75" customHeight="1">
      <c r="A178" s="211" t="s">
        <v>407</v>
      </c>
      <c r="B178" s="213"/>
      <c r="C178" s="214">
        <v>1526</v>
      </c>
      <c r="D178" s="215"/>
      <c r="E178" s="216">
        <v>425754</v>
      </c>
    </row>
    <row r="179" spans="1:5" ht="13.5" customHeight="1">
      <c r="A179" s="203"/>
      <c r="B179" s="204"/>
      <c r="C179" s="204"/>
      <c r="D179" s="204"/>
      <c r="E179" s="204"/>
    </row>
    <row r="180" spans="1:5" ht="15.75" customHeight="1">
      <c r="A180" s="206" t="s">
        <v>408</v>
      </c>
      <c r="B180" s="207"/>
      <c r="C180" s="207"/>
      <c r="D180" s="207"/>
      <c r="E180" s="207"/>
    </row>
    <row r="181" spans="1:5" ht="15.75" customHeight="1">
      <c r="A181" s="208"/>
      <c r="B181" s="183" t="s">
        <v>399</v>
      </c>
      <c r="C181" s="184"/>
      <c r="D181" s="185"/>
      <c r="E181" s="183" t="s">
        <v>400</v>
      </c>
    </row>
    <row r="182" spans="1:5" ht="15.75" customHeight="1">
      <c r="A182" s="183" t="s">
        <v>401</v>
      </c>
      <c r="B182" s="196">
        <v>457342</v>
      </c>
      <c r="C182" s="197"/>
      <c r="D182" s="198"/>
      <c r="E182" s="196">
        <v>2152</v>
      </c>
    </row>
    <row r="183" spans="1:5" ht="15.75" customHeight="1">
      <c r="A183" s="183" t="s">
        <v>402</v>
      </c>
      <c r="B183" s="196">
        <v>225633</v>
      </c>
      <c r="C183" s="197"/>
      <c r="D183" s="198"/>
      <c r="E183" s="187">
        <v>164</v>
      </c>
    </row>
    <row r="184" spans="1:5" ht="15.75" customHeight="1">
      <c r="A184" s="199" t="s">
        <v>397</v>
      </c>
      <c r="B184" s="200">
        <v>682975</v>
      </c>
      <c r="C184" s="201"/>
      <c r="D184" s="202"/>
      <c r="E184" s="200">
        <v>2316</v>
      </c>
    </row>
    <row r="185" spans="1:5" ht="27.25" customHeight="1">
      <c r="A185" s="193"/>
      <c r="B185" s="194"/>
      <c r="C185" s="194"/>
      <c r="D185" s="194"/>
      <c r="E185" s="194"/>
    </row>
    <row r="186" spans="1:5" ht="15.75" customHeight="1">
      <c r="A186" s="183" t="s">
        <v>409</v>
      </c>
      <c r="B186" s="184"/>
      <c r="C186" s="184"/>
      <c r="D186" s="185"/>
      <c r="E186" s="195"/>
    </row>
    <row r="187" spans="1:5" ht="15.75" customHeight="1">
      <c r="A187" s="183" t="s">
        <v>402</v>
      </c>
      <c r="B187" s="190">
        <v>25181</v>
      </c>
      <c r="C187" s="191"/>
      <c r="D187" s="192"/>
      <c r="E187" s="195"/>
    </row>
    <row r="188" spans="1:5" ht="15.75" customHeight="1">
      <c r="A188" s="183" t="s">
        <v>403</v>
      </c>
      <c r="B188" s="190">
        <v>25181</v>
      </c>
      <c r="C188" s="191"/>
      <c r="D188" s="192"/>
      <c r="E188" s="195"/>
    </row>
    <row r="189" spans="1:5" ht="27.25" customHeight="1">
      <c r="A189" s="181"/>
      <c r="B189" s="182"/>
      <c r="C189" s="182"/>
      <c r="D189" s="182"/>
      <c r="E189" s="182"/>
    </row>
    <row r="190" spans="1:5" ht="15.75" customHeight="1">
      <c r="A190" s="183" t="s">
        <v>410</v>
      </c>
      <c r="B190" s="184"/>
      <c r="C190" s="184"/>
      <c r="D190" s="184"/>
      <c r="E190" s="184"/>
    </row>
    <row r="191" spans="1:5" ht="15.75" customHeight="1">
      <c r="A191" s="186"/>
      <c r="B191" s="183" t="s">
        <v>399</v>
      </c>
      <c r="C191" s="184"/>
      <c r="D191" s="185"/>
      <c r="E191" s="183" t="s">
        <v>406</v>
      </c>
    </row>
    <row r="192" spans="1:5" ht="15.75" customHeight="1">
      <c r="A192" s="183" t="s">
        <v>407</v>
      </c>
      <c r="B192" s="187">
        <v>101953</v>
      </c>
      <c r="C192" s="188"/>
      <c r="D192" s="189"/>
      <c r="E192" s="190">
        <v>28444887</v>
      </c>
    </row>
    <row r="193" spans="1:5" ht="15.75" customHeight="1">
      <c r="A193" s="165" t="s">
        <v>411</v>
      </c>
      <c r="B193" s="166"/>
      <c r="C193" s="166"/>
      <c r="D193" s="166"/>
      <c r="E193" s="166"/>
    </row>
    <row r="194" spans="1:5" ht="15.75" customHeight="1">
      <c r="A194" s="168"/>
      <c r="B194" s="165" t="s">
        <v>399</v>
      </c>
      <c r="C194" s="166"/>
      <c r="D194" s="167"/>
      <c r="E194" s="165" t="s">
        <v>400</v>
      </c>
    </row>
    <row r="195" spans="1:5" ht="15.75" customHeight="1">
      <c r="A195" s="165" t="s">
        <v>401</v>
      </c>
      <c r="B195" s="178">
        <v>70036</v>
      </c>
      <c r="C195" s="179"/>
      <c r="D195" s="180"/>
      <c r="E195" s="178">
        <v>34190</v>
      </c>
    </row>
    <row r="196" spans="1:5" ht="15.75" customHeight="1">
      <c r="A196" s="165" t="s">
        <v>402</v>
      </c>
      <c r="B196" s="178">
        <v>28690</v>
      </c>
      <c r="C196" s="179"/>
      <c r="D196" s="180"/>
      <c r="E196" s="169">
        <v>120</v>
      </c>
    </row>
    <row r="197" spans="1:5" ht="15.75" customHeight="1">
      <c r="A197" s="165" t="s">
        <v>403</v>
      </c>
      <c r="B197" s="178">
        <v>98726</v>
      </c>
      <c r="C197" s="179"/>
      <c r="D197" s="180"/>
      <c r="E197" s="178">
        <v>34310</v>
      </c>
    </row>
    <row r="198" spans="1:5" ht="27.25" customHeight="1">
      <c r="A198" s="175"/>
      <c r="B198" s="176"/>
      <c r="C198" s="176"/>
      <c r="D198" s="176"/>
      <c r="E198" s="176"/>
    </row>
    <row r="199" spans="1:5" ht="15.75" customHeight="1">
      <c r="A199" s="165" t="s">
        <v>412</v>
      </c>
      <c r="B199" s="166"/>
      <c r="C199" s="166"/>
      <c r="D199" s="167"/>
      <c r="E199" s="177"/>
    </row>
    <row r="200" spans="1:5" ht="15.75" customHeight="1">
      <c r="A200" s="165" t="s">
        <v>402</v>
      </c>
      <c r="B200" s="172">
        <v>3202</v>
      </c>
      <c r="C200" s="173"/>
      <c r="D200" s="174"/>
      <c r="E200" s="177"/>
    </row>
    <row r="201" spans="1:5" ht="15.75" customHeight="1">
      <c r="A201" s="165" t="s">
        <v>403</v>
      </c>
      <c r="B201" s="172">
        <v>3202</v>
      </c>
      <c r="C201" s="173"/>
      <c r="D201" s="174"/>
      <c r="E201" s="177"/>
    </row>
    <row r="202" spans="1:5" ht="27.25" customHeight="1">
      <c r="A202" s="163"/>
      <c r="B202" s="164"/>
      <c r="C202" s="164"/>
      <c r="D202" s="164"/>
      <c r="E202" s="164"/>
    </row>
    <row r="203" spans="1:5" ht="15.75" customHeight="1">
      <c r="A203" s="165" t="s">
        <v>413</v>
      </c>
      <c r="B203" s="166"/>
      <c r="C203" s="166"/>
      <c r="D203" s="166"/>
      <c r="E203" s="166"/>
    </row>
    <row r="204" spans="1:5" ht="15.75" customHeight="1">
      <c r="A204" s="168"/>
      <c r="B204" s="165" t="s">
        <v>399</v>
      </c>
      <c r="C204" s="166"/>
      <c r="D204" s="167"/>
      <c r="E204" s="165" t="s">
        <v>406</v>
      </c>
    </row>
    <row r="205" spans="1:5" ht="15.75" customHeight="1">
      <c r="A205" s="165" t="s">
        <v>407</v>
      </c>
      <c r="B205" s="169">
        <v>41295</v>
      </c>
      <c r="C205" s="170"/>
      <c r="D205" s="171"/>
      <c r="E205" s="172">
        <v>11521305</v>
      </c>
    </row>
    <row r="206" spans="1:5" ht="15.75" customHeight="1">
      <c r="A206" s="152" t="s">
        <v>414</v>
      </c>
      <c r="B206" s="153"/>
      <c r="C206" s="153"/>
      <c r="D206" s="155"/>
    </row>
    <row r="207" spans="1:5" ht="15.75" customHeight="1">
      <c r="A207" s="155"/>
      <c r="B207" s="156"/>
      <c r="C207" s="152" t="s">
        <v>399</v>
      </c>
      <c r="D207" s="152" t="s">
        <v>400</v>
      </c>
    </row>
    <row r="208" spans="1:5" ht="15.75" customHeight="1">
      <c r="A208" s="152" t="s">
        <v>401</v>
      </c>
      <c r="B208" s="154"/>
      <c r="C208" s="157">
        <v>231328</v>
      </c>
      <c r="D208" s="157">
        <v>1128</v>
      </c>
    </row>
    <row r="209" spans="1:4" ht="15.75" customHeight="1">
      <c r="A209" s="152" t="s">
        <v>402</v>
      </c>
      <c r="B209" s="154"/>
      <c r="C209" s="157">
        <v>1770363</v>
      </c>
      <c r="D209" s="162">
        <v>118</v>
      </c>
    </row>
    <row r="210" spans="1:4" ht="15.75" customHeight="1">
      <c r="A210" s="152" t="s">
        <v>415</v>
      </c>
      <c r="B210" s="154"/>
      <c r="C210" s="162">
        <v>200</v>
      </c>
      <c r="D210" s="162">
        <v>2</v>
      </c>
    </row>
    <row r="211" spans="1:4" ht="15.75" customHeight="1">
      <c r="A211" s="152" t="s">
        <v>403</v>
      </c>
      <c r="B211" s="154"/>
      <c r="C211" s="157">
        <v>2001891</v>
      </c>
      <c r="D211" s="157">
        <v>1248</v>
      </c>
    </row>
    <row r="212" spans="1:4" ht="27.25" customHeight="1">
      <c r="A212" s="159"/>
      <c r="B212" s="160"/>
      <c r="C212" s="160"/>
      <c r="D212" s="160"/>
    </row>
    <row r="213" spans="1:4" ht="15.75" customHeight="1">
      <c r="A213" s="152" t="s">
        <v>416</v>
      </c>
      <c r="B213" s="153"/>
      <c r="C213" s="153"/>
      <c r="D213" s="161"/>
    </row>
    <row r="214" spans="1:4" ht="15.75" customHeight="1">
      <c r="A214" s="152" t="s">
        <v>402</v>
      </c>
      <c r="B214" s="154"/>
      <c r="C214" s="158">
        <v>197573</v>
      </c>
      <c r="D214" s="161"/>
    </row>
    <row r="215" spans="1:4" ht="15.75" customHeight="1">
      <c r="A215" s="152" t="s">
        <v>403</v>
      </c>
      <c r="B215" s="154"/>
      <c r="C215" s="158">
        <v>197573</v>
      </c>
      <c r="D215" s="161"/>
    </row>
    <row r="216" spans="1:4" ht="27.25" customHeight="1">
      <c r="A216" s="150"/>
      <c r="B216" s="151"/>
      <c r="C216" s="151"/>
      <c r="D216" s="151"/>
    </row>
    <row r="217" spans="1:4" ht="15.75" customHeight="1">
      <c r="A217" s="152" t="s">
        <v>417</v>
      </c>
      <c r="B217" s="153"/>
      <c r="C217" s="153"/>
      <c r="D217" s="153"/>
    </row>
    <row r="218" spans="1:4" ht="15.75" customHeight="1">
      <c r="A218" s="155"/>
      <c r="B218" s="156"/>
      <c r="C218" s="152" t="s">
        <v>399</v>
      </c>
      <c r="D218" s="152" t="s">
        <v>406</v>
      </c>
    </row>
    <row r="219" spans="1:4" ht="15.75" customHeight="1">
      <c r="A219" s="152" t="s">
        <v>407</v>
      </c>
      <c r="B219" s="154"/>
      <c r="C219" s="157">
        <v>73115</v>
      </c>
      <c r="D219" s="158">
        <v>20399085</v>
      </c>
    </row>
    <row r="220" spans="1:4" ht="15.75" customHeight="1">
      <c r="A220" s="139" t="s">
        <v>418</v>
      </c>
      <c r="B220" s="140"/>
      <c r="C220" s="140"/>
      <c r="D220" s="140"/>
    </row>
    <row r="221" spans="1:4" ht="15.75" customHeight="1">
      <c r="A221" s="142"/>
      <c r="B221" s="143"/>
      <c r="C221" s="139" t="s">
        <v>399</v>
      </c>
      <c r="D221" s="139" t="s">
        <v>400</v>
      </c>
    </row>
    <row r="222" spans="1:4" ht="15.75" customHeight="1">
      <c r="A222" s="139" t="s">
        <v>401</v>
      </c>
      <c r="B222" s="141"/>
      <c r="C222" s="144">
        <v>423951</v>
      </c>
      <c r="D222" s="144">
        <v>4484</v>
      </c>
    </row>
    <row r="223" spans="1:4" ht="15.75" customHeight="1">
      <c r="A223" s="139" t="s">
        <v>402</v>
      </c>
      <c r="B223" s="141"/>
      <c r="C223" s="144">
        <v>413701</v>
      </c>
      <c r="D223" s="149">
        <v>164</v>
      </c>
    </row>
    <row r="224" spans="1:4" ht="15.75" customHeight="1">
      <c r="A224" s="139" t="s">
        <v>403</v>
      </c>
      <c r="B224" s="141"/>
      <c r="C224" s="144">
        <v>837652</v>
      </c>
      <c r="D224" s="144">
        <v>4648</v>
      </c>
    </row>
    <row r="225" spans="1:4" ht="27.25" customHeight="1">
      <c r="A225" s="146"/>
      <c r="B225" s="147"/>
      <c r="C225" s="147"/>
      <c r="D225" s="147"/>
    </row>
    <row r="226" spans="1:4" ht="15.75" customHeight="1">
      <c r="A226" s="139" t="s">
        <v>419</v>
      </c>
      <c r="B226" s="140"/>
      <c r="C226" s="140"/>
      <c r="D226" s="148"/>
    </row>
    <row r="227" spans="1:4" ht="15.75" customHeight="1">
      <c r="A227" s="139" t="s">
        <v>402</v>
      </c>
      <c r="B227" s="141"/>
      <c r="C227" s="145">
        <v>46169</v>
      </c>
      <c r="D227" s="148"/>
    </row>
    <row r="228" spans="1:4" ht="15.75" customHeight="1">
      <c r="A228" s="139" t="s">
        <v>403</v>
      </c>
      <c r="B228" s="141"/>
      <c r="C228" s="145">
        <v>46169</v>
      </c>
      <c r="D228" s="148"/>
    </row>
    <row r="229" spans="1:4" ht="27.25" customHeight="1">
      <c r="A229" s="137"/>
      <c r="B229" s="138"/>
      <c r="C229" s="138"/>
      <c r="D229" s="138"/>
    </row>
    <row r="230" spans="1:4" ht="15.75" customHeight="1">
      <c r="A230" s="139" t="s">
        <v>420</v>
      </c>
      <c r="B230" s="140"/>
      <c r="C230" s="140"/>
      <c r="D230" s="140"/>
    </row>
    <row r="231" spans="1:4" ht="15.75" customHeight="1">
      <c r="A231" s="142"/>
      <c r="B231" s="143"/>
      <c r="C231" s="139" t="s">
        <v>399</v>
      </c>
      <c r="D231" s="139" t="s">
        <v>406</v>
      </c>
    </row>
    <row r="232" spans="1:4" ht="15.75" customHeight="1">
      <c r="A232" s="139" t="s">
        <v>407</v>
      </c>
      <c r="B232" s="141"/>
      <c r="C232" s="144">
        <v>20275</v>
      </c>
      <c r="D232" s="145">
        <v>5656725</v>
      </c>
    </row>
    <row r="233" spans="1:4" ht="15.75" customHeight="1">
      <c r="A233" s="127" t="s">
        <v>421</v>
      </c>
      <c r="B233" s="128"/>
      <c r="C233" s="129"/>
    </row>
    <row r="234" spans="1:4" ht="15.75" customHeight="1">
      <c r="A234" s="129"/>
      <c r="B234" s="127" t="s">
        <v>399</v>
      </c>
      <c r="C234" s="127" t="s">
        <v>400</v>
      </c>
    </row>
    <row r="235" spans="1:4" ht="15.75" customHeight="1">
      <c r="A235" s="127" t="s">
        <v>401</v>
      </c>
      <c r="B235" s="130">
        <v>10800</v>
      </c>
      <c r="C235" s="136">
        <v>30</v>
      </c>
    </row>
    <row r="236" spans="1:4" ht="15.75" customHeight="1">
      <c r="A236" s="127" t="s">
        <v>402</v>
      </c>
      <c r="B236" s="130">
        <v>1200</v>
      </c>
      <c r="C236" s="136">
        <v>30</v>
      </c>
    </row>
    <row r="237" spans="1:4" ht="15.75" customHeight="1">
      <c r="A237" s="127" t="s">
        <v>403</v>
      </c>
      <c r="B237" s="130">
        <v>12000</v>
      </c>
      <c r="C237" s="136">
        <v>60</v>
      </c>
    </row>
    <row r="238" spans="1:4" ht="27.25" customHeight="1">
      <c r="A238" s="132"/>
      <c r="B238" s="133"/>
      <c r="C238" s="133"/>
    </row>
    <row r="239" spans="1:4" ht="15.75" customHeight="1">
      <c r="A239" s="127" t="s">
        <v>422</v>
      </c>
      <c r="B239" s="128"/>
      <c r="C239" s="134"/>
    </row>
    <row r="240" spans="1:4" ht="15.75" customHeight="1">
      <c r="A240" s="127" t="s">
        <v>402</v>
      </c>
      <c r="B240" s="135">
        <v>134</v>
      </c>
      <c r="C240" s="134"/>
    </row>
    <row r="241" spans="1:3" ht="15.75" customHeight="1">
      <c r="A241" s="127" t="s">
        <v>403</v>
      </c>
      <c r="B241" s="135">
        <v>134</v>
      </c>
      <c r="C241" s="134"/>
    </row>
    <row r="242" spans="1:3" ht="27.25" customHeight="1">
      <c r="A242" s="125"/>
      <c r="B242" s="126"/>
      <c r="C242" s="126"/>
    </row>
    <row r="243" spans="1:3" ht="15.75" customHeight="1">
      <c r="A243" s="127" t="s">
        <v>423</v>
      </c>
      <c r="B243" s="128"/>
      <c r="C243" s="128"/>
    </row>
    <row r="244" spans="1:3" ht="15.75" customHeight="1">
      <c r="A244" s="129"/>
      <c r="B244" s="127" t="s">
        <v>399</v>
      </c>
      <c r="C244" s="127" t="s">
        <v>406</v>
      </c>
    </row>
    <row r="245" spans="1:3" ht="15.75" customHeight="1">
      <c r="A245" s="127" t="s">
        <v>407</v>
      </c>
      <c r="B245" s="130">
        <v>2250</v>
      </c>
      <c r="C245" s="131">
        <v>627750</v>
      </c>
    </row>
    <row r="246" spans="1:3" ht="22.5" customHeight="1">
      <c r="A246" s="111"/>
      <c r="B246" s="122" t="s">
        <v>424</v>
      </c>
      <c r="C246" s="122" t="s">
        <v>425</v>
      </c>
    </row>
    <row r="247" spans="1:3" ht="22.5" customHeight="1">
      <c r="A247" s="124">
        <v>2021</v>
      </c>
      <c r="B247" s="123">
        <v>3648166</v>
      </c>
      <c r="C247" s="123">
        <v>42244</v>
      </c>
    </row>
    <row r="248" spans="1:3" ht="22.5" customHeight="1">
      <c r="A248" s="122" t="s">
        <v>426</v>
      </c>
      <c r="B248" s="123">
        <v>3710882</v>
      </c>
      <c r="C248" s="123">
        <v>43617</v>
      </c>
    </row>
    <row r="249" spans="1:3" ht="22.5" customHeight="1">
      <c r="A249" s="122" t="s">
        <v>427</v>
      </c>
      <c r="B249" s="123">
        <v>-62716</v>
      </c>
      <c r="C249" s="123">
        <v>-1373</v>
      </c>
    </row>
    <row r="250" spans="1:3" ht="15.75" customHeight="1">
      <c r="A250" s="119" t="s">
        <v>428</v>
      </c>
      <c r="B250" s="120"/>
    </row>
    <row r="251" spans="1:3" ht="15.75" customHeight="1">
      <c r="A251" s="119" t="s">
        <v>324</v>
      </c>
      <c r="B251" s="119" t="s">
        <v>429</v>
      </c>
    </row>
    <row r="252" spans="1:3" ht="15.75" customHeight="1">
      <c r="A252" s="109">
        <v>2</v>
      </c>
      <c r="B252" s="118">
        <v>25181</v>
      </c>
    </row>
    <row r="253" spans="1:3" ht="15.75" customHeight="1">
      <c r="A253" s="109">
        <v>3</v>
      </c>
      <c r="B253" s="118">
        <v>1214</v>
      </c>
    </row>
    <row r="254" spans="1:3" ht="15.75" customHeight="1">
      <c r="A254" s="109">
        <v>4</v>
      </c>
      <c r="B254" s="118">
        <v>3202</v>
      </c>
    </row>
    <row r="255" spans="1:3" ht="15.75" customHeight="1">
      <c r="A255" s="109">
        <v>5</v>
      </c>
      <c r="B255" s="118">
        <v>197573</v>
      </c>
    </row>
    <row r="256" spans="1:3" ht="15.75" customHeight="1">
      <c r="A256" s="109">
        <v>6</v>
      </c>
      <c r="B256" s="121">
        <v>134</v>
      </c>
    </row>
    <row r="257" spans="1:6" ht="15.75" customHeight="1">
      <c r="A257" s="109">
        <v>7</v>
      </c>
      <c r="B257" s="118">
        <v>46169</v>
      </c>
    </row>
    <row r="258" spans="1:6" ht="15.75" customHeight="1">
      <c r="A258" s="106" t="s">
        <v>323</v>
      </c>
      <c r="B258" s="116">
        <v>273472</v>
      </c>
    </row>
    <row r="259" spans="1:6" ht="15.75" customHeight="1">
      <c r="A259" s="119" t="s">
        <v>430</v>
      </c>
      <c r="B259" s="120"/>
      <c r="C259" s="120"/>
    </row>
    <row r="260" spans="1:6" ht="15.75" customHeight="1">
      <c r="A260" s="119" t="s">
        <v>324</v>
      </c>
      <c r="B260" s="119" t="s">
        <v>431</v>
      </c>
      <c r="C260" s="119" t="s">
        <v>406</v>
      </c>
    </row>
    <row r="261" spans="1:6" ht="13.5" customHeight="1">
      <c r="A261" s="111"/>
      <c r="B261" s="111"/>
      <c r="C261" s="111"/>
    </row>
    <row r="262" spans="1:6" ht="15.75" customHeight="1">
      <c r="A262" s="109">
        <v>2</v>
      </c>
      <c r="B262" s="110">
        <v>101953</v>
      </c>
      <c r="C262" s="118">
        <v>28444887</v>
      </c>
    </row>
    <row r="263" spans="1:6" ht="15.75" customHeight="1">
      <c r="A263" s="109">
        <v>3</v>
      </c>
      <c r="B263" s="110">
        <v>1526</v>
      </c>
      <c r="C263" s="118">
        <v>425754</v>
      </c>
    </row>
    <row r="264" spans="1:6" ht="15.75" customHeight="1">
      <c r="A264" s="109">
        <v>4</v>
      </c>
      <c r="B264" s="110">
        <v>41295</v>
      </c>
      <c r="C264" s="118">
        <v>11521305</v>
      </c>
    </row>
    <row r="265" spans="1:6" ht="15.75" customHeight="1">
      <c r="A265" s="109">
        <v>5</v>
      </c>
      <c r="B265" s="110">
        <v>73115</v>
      </c>
      <c r="C265" s="118">
        <v>20399085</v>
      </c>
    </row>
    <row r="266" spans="1:6" ht="15.75" customHeight="1">
      <c r="A266" s="109">
        <v>6</v>
      </c>
      <c r="B266" s="110">
        <v>2250</v>
      </c>
      <c r="C266" s="118">
        <v>627750</v>
      </c>
    </row>
    <row r="267" spans="1:6" ht="15.75" customHeight="1">
      <c r="A267" s="109">
        <v>7</v>
      </c>
      <c r="B267" s="110">
        <v>20275</v>
      </c>
      <c r="C267" s="118">
        <v>5656725</v>
      </c>
    </row>
    <row r="268" spans="1:6" ht="15.75" customHeight="1">
      <c r="A268" s="106" t="s">
        <v>323</v>
      </c>
      <c r="B268" s="107">
        <v>240414</v>
      </c>
      <c r="C268" s="116">
        <v>67075506</v>
      </c>
    </row>
    <row r="269" spans="1:6" ht="15.75" customHeight="1">
      <c r="A269" s="114" t="s">
        <v>432</v>
      </c>
      <c r="B269" s="115"/>
      <c r="C269" s="115"/>
      <c r="D269" s="115"/>
      <c r="E269" s="115"/>
      <c r="F269" s="115"/>
    </row>
    <row r="270" spans="1:6" ht="15.75" customHeight="1">
      <c r="A270" s="114" t="s">
        <v>324</v>
      </c>
      <c r="B270" s="114" t="s">
        <v>401</v>
      </c>
      <c r="C270" s="114" t="s">
        <v>402</v>
      </c>
      <c r="D270" s="114" t="s">
        <v>433</v>
      </c>
      <c r="E270" s="114" t="s">
        <v>434</v>
      </c>
      <c r="F270" s="114" t="s">
        <v>435</v>
      </c>
    </row>
    <row r="271" spans="1:6" ht="13.5" customHeight="1">
      <c r="A271" s="111"/>
      <c r="B271" s="111"/>
      <c r="C271" s="111"/>
      <c r="D271" s="111"/>
      <c r="E271" s="111"/>
      <c r="F271" s="111"/>
    </row>
    <row r="272" spans="1:6" ht="15.75" customHeight="1">
      <c r="A272" s="109">
        <v>2</v>
      </c>
      <c r="B272" s="110">
        <v>457342</v>
      </c>
      <c r="C272" s="110">
        <v>225633</v>
      </c>
      <c r="D272" s="111"/>
      <c r="E272" s="110">
        <v>682975</v>
      </c>
      <c r="F272" s="118">
        <v>190550025</v>
      </c>
    </row>
    <row r="273" spans="1:6" ht="15.75" customHeight="1">
      <c r="A273" s="109">
        <v>3</v>
      </c>
      <c r="B273" s="110">
        <v>4045</v>
      </c>
      <c r="C273" s="110">
        <v>10877</v>
      </c>
      <c r="D273" s="111"/>
      <c r="E273" s="110">
        <v>14922</v>
      </c>
      <c r="F273" s="118">
        <v>4163238</v>
      </c>
    </row>
    <row r="274" spans="1:6" ht="15.75" customHeight="1">
      <c r="A274" s="109">
        <v>4</v>
      </c>
      <c r="B274" s="110">
        <v>70036</v>
      </c>
      <c r="C274" s="110">
        <v>28690</v>
      </c>
      <c r="D274" s="111"/>
      <c r="E274" s="110">
        <v>98726</v>
      </c>
      <c r="F274" s="118">
        <v>27544442</v>
      </c>
    </row>
    <row r="275" spans="1:6" ht="15.75" customHeight="1">
      <c r="A275" s="109">
        <v>5</v>
      </c>
      <c r="B275" s="110">
        <v>231328</v>
      </c>
      <c r="C275" s="110">
        <v>1770363</v>
      </c>
      <c r="D275" s="109">
        <v>200</v>
      </c>
      <c r="E275" s="110">
        <v>2001891</v>
      </c>
      <c r="F275" s="118">
        <v>558527589</v>
      </c>
    </row>
    <row r="276" spans="1:6" ht="15.75" customHeight="1">
      <c r="A276" s="109">
        <v>6</v>
      </c>
      <c r="B276" s="110">
        <v>10800</v>
      </c>
      <c r="C276" s="110">
        <v>1200</v>
      </c>
      <c r="D276" s="111"/>
      <c r="E276" s="110">
        <v>12000</v>
      </c>
      <c r="F276" s="118">
        <v>3348000</v>
      </c>
    </row>
    <row r="277" spans="1:6" ht="15.75" customHeight="1">
      <c r="A277" s="109">
        <v>7</v>
      </c>
      <c r="B277" s="110">
        <v>423951</v>
      </c>
      <c r="C277" s="110">
        <v>413701</v>
      </c>
      <c r="D277" s="111"/>
      <c r="E277" s="110">
        <v>837652</v>
      </c>
      <c r="F277" s="118">
        <v>233704908</v>
      </c>
    </row>
    <row r="278" spans="1:6" ht="15.75" customHeight="1">
      <c r="A278" s="106" t="s">
        <v>323</v>
      </c>
      <c r="B278" s="107">
        <v>1197502</v>
      </c>
      <c r="C278" s="107">
        <v>2450464</v>
      </c>
      <c r="D278" s="108">
        <v>200</v>
      </c>
      <c r="E278" s="107">
        <v>3648166</v>
      </c>
      <c r="F278" s="116">
        <v>1017838202</v>
      </c>
    </row>
    <row r="279" spans="1:6" ht="15.75" customHeight="1">
      <c r="A279" s="106" t="s">
        <v>436</v>
      </c>
      <c r="B279" s="107">
        <v>1148086</v>
      </c>
      <c r="C279" s="107">
        <v>2562696</v>
      </c>
      <c r="D279" s="108">
        <v>100</v>
      </c>
      <c r="E279" s="117">
        <v>3710881.7</v>
      </c>
      <c r="F279" s="116">
        <v>975961887</v>
      </c>
    </row>
    <row r="280" spans="1:6" ht="15.75" customHeight="1">
      <c r="A280" s="106" t="s">
        <v>437</v>
      </c>
      <c r="B280" s="107">
        <v>49416</v>
      </c>
      <c r="C280" s="107">
        <v>-112232</v>
      </c>
      <c r="D280" s="108">
        <v>100</v>
      </c>
      <c r="E280" s="107">
        <v>-62716</v>
      </c>
      <c r="F280" s="116">
        <v>-17497792</v>
      </c>
    </row>
    <row r="281" spans="1:6" ht="15.75" customHeight="1">
      <c r="A281" s="114" t="s">
        <v>438</v>
      </c>
      <c r="B281" s="115"/>
      <c r="C281" s="115"/>
      <c r="D281" s="115"/>
      <c r="E281" s="115"/>
    </row>
    <row r="282" spans="1:6" ht="15.75" customHeight="1">
      <c r="A282" s="114" t="s">
        <v>324</v>
      </c>
      <c r="B282" s="114" t="s">
        <v>401</v>
      </c>
      <c r="C282" s="114" t="s">
        <v>402</v>
      </c>
      <c r="D282" s="114" t="s">
        <v>433</v>
      </c>
      <c r="E282" s="114" t="s">
        <v>403</v>
      </c>
    </row>
    <row r="283" spans="1:6" ht="13.5" customHeight="1">
      <c r="A283" s="111"/>
      <c r="B283" s="111"/>
      <c r="C283" s="111"/>
      <c r="D283" s="111"/>
      <c r="E283" s="111"/>
    </row>
    <row r="284" spans="1:6" ht="15.75" customHeight="1">
      <c r="A284" s="109">
        <v>2</v>
      </c>
      <c r="B284" s="110">
        <v>2152</v>
      </c>
      <c r="C284" s="109">
        <v>164</v>
      </c>
      <c r="D284" s="111"/>
      <c r="E284" s="110">
        <v>2316</v>
      </c>
    </row>
    <row r="285" spans="1:6" ht="15.75" customHeight="1">
      <c r="A285" s="109">
        <v>3</v>
      </c>
      <c r="B285" s="109">
        <v>95</v>
      </c>
      <c r="C285" s="109">
        <v>149</v>
      </c>
      <c r="D285" s="111"/>
      <c r="E285" s="109">
        <v>244</v>
      </c>
    </row>
    <row r="286" spans="1:6" ht="15.75" customHeight="1">
      <c r="A286" s="109">
        <v>4</v>
      </c>
      <c r="B286" s="110">
        <v>34190</v>
      </c>
      <c r="C286" s="109">
        <v>120</v>
      </c>
      <c r="D286" s="111"/>
      <c r="E286" s="110">
        <v>34310</v>
      </c>
    </row>
    <row r="287" spans="1:6" ht="15.75" customHeight="1">
      <c r="A287" s="109">
        <v>5</v>
      </c>
      <c r="B287" s="110">
        <v>1128</v>
      </c>
      <c r="C287" s="109">
        <v>118</v>
      </c>
      <c r="D287" s="109">
        <v>2</v>
      </c>
      <c r="E287" s="110">
        <v>1248</v>
      </c>
    </row>
    <row r="288" spans="1:6" ht="15.75" customHeight="1">
      <c r="A288" s="109">
        <v>6</v>
      </c>
      <c r="B288" s="109">
        <v>30</v>
      </c>
      <c r="C288" s="109">
        <v>30</v>
      </c>
      <c r="D288" s="111"/>
      <c r="E288" s="109">
        <v>60</v>
      </c>
    </row>
    <row r="289" spans="1:5" ht="15.75" customHeight="1">
      <c r="A289" s="109">
        <v>7</v>
      </c>
      <c r="B289" s="110">
        <v>4484</v>
      </c>
      <c r="C289" s="109">
        <v>164</v>
      </c>
      <c r="D289" s="111"/>
      <c r="E289" s="110">
        <v>4648</v>
      </c>
    </row>
    <row r="290" spans="1:5" ht="15.75" customHeight="1">
      <c r="A290" s="106" t="s">
        <v>439</v>
      </c>
      <c r="B290" s="107">
        <v>42078</v>
      </c>
      <c r="C290" s="108">
        <v>164</v>
      </c>
      <c r="D290" s="108">
        <v>2</v>
      </c>
      <c r="E290" s="107">
        <v>42244</v>
      </c>
    </row>
    <row r="291" spans="1:5" ht="15.75" customHeight="1">
      <c r="A291" s="106" t="s">
        <v>436</v>
      </c>
      <c r="B291" s="107">
        <v>43467</v>
      </c>
      <c r="C291" s="108">
        <v>149</v>
      </c>
      <c r="D291" s="108">
        <v>1</v>
      </c>
      <c r="E291" s="107">
        <v>43617</v>
      </c>
    </row>
    <row r="292" spans="1:5" ht="15.75" customHeight="1">
      <c r="A292" s="106" t="s">
        <v>437</v>
      </c>
      <c r="B292" s="107">
        <v>-1389</v>
      </c>
      <c r="C292" s="108">
        <v>15</v>
      </c>
      <c r="D292" s="108">
        <v>1</v>
      </c>
      <c r="E292" s="107">
        <v>-1373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6DC803DFB173949842A00209F4AB807" ma:contentTypeVersion="4" ma:contentTypeDescription="Create a new document." ma:contentTypeScope="" ma:versionID="f457964643642d0cf403e07fdb99a6d0">
  <xsd:schema xmlns:xsd="http://www.w3.org/2001/XMLSchema" xmlns:xs="http://www.w3.org/2001/XMLSchema" xmlns:p="http://schemas.microsoft.com/office/2006/metadata/properties" xmlns:ns2="17ad6994-de42-41fc-913d-cb77d93c724d" targetNamespace="http://schemas.microsoft.com/office/2006/metadata/properties" ma:root="true" ma:fieldsID="7d34aefb6790a0131609f53eb37179d0" ns2:_="">
    <xsd:import namespace="17ad6994-de42-41fc-913d-cb77d93c724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ad6994-de42-41fc-913d-cb77d93c72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AA895F-9B12-4540-91C1-297AD6A51D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ad6994-de42-41fc-913d-cb77d93c72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AFE992C-F208-4C28-B274-CAB663A593B4}">
  <ds:schemaRefs>
    <ds:schemaRef ds:uri="http://purl.org/dc/dcmitype/"/>
    <ds:schemaRef ds:uri="http://purl.org/dc/terms/"/>
    <ds:schemaRef ds:uri="17ad6994-de42-41fc-913d-cb77d93c724d"/>
    <ds:schemaRef ds:uri="http://www.w3.org/XML/1998/namespace"/>
    <ds:schemaRef ds:uri="http://schemas.microsoft.com/office/2006/documentManagement/types"/>
    <ds:schemaRef ds:uri="http://schemas.openxmlformats.org/package/2006/metadata/core-properties"/>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1B3790BB-7995-457A-B573-101C07E296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Inputs</vt:lpstr>
      <vt:lpstr>Annual Recordkeeping</vt:lpstr>
      <vt:lpstr>Annual Reporting</vt:lpstr>
      <vt:lpstr>TOTAL</vt:lpstr>
      <vt:lpstr>50.12 &amp; 50.90</vt:lpstr>
      <vt:lpstr>Part 50 Burden Table_2021</vt:lpstr>
    </vt:vector>
  </TitlesOfParts>
  <Manager/>
  <Company>ICFI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Humphries, Cat</dc:creator>
  <cp:keywords/>
  <dc:description/>
  <cp:lastModifiedBy>Majeed, Fajr</cp:lastModifiedBy>
  <cp:revision/>
  <dcterms:created xsi:type="dcterms:W3CDTF">2018-01-18T15:19:20Z</dcterms:created>
  <dcterms:modified xsi:type="dcterms:W3CDTF">2022-03-02T19:56:34Z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0x01010056DC803DFB173949842A00209F4AB807</vt:lpwstr>
  </property>
</Properties>
</file>