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84-NEW Mobile Payments full blown 4-4-2022\0584-NEW Mobile Payment (full) revd 4-13-2022\"/>
    </mc:Choice>
  </mc:AlternateContent>
  <bookViews>
    <workbookView xWindow="0" yWindow="0" windowWidth="19200" windowHeight="5890" firstSheet="1"/>
  </bookViews>
  <sheets>
    <sheet name="MPP Burden Table" sheetId="1" r:id="rId1"/>
    <sheet name="Cos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2" i="1"/>
  <c r="G19" i="1"/>
  <c r="N21" i="1"/>
  <c r="M20" i="1"/>
  <c r="O12" i="1"/>
  <c r="D12" i="1"/>
  <c r="D19" i="1"/>
  <c r="D22" i="1"/>
  <c r="F5" i="1" l="1"/>
  <c r="H5" i="1" s="1"/>
  <c r="N5" i="1" l="1"/>
  <c r="F21" i="1"/>
  <c r="F20" i="1"/>
  <c r="H20" i="1" s="1"/>
  <c r="F14" i="1"/>
  <c r="H14" i="1" s="1"/>
  <c r="N14" i="1" s="1"/>
  <c r="F15" i="1"/>
  <c r="H15" i="1" s="1"/>
  <c r="N15" i="1" s="1"/>
  <c r="F16" i="1"/>
  <c r="H16" i="1" s="1"/>
  <c r="N16" i="1" s="1"/>
  <c r="F17" i="1"/>
  <c r="H17" i="1" s="1"/>
  <c r="N17" i="1" s="1"/>
  <c r="F18" i="1"/>
  <c r="H18" i="1" s="1"/>
  <c r="N18" i="1" s="1"/>
  <c r="F13" i="1"/>
  <c r="H13" i="1" s="1"/>
  <c r="F6" i="1"/>
  <c r="H6" i="1" s="1"/>
  <c r="N6" i="1" s="1"/>
  <c r="F7" i="1"/>
  <c r="H7" i="1" s="1"/>
  <c r="N7" i="1" s="1"/>
  <c r="F8" i="1"/>
  <c r="H8" i="1" s="1"/>
  <c r="N8" i="1" s="1"/>
  <c r="F9" i="1"/>
  <c r="H9" i="1" s="1"/>
  <c r="N9" i="1" s="1"/>
  <c r="F10" i="1"/>
  <c r="H10" i="1" s="1"/>
  <c r="N10" i="1" s="1"/>
  <c r="F11" i="1"/>
  <c r="H11" i="1" s="1"/>
  <c r="N11" i="1" s="1"/>
  <c r="H22" i="1" l="1"/>
  <c r="H23" i="1" s="1"/>
  <c r="N20" i="1"/>
  <c r="P21" i="1"/>
  <c r="H21" i="1"/>
  <c r="H12" i="1"/>
  <c r="N13" i="1"/>
  <c r="H19" i="1"/>
  <c r="F12" i="1"/>
  <c r="E12" i="1" s="1"/>
  <c r="F11" i="2" l="1"/>
  <c r="F14" i="2" s="1"/>
  <c r="G2" i="2"/>
  <c r="F22" i="1"/>
  <c r="E22" i="1" s="1"/>
  <c r="F19" i="1"/>
  <c r="E19" i="1" s="1"/>
  <c r="P14" i="1"/>
  <c r="P20" i="1"/>
  <c r="P22" i="1" s="1"/>
  <c r="P15" i="1"/>
  <c r="P16" i="1"/>
  <c r="P17" i="1"/>
  <c r="P18" i="1"/>
  <c r="P13" i="1"/>
  <c r="P6" i="1"/>
  <c r="P7" i="1"/>
  <c r="P8" i="1"/>
  <c r="P9" i="1"/>
  <c r="P10" i="1"/>
  <c r="P11" i="1"/>
  <c r="P5" i="1"/>
  <c r="P19" i="1" l="1"/>
  <c r="P12" i="1"/>
  <c r="N22" i="1"/>
  <c r="N12" i="1"/>
  <c r="D23" i="1"/>
  <c r="N19" i="1"/>
  <c r="G14" i="2"/>
  <c r="F15" i="2" s="1"/>
  <c r="F23" i="1"/>
  <c r="K25" i="1" l="1"/>
  <c r="G23" i="1"/>
  <c r="P23" i="1"/>
  <c r="E23" i="1"/>
  <c r="N23" i="1"/>
  <c r="O23" i="1" l="1"/>
</calcChain>
</file>

<file path=xl/sharedStrings.xml><?xml version="1.0" encoding="utf-8"?>
<sst xmlns="http://schemas.openxmlformats.org/spreadsheetml/2006/main" count="127" uniqueCount="109">
  <si>
    <t>Respondent Type</t>
  </si>
  <si>
    <t>State SNAP Agencies</t>
  </si>
  <si>
    <t>Request for Volunteers - Preparation and Submission of Application</t>
  </si>
  <si>
    <t>Request for Volunteers - Stakeholder Coordination</t>
  </si>
  <si>
    <t>Mobile Payment Pilot – Design &amp; System Changes</t>
  </si>
  <si>
    <t>Mobile Payment Pilot – System Testing</t>
  </si>
  <si>
    <t>Mobile Payment Pilot – Issue Recruitment Notices</t>
  </si>
  <si>
    <t>Mobile Payment Pilot – Implementation &amp; Support</t>
  </si>
  <si>
    <t>Mobile Payment Pilot – Stakeholder Coordination</t>
  </si>
  <si>
    <t>State Agency Subtotal</t>
  </si>
  <si>
    <t>EBT Processors</t>
  </si>
  <si>
    <t xml:space="preserve">Request for Volunteers -Coordination </t>
  </si>
  <si>
    <t>Mobile Payment Pilot -  Coordination</t>
  </si>
  <si>
    <t>SNAP Retailers</t>
  </si>
  <si>
    <t xml:space="preserve">Request for Volunteers - Coordination </t>
  </si>
  <si>
    <t>Mobile Payment Vendor</t>
  </si>
  <si>
    <t>Request for Volunteers -  Coordination</t>
  </si>
  <si>
    <t>Mobile Payment Pilot -Coordination</t>
  </si>
  <si>
    <t>Business Subtotal</t>
  </si>
  <si>
    <t>SNAP Recipients</t>
  </si>
  <si>
    <t>Mobile Payment Pilot – Review Recruitment Notice</t>
  </si>
  <si>
    <t>Mobile Payment Pilot – Complete Enrollment</t>
  </si>
  <si>
    <t>Individual/Household Subtotal</t>
  </si>
  <si>
    <t>Totals</t>
  </si>
  <si>
    <r>
      <t>Affected Public</t>
    </r>
    <r>
      <rPr>
        <sz val="8"/>
        <rFont val="Times New Roman"/>
        <family val="1"/>
      </rPr>
      <t> </t>
    </r>
  </si>
  <si>
    <r>
      <t>Est. No. of Respondents</t>
    </r>
    <r>
      <rPr>
        <sz val="8"/>
        <rFont val="Times New Roman"/>
        <family val="1"/>
      </rPr>
      <t> </t>
    </r>
  </si>
  <si>
    <r>
      <t>Total Annual Responses</t>
    </r>
    <r>
      <rPr>
        <sz val="8"/>
        <rFont val="Times New Roman"/>
        <family val="1"/>
      </rPr>
      <t> </t>
    </r>
  </si>
  <si>
    <r>
      <t>Est. Total Burden</t>
    </r>
    <r>
      <rPr>
        <sz val="8"/>
        <rFont val="Times New Roman"/>
        <family val="1"/>
      </rPr>
      <t> </t>
    </r>
  </si>
  <si>
    <r>
      <t>Hourly Wage Rate</t>
    </r>
    <r>
      <rPr>
        <sz val="8"/>
        <rFont val="Times New Roman"/>
        <family val="1"/>
      </rPr>
      <t> </t>
    </r>
  </si>
  <si>
    <r>
      <t>Respondent Cost*</t>
    </r>
    <r>
      <rPr>
        <sz val="8"/>
        <rFont val="Times New Roman"/>
        <family val="1"/>
      </rPr>
      <t> </t>
    </r>
  </si>
  <si>
    <r>
      <t>State, Local, and Tribal Governments</t>
    </r>
    <r>
      <rPr>
        <sz val="8"/>
        <rFont val="Times New Roman"/>
        <family val="1"/>
      </rPr>
      <t> </t>
    </r>
  </si>
  <si>
    <t>21,440 </t>
  </si>
  <si>
    <t>703,449.70 </t>
  </si>
  <si>
    <t>94092.52 </t>
  </si>
  <si>
    <t>17.22 </t>
  </si>
  <si>
    <t>$1,620,273.25 </t>
  </si>
  <si>
    <r>
      <t>Private For Profit</t>
    </r>
    <r>
      <rPr>
        <sz val="8"/>
        <rFont val="Times New Roman"/>
        <family val="1"/>
      </rPr>
      <t> </t>
    </r>
  </si>
  <si>
    <t>3,443 </t>
  </si>
  <si>
    <t>1,896,178.33 </t>
  </si>
  <si>
    <t>88,901.60 </t>
  </si>
  <si>
    <t>$17.22 </t>
  </si>
  <si>
    <t>$1,530,885.55 </t>
  </si>
  <si>
    <r>
      <t>Individual</t>
    </r>
    <r>
      <rPr>
        <sz val="8"/>
        <rFont val="Times New Roman"/>
        <family val="1"/>
      </rPr>
      <t> </t>
    </r>
  </si>
  <si>
    <t>611,200.00 </t>
  </si>
  <si>
    <t>1,199,200.00 </t>
  </si>
  <si>
    <t>304,400.00 </t>
  </si>
  <si>
    <t>$5,241,768.00 </t>
  </si>
  <si>
    <r>
      <t>TOTAL</t>
    </r>
    <r>
      <rPr>
        <sz val="8"/>
        <rFont val="Times New Roman"/>
        <family val="1"/>
      </rPr>
      <t> </t>
    </r>
  </si>
  <si>
    <r>
      <t>638,170</t>
    </r>
    <r>
      <rPr>
        <sz val="8"/>
        <rFont val="Times New Roman"/>
        <family val="1"/>
      </rPr>
      <t> </t>
    </r>
  </si>
  <si>
    <r>
      <t>3,814,782.03</t>
    </r>
    <r>
      <rPr>
        <sz val="8"/>
        <rFont val="Times New Roman"/>
        <family val="1"/>
      </rPr>
      <t> </t>
    </r>
  </si>
  <si>
    <r>
      <t>1,160,534.91</t>
    </r>
    <r>
      <rPr>
        <sz val="8"/>
        <rFont val="Times New Roman"/>
        <family val="1"/>
      </rPr>
      <t> </t>
    </r>
  </si>
  <si>
    <r>
      <t> </t>
    </r>
    <r>
      <rPr>
        <sz val="8"/>
        <rFont val="Times New Roman"/>
        <family val="1"/>
      </rPr>
      <t> </t>
    </r>
  </si>
  <si>
    <t> $26,593,386.35* </t>
  </si>
  <si>
    <t>** Remove this tab when doing the final attachment of the burden table</t>
  </si>
  <si>
    <r>
      <t>Affected Public</t>
    </r>
    <r>
      <rPr>
        <sz val="9"/>
        <rFont val="Calibri"/>
        <family val="2"/>
      </rPr>
      <t> </t>
    </r>
  </si>
  <si>
    <r>
      <t>Est. No. of Respondents</t>
    </r>
    <r>
      <rPr>
        <sz val="9"/>
        <rFont val="Calibri"/>
        <family val="2"/>
      </rPr>
      <t> </t>
    </r>
  </si>
  <si>
    <r>
      <t>Total Annual Responses</t>
    </r>
    <r>
      <rPr>
        <sz val="9"/>
        <rFont val="Calibri"/>
        <family val="2"/>
      </rPr>
      <t> </t>
    </r>
  </si>
  <si>
    <r>
      <t>Est. Total Burden</t>
    </r>
    <r>
      <rPr>
        <sz val="9"/>
        <rFont val="Calibri"/>
        <family val="2"/>
      </rPr>
      <t> </t>
    </r>
  </si>
  <si>
    <r>
      <t>Hourly Wage Rate</t>
    </r>
    <r>
      <rPr>
        <sz val="9"/>
        <rFont val="Calibri"/>
        <family val="2"/>
      </rPr>
      <t> </t>
    </r>
  </si>
  <si>
    <r>
      <t>Respondent Cost*</t>
    </r>
    <r>
      <rPr>
        <sz val="9"/>
        <rFont val="Calibri"/>
        <family val="2"/>
      </rPr>
      <t> </t>
    </r>
  </si>
  <si>
    <r>
      <t>State, Local, and Tribal Governments</t>
    </r>
    <r>
      <rPr>
        <sz val="9"/>
        <rFont val="Calibri"/>
        <family val="2"/>
      </rPr>
      <t> </t>
    </r>
  </si>
  <si>
    <t>53.00 </t>
  </si>
  <si>
    <t>25,346.00 </t>
  </si>
  <si>
    <t>26,575.00 </t>
  </si>
  <si>
    <t>&lt;Note this number is divided to reflect the 50% cost that State agencies share with FNS</t>
  </si>
  <si>
    <r>
      <t>Private For Profit</t>
    </r>
    <r>
      <rPr>
        <sz val="9"/>
        <rFont val="Calibri"/>
        <family val="2"/>
      </rPr>
      <t> </t>
    </r>
  </si>
  <si>
    <t>163.00 </t>
  </si>
  <si>
    <t>429.40 </t>
  </si>
  <si>
    <t>34,352.00 </t>
  </si>
  <si>
    <r>
      <t>Individual</t>
    </r>
    <r>
      <rPr>
        <sz val="9"/>
        <rFont val="Calibri"/>
        <family val="2"/>
      </rPr>
      <t> </t>
    </r>
  </si>
  <si>
    <t>25,000.00 </t>
  </si>
  <si>
    <t>30,000.00 </t>
  </si>
  <si>
    <t>2,500.00 </t>
  </si>
  <si>
    <r>
      <t>TOTAL</t>
    </r>
    <r>
      <rPr>
        <sz val="9"/>
        <rFont val="Calibri"/>
        <family val="2"/>
      </rPr>
      <t> </t>
    </r>
  </si>
  <si>
    <r>
      <t>25,216.00</t>
    </r>
    <r>
      <rPr>
        <sz val="9"/>
        <color rgb="FF000000"/>
        <rFont val="Calibri"/>
        <family val="2"/>
      </rPr>
      <t> </t>
    </r>
  </si>
  <si>
    <r>
      <t>55,775.40</t>
    </r>
    <r>
      <rPr>
        <sz val="9"/>
        <color rgb="FF000000"/>
        <rFont val="Calibri"/>
        <family val="2"/>
      </rPr>
      <t> </t>
    </r>
  </si>
  <si>
    <r>
      <t>63,427.00</t>
    </r>
    <r>
      <rPr>
        <sz val="9"/>
        <color rgb="FF000000"/>
        <rFont val="Calibri"/>
        <family val="2"/>
      </rPr>
      <t> </t>
    </r>
  </si>
  <si>
    <t>A</t>
  </si>
  <si>
    <t>B</t>
  </si>
  <si>
    <t>Number of Respondents</t>
  </si>
  <si>
    <t>Annual Frequency of Response</t>
  </si>
  <si>
    <t>Total Annual Responses</t>
  </si>
  <si>
    <t>Hours Per Response</t>
  </si>
  <si>
    <t>Burden Activity</t>
  </si>
  <si>
    <t>C</t>
  </si>
  <si>
    <t>D</t>
  </si>
  <si>
    <t>0584-NEW Appendix D: Burden Table</t>
  </si>
  <si>
    <t>Total Annual Burden Cost</t>
  </si>
  <si>
    <t>Hourly Cost (Fully Loaded)</t>
  </si>
  <si>
    <r>
      <t>Mobile Payment Pilot -Coordination</t>
    </r>
    <r>
      <rPr>
        <sz val="8"/>
        <rFont val="Calibri"/>
        <family val="2"/>
        <scheme val="minor"/>
      </rPr>
      <t> </t>
    </r>
  </si>
  <si>
    <t>Total Estimated Annual Burden</t>
  </si>
  <si>
    <t>Estimated Number of Non-Respondents</t>
  </si>
  <si>
    <t>Grand Annual Burden Hours</t>
  </si>
  <si>
    <t>Respondents</t>
  </si>
  <si>
    <t>Non-Respondents</t>
  </si>
  <si>
    <t>Sample Size</t>
  </si>
  <si>
    <t>E</t>
  </si>
  <si>
    <t>F = D x E</t>
  </si>
  <si>
    <t>G</t>
  </si>
  <si>
    <t>H = F x G</t>
  </si>
  <si>
    <t>I</t>
  </si>
  <si>
    <t>J</t>
  </si>
  <si>
    <t>K = I x J</t>
  </si>
  <si>
    <t>N/A</t>
  </si>
  <si>
    <t>L</t>
  </si>
  <si>
    <t>M = K x L</t>
  </si>
  <si>
    <t>N = H + M</t>
  </si>
  <si>
    <t>O</t>
  </si>
  <si>
    <t>P = N x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</si>
</sst>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#,##0.0000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ont="1" applyFill="1" applyAlignment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4" xfId="0" applyBorder="1"/>
    <xf numFmtId="2" fontId="1" fillId="0" borderId="1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3" fillId="0" borderId="7" xfId="0" applyNumberFormat="1" applyFont="1" applyBorder="1"/>
    <xf numFmtId="2" fontId="0" fillId="0" borderId="4" xfId="0" applyNumberFormat="1" applyBorder="1"/>
    <xf numFmtId="2" fontId="3" fillId="0" borderId="4" xfId="0" applyNumberFormat="1" applyFont="1" applyBorder="1"/>
    <xf numFmtId="0" fontId="4" fillId="2" borderId="9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6" fillId="0" borderId="9" xfId="0" applyFont="1" applyBorder="1"/>
    <xf numFmtId="8" fontId="7" fillId="0" borderId="9" xfId="0" applyNumberFormat="1" applyFont="1" applyBorder="1"/>
    <xf numFmtId="8" fontId="6" fillId="0" borderId="9" xfId="0" applyNumberFormat="1" applyFont="1" applyBorder="1"/>
    <xf numFmtId="0" fontId="6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7" fillId="0" borderId="9" xfId="0" applyFont="1" applyBorder="1"/>
    <xf numFmtId="2" fontId="7" fillId="0" borderId="9" xfId="0" applyNumberFormat="1" applyFont="1" applyBorder="1"/>
    <xf numFmtId="164" fontId="5" fillId="0" borderId="9" xfId="0" applyNumberFormat="1" applyFont="1" applyBorder="1" applyAlignment="1">
      <alignment wrapText="1"/>
    </xf>
    <xf numFmtId="164" fontId="6" fillId="0" borderId="9" xfId="0" applyNumberFormat="1" applyFont="1" applyBorder="1"/>
    <xf numFmtId="164" fontId="8" fillId="0" borderId="9" xfId="0" applyNumberFormat="1" applyFont="1" applyBorder="1"/>
    <xf numFmtId="164" fontId="0" fillId="0" borderId="0" xfId="0" applyNumberFormat="1"/>
    <xf numFmtId="0" fontId="0" fillId="3" borderId="0" xfId="0" applyFill="1"/>
    <xf numFmtId="0" fontId="0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13" fillId="0" borderId="0" xfId="1" applyAlignment="1">
      <alignment vertical="center" wrapText="1"/>
    </xf>
    <xf numFmtId="0" fontId="14" fillId="0" borderId="0" xfId="0" applyFont="1" applyFill="1" applyBorder="1" applyAlignment="1">
      <alignment horizontal="right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3" fontId="16" fillId="4" borderId="1" xfId="0" applyNumberFormat="1" applyFont="1" applyFill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/>
    </xf>
    <xf numFmtId="165" fontId="15" fillId="0" borderId="1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3" fontId="16" fillId="4" borderId="3" xfId="0" applyNumberFormat="1" applyFont="1" applyFill="1" applyBorder="1" applyAlignment="1">
      <alignment horizontal="right" vertical="center"/>
    </xf>
    <xf numFmtId="3" fontId="15" fillId="0" borderId="2" xfId="0" applyNumberFormat="1" applyFont="1" applyBorder="1" applyAlignment="1">
      <alignment horizontal="left" vertical="center" wrapText="1"/>
    </xf>
    <xf numFmtId="0" fontId="16" fillId="4" borderId="16" xfId="0" applyFont="1" applyFill="1" applyBorder="1" applyAlignment="1">
      <alignment vertical="center" wrapText="1"/>
    </xf>
    <xf numFmtId="3" fontId="16" fillId="4" borderId="17" xfId="0" applyNumberFormat="1" applyFont="1" applyFill="1" applyBorder="1" applyAlignment="1">
      <alignment horizontal="right" vertical="center"/>
    </xf>
    <xf numFmtId="4" fontId="16" fillId="4" borderId="17" xfId="0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/>
    </xf>
    <xf numFmtId="4" fontId="15" fillId="0" borderId="2" xfId="0" applyNumberFormat="1" applyFont="1" applyBorder="1" applyAlignment="1">
      <alignment horizontal="right" vertical="center"/>
    </xf>
    <xf numFmtId="4" fontId="16" fillId="4" borderId="2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15" fillId="0" borderId="19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right" vertical="center"/>
    </xf>
    <xf numFmtId="4" fontId="16" fillId="4" borderId="10" xfId="0" applyNumberFormat="1" applyFont="1" applyFill="1" applyBorder="1" applyAlignment="1">
      <alignment horizontal="right" vertical="center"/>
    </xf>
    <xf numFmtId="4" fontId="15" fillId="0" borderId="10" xfId="0" applyNumberFormat="1" applyFont="1" applyBorder="1" applyAlignment="1">
      <alignment horizontal="right" vertical="center"/>
    </xf>
    <xf numFmtId="3" fontId="16" fillId="4" borderId="10" xfId="0" applyNumberFormat="1" applyFont="1" applyFill="1" applyBorder="1" applyAlignment="1">
      <alignment horizontal="right" vertical="center"/>
    </xf>
    <xf numFmtId="4" fontId="16" fillId="4" borderId="20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4" borderId="17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/>
    </xf>
    <xf numFmtId="3" fontId="15" fillId="0" borderId="2" xfId="0" applyNumberFormat="1" applyFont="1" applyBorder="1" applyAlignment="1">
      <alignment horizontal="right" vertical="center"/>
    </xf>
    <xf numFmtId="164" fontId="15" fillId="0" borderId="3" xfId="0" applyNumberFormat="1" applyFont="1" applyBorder="1" applyAlignment="1">
      <alignment horizontal="right" vertical="center"/>
    </xf>
    <xf numFmtId="164" fontId="16" fillId="4" borderId="3" xfId="0" applyNumberFormat="1" applyFont="1" applyFill="1" applyBorder="1" applyAlignment="1">
      <alignment horizontal="right" vertical="center"/>
    </xf>
    <xf numFmtId="164" fontId="16" fillId="4" borderId="17" xfId="0" applyNumberFormat="1" applyFont="1" applyFill="1" applyBorder="1" applyAlignment="1">
      <alignment horizontal="right" vertical="center"/>
    </xf>
    <xf numFmtId="164" fontId="16" fillId="4" borderId="18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14" fillId="0" borderId="13" xfId="0" applyFont="1" applyFill="1" applyBorder="1" applyAlignment="1">
      <alignment horizontal="left"/>
    </xf>
    <xf numFmtId="0" fontId="16" fillId="4" borderId="20" xfId="0" applyFont="1" applyFill="1" applyBorder="1" applyAlignment="1">
      <alignment vertical="center" wrapText="1"/>
    </xf>
    <xf numFmtId="3" fontId="0" fillId="0" borderId="0" xfId="0" applyNumberFormat="1" applyFont="1" applyAlignment="1">
      <alignment horizontal="right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tabSelected="1" zoomScale="115" zoomScaleNormal="115" workbookViewId="0">
      <pane ySplit="4" topLeftCell="A5" activePane="bottomLeft" state="frozen"/>
      <selection pane="bottomLeft" activeCell="E7" sqref="E7"/>
    </sheetView>
  </sheetViews>
  <sheetFormatPr defaultColWidth="9.1796875" defaultRowHeight="14.5" x14ac:dyDescent="0.35"/>
  <cols>
    <col min="1" max="1" width="20.7265625" style="31" customWidth="1"/>
    <col min="2" max="2" width="22.7265625" style="31" customWidth="1"/>
    <col min="3" max="3" width="7" style="31" customWidth="1"/>
    <col min="4" max="4" width="10.36328125" style="27" customWidth="1"/>
    <col min="5" max="5" width="10.1796875" style="27" customWidth="1"/>
    <col min="6" max="6" width="10.81640625" style="27" customWidth="1"/>
    <col min="7" max="7" width="9.1796875" style="27" customWidth="1"/>
    <col min="8" max="8" width="9.26953125" style="27" customWidth="1"/>
    <col min="9" max="9" width="10.90625" style="27" customWidth="1"/>
    <col min="10" max="10" width="11.1796875" style="27" customWidth="1"/>
    <col min="11" max="11" width="9.81640625" style="27" customWidth="1"/>
    <col min="12" max="12" width="8.81640625" style="27" customWidth="1"/>
    <col min="13" max="13" width="10" style="27" customWidth="1"/>
    <col min="14" max="14" width="9.08984375" style="27" customWidth="1"/>
    <col min="15" max="15" width="9.26953125" style="34" customWidth="1"/>
    <col min="16" max="16" width="11.453125" style="27" customWidth="1"/>
    <col min="17" max="16384" width="9.1796875" style="1"/>
  </cols>
  <sheetData>
    <row r="1" spans="1:16" s="92" customFormat="1" ht="15" thickBot="1" x14ac:dyDescent="0.4">
      <c r="A1" s="50" t="s">
        <v>86</v>
      </c>
      <c r="B1" s="50"/>
      <c r="C1" s="50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81"/>
      <c r="P1" s="37"/>
    </row>
    <row r="2" spans="1:16" x14ac:dyDescent="0.35">
      <c r="A2" s="54"/>
      <c r="B2" s="93"/>
      <c r="C2" s="98" t="s">
        <v>93</v>
      </c>
      <c r="D2" s="99"/>
      <c r="E2" s="99"/>
      <c r="F2" s="99"/>
      <c r="G2" s="99"/>
      <c r="H2" s="99"/>
      <c r="I2" s="96" t="s">
        <v>94</v>
      </c>
      <c r="J2" s="97"/>
      <c r="K2" s="97"/>
      <c r="L2" s="97"/>
      <c r="M2" s="97"/>
      <c r="N2" s="64"/>
      <c r="O2" s="85"/>
      <c r="P2" s="55"/>
    </row>
    <row r="3" spans="1:16" ht="50.15" customHeight="1" x14ac:dyDescent="0.35">
      <c r="A3" s="38" t="s">
        <v>0</v>
      </c>
      <c r="B3" s="52" t="s">
        <v>83</v>
      </c>
      <c r="C3" s="56" t="s">
        <v>95</v>
      </c>
      <c r="D3" s="39" t="s">
        <v>79</v>
      </c>
      <c r="E3" s="40" t="s">
        <v>80</v>
      </c>
      <c r="F3" s="40" t="s">
        <v>81</v>
      </c>
      <c r="G3" s="40" t="s">
        <v>82</v>
      </c>
      <c r="H3" s="69" t="s">
        <v>90</v>
      </c>
      <c r="I3" s="77" t="s">
        <v>91</v>
      </c>
      <c r="J3" s="40" t="s">
        <v>80</v>
      </c>
      <c r="K3" s="40" t="s">
        <v>81</v>
      </c>
      <c r="L3" s="40" t="s">
        <v>82</v>
      </c>
      <c r="M3" s="82" t="s">
        <v>90</v>
      </c>
      <c r="N3" s="77" t="s">
        <v>92</v>
      </c>
      <c r="O3" s="40" t="s">
        <v>88</v>
      </c>
      <c r="P3" s="78" t="s">
        <v>87</v>
      </c>
    </row>
    <row r="4" spans="1:16" s="32" customFormat="1" x14ac:dyDescent="0.35">
      <c r="A4" s="41" t="s">
        <v>77</v>
      </c>
      <c r="B4" s="53" t="s">
        <v>78</v>
      </c>
      <c r="C4" s="57" t="s">
        <v>84</v>
      </c>
      <c r="D4" s="42" t="s">
        <v>85</v>
      </c>
      <c r="E4" s="43" t="s">
        <v>96</v>
      </c>
      <c r="F4" s="43" t="s">
        <v>97</v>
      </c>
      <c r="G4" s="43" t="s">
        <v>98</v>
      </c>
      <c r="H4" s="70" t="s">
        <v>99</v>
      </c>
      <c r="I4" s="79" t="s">
        <v>100</v>
      </c>
      <c r="J4" s="76" t="s">
        <v>101</v>
      </c>
      <c r="K4" s="76" t="s">
        <v>102</v>
      </c>
      <c r="L4" s="76" t="s">
        <v>104</v>
      </c>
      <c r="M4" s="83" t="s">
        <v>105</v>
      </c>
      <c r="N4" s="79" t="s">
        <v>106</v>
      </c>
      <c r="O4" s="84" t="s">
        <v>107</v>
      </c>
      <c r="P4" s="86" t="s">
        <v>108</v>
      </c>
    </row>
    <row r="5" spans="1:16" ht="40" customHeight="1" x14ac:dyDescent="0.35">
      <c r="A5" s="100" t="s">
        <v>1</v>
      </c>
      <c r="B5" s="52" t="s">
        <v>2</v>
      </c>
      <c r="C5" s="56" t="s">
        <v>103</v>
      </c>
      <c r="D5" s="44">
        <v>53</v>
      </c>
      <c r="E5" s="44">
        <v>1</v>
      </c>
      <c r="F5" s="44">
        <f>(D5*E5)</f>
        <v>53</v>
      </c>
      <c r="G5" s="45">
        <v>20</v>
      </c>
      <c r="H5" s="71">
        <f>F5*G5</f>
        <v>1060</v>
      </c>
      <c r="I5" s="65">
        <v>0</v>
      </c>
      <c r="J5" s="45">
        <v>0</v>
      </c>
      <c r="K5" s="45">
        <v>0</v>
      </c>
      <c r="L5" s="45">
        <v>0</v>
      </c>
      <c r="M5" s="73">
        <v>0</v>
      </c>
      <c r="N5" s="87">
        <f>H5</f>
        <v>1060</v>
      </c>
      <c r="O5" s="46">
        <v>16.149999999999999</v>
      </c>
      <c r="P5" s="88">
        <f>(N5*O5)</f>
        <v>17119</v>
      </c>
    </row>
    <row r="6" spans="1:16" ht="40" customHeight="1" x14ac:dyDescent="0.35">
      <c r="A6" s="100"/>
      <c r="B6" s="52" t="s">
        <v>3</v>
      </c>
      <c r="C6" s="56" t="s">
        <v>103</v>
      </c>
      <c r="D6" s="44">
        <v>53</v>
      </c>
      <c r="E6" s="44">
        <v>1</v>
      </c>
      <c r="F6" s="44">
        <f t="shared" ref="F6:F11" si="0">(D6*E6)</f>
        <v>53</v>
      </c>
      <c r="G6" s="45">
        <v>80</v>
      </c>
      <c r="H6" s="71">
        <f t="shared" ref="H6:H11" si="1">F6*G6</f>
        <v>4240</v>
      </c>
      <c r="I6" s="65">
        <v>0</v>
      </c>
      <c r="J6" s="45">
        <v>0</v>
      </c>
      <c r="K6" s="45">
        <v>0</v>
      </c>
      <c r="L6" s="45">
        <v>0</v>
      </c>
      <c r="M6" s="73">
        <v>0</v>
      </c>
      <c r="N6" s="87">
        <f t="shared" ref="N6:N11" si="2">H6</f>
        <v>4240</v>
      </c>
      <c r="O6" s="46">
        <v>16.149999999999999</v>
      </c>
      <c r="P6" s="88">
        <f t="shared" ref="P6:P11" si="3">(N6*O6)</f>
        <v>68476</v>
      </c>
    </row>
    <row r="7" spans="1:16" ht="40" customHeight="1" x14ac:dyDescent="0.35">
      <c r="A7" s="100"/>
      <c r="B7" s="52" t="s">
        <v>4</v>
      </c>
      <c r="C7" s="56" t="s">
        <v>103</v>
      </c>
      <c r="D7" s="44">
        <v>5</v>
      </c>
      <c r="E7" s="44">
        <v>12</v>
      </c>
      <c r="F7" s="44">
        <f t="shared" si="0"/>
        <v>60</v>
      </c>
      <c r="G7" s="45">
        <v>80</v>
      </c>
      <c r="H7" s="71">
        <f t="shared" si="1"/>
        <v>4800</v>
      </c>
      <c r="I7" s="65">
        <v>0</v>
      </c>
      <c r="J7" s="45">
        <v>0</v>
      </c>
      <c r="K7" s="45">
        <v>0</v>
      </c>
      <c r="L7" s="45">
        <v>0</v>
      </c>
      <c r="M7" s="73">
        <v>0</v>
      </c>
      <c r="N7" s="87">
        <f t="shared" si="2"/>
        <v>4800</v>
      </c>
      <c r="O7" s="46">
        <v>16.149999999999999</v>
      </c>
      <c r="P7" s="88">
        <f t="shared" si="3"/>
        <v>77520</v>
      </c>
    </row>
    <row r="8" spans="1:16" ht="40" customHeight="1" x14ac:dyDescent="0.35">
      <c r="A8" s="100"/>
      <c r="B8" s="52" t="s">
        <v>5</v>
      </c>
      <c r="C8" s="56" t="s">
        <v>103</v>
      </c>
      <c r="D8" s="44">
        <v>5</v>
      </c>
      <c r="E8" s="44">
        <v>12</v>
      </c>
      <c r="F8" s="44">
        <f t="shared" si="0"/>
        <v>60</v>
      </c>
      <c r="G8" s="45">
        <v>80</v>
      </c>
      <c r="H8" s="71">
        <f t="shared" si="1"/>
        <v>4800</v>
      </c>
      <c r="I8" s="65">
        <v>0</v>
      </c>
      <c r="J8" s="45">
        <v>0</v>
      </c>
      <c r="K8" s="45">
        <v>0</v>
      </c>
      <c r="L8" s="45">
        <v>0</v>
      </c>
      <c r="M8" s="73">
        <v>0</v>
      </c>
      <c r="N8" s="87">
        <f t="shared" si="2"/>
        <v>4800</v>
      </c>
      <c r="O8" s="46">
        <v>16.149999999999999</v>
      </c>
      <c r="P8" s="88">
        <f t="shared" si="3"/>
        <v>77520</v>
      </c>
    </row>
    <row r="9" spans="1:16" ht="40" customHeight="1" x14ac:dyDescent="0.35">
      <c r="A9" s="100"/>
      <c r="B9" s="52" t="s">
        <v>6</v>
      </c>
      <c r="C9" s="56" t="s">
        <v>103</v>
      </c>
      <c r="D9" s="44">
        <v>5</v>
      </c>
      <c r="E9" s="44">
        <v>5000</v>
      </c>
      <c r="F9" s="44">
        <f t="shared" si="0"/>
        <v>25000</v>
      </c>
      <c r="G9" s="45">
        <v>8.3000000000000004E-2</v>
      </c>
      <c r="H9" s="71">
        <f t="shared" si="1"/>
        <v>2075</v>
      </c>
      <c r="I9" s="65">
        <v>0</v>
      </c>
      <c r="J9" s="45">
        <v>0</v>
      </c>
      <c r="K9" s="45">
        <v>0</v>
      </c>
      <c r="L9" s="45">
        <v>0</v>
      </c>
      <c r="M9" s="73">
        <v>0</v>
      </c>
      <c r="N9" s="87">
        <f t="shared" si="2"/>
        <v>2075</v>
      </c>
      <c r="O9" s="46">
        <v>16.149999999999999</v>
      </c>
      <c r="P9" s="88">
        <f t="shared" si="3"/>
        <v>33511.25</v>
      </c>
    </row>
    <row r="10" spans="1:16" ht="40" customHeight="1" x14ac:dyDescent="0.35">
      <c r="A10" s="100"/>
      <c r="B10" s="52" t="s">
        <v>7</v>
      </c>
      <c r="C10" s="56" t="s">
        <v>103</v>
      </c>
      <c r="D10" s="44">
        <v>5</v>
      </c>
      <c r="E10" s="44">
        <v>12</v>
      </c>
      <c r="F10" s="44">
        <f t="shared" si="0"/>
        <v>60</v>
      </c>
      <c r="G10" s="45">
        <v>120</v>
      </c>
      <c r="H10" s="71">
        <f t="shared" si="1"/>
        <v>7200</v>
      </c>
      <c r="I10" s="65">
        <v>0</v>
      </c>
      <c r="J10" s="45">
        <v>0</v>
      </c>
      <c r="K10" s="45">
        <v>0</v>
      </c>
      <c r="L10" s="45">
        <v>0</v>
      </c>
      <c r="M10" s="73">
        <v>0</v>
      </c>
      <c r="N10" s="87">
        <f t="shared" si="2"/>
        <v>7200</v>
      </c>
      <c r="O10" s="46">
        <v>16.149999999999999</v>
      </c>
      <c r="P10" s="88">
        <f t="shared" si="3"/>
        <v>116279.99999999999</v>
      </c>
    </row>
    <row r="11" spans="1:16" ht="40" customHeight="1" x14ac:dyDescent="0.35">
      <c r="A11" s="100"/>
      <c r="B11" s="52" t="s">
        <v>8</v>
      </c>
      <c r="C11" s="56" t="s">
        <v>103</v>
      </c>
      <c r="D11" s="44">
        <v>5</v>
      </c>
      <c r="E11" s="44">
        <v>12</v>
      </c>
      <c r="F11" s="44">
        <f t="shared" si="0"/>
        <v>60</v>
      </c>
      <c r="G11" s="45">
        <v>80</v>
      </c>
      <c r="H11" s="71">
        <f t="shared" si="1"/>
        <v>4800</v>
      </c>
      <c r="I11" s="65">
        <v>0</v>
      </c>
      <c r="J11" s="45">
        <v>0</v>
      </c>
      <c r="K11" s="45">
        <v>0</v>
      </c>
      <c r="L11" s="45">
        <v>0</v>
      </c>
      <c r="M11" s="73">
        <v>0</v>
      </c>
      <c r="N11" s="65">
        <f t="shared" si="2"/>
        <v>4800</v>
      </c>
      <c r="O11" s="46">
        <v>16.149999999999999</v>
      </c>
      <c r="P11" s="88">
        <f t="shared" si="3"/>
        <v>77520</v>
      </c>
    </row>
    <row r="12" spans="1:16" x14ac:dyDescent="0.35">
      <c r="A12" s="101" t="s">
        <v>9</v>
      </c>
      <c r="B12" s="102"/>
      <c r="C12" s="58"/>
      <c r="D12" s="47">
        <f>SUM(D5)</f>
        <v>53</v>
      </c>
      <c r="E12" s="48">
        <f>SUM(F12/D12)</f>
        <v>478.22641509433964</v>
      </c>
      <c r="F12" s="47">
        <f>SUM(F5:F11)</f>
        <v>25346</v>
      </c>
      <c r="G12" s="48">
        <f>SUM(H12/F12)</f>
        <v>1.1431784107946028</v>
      </c>
      <c r="H12" s="72">
        <f>SUM(H5:H11)</f>
        <v>28975</v>
      </c>
      <c r="I12" s="66">
        <v>0</v>
      </c>
      <c r="J12" s="48">
        <v>0</v>
      </c>
      <c r="K12" s="48">
        <v>0</v>
      </c>
      <c r="L12" s="48">
        <v>0</v>
      </c>
      <c r="M12" s="72">
        <v>0</v>
      </c>
      <c r="N12" s="66">
        <f t="shared" ref="N12" si="4">SUM(N5:N11)</f>
        <v>28975</v>
      </c>
      <c r="O12" s="48">
        <f>SUM(O11)</f>
        <v>16.149999999999999</v>
      </c>
      <c r="P12" s="89">
        <f>SUM(P5:P11)</f>
        <v>467946.25</v>
      </c>
    </row>
    <row r="13" spans="1:16" ht="26" x14ac:dyDescent="0.35">
      <c r="A13" s="100" t="s">
        <v>10</v>
      </c>
      <c r="B13" s="52" t="s">
        <v>11</v>
      </c>
      <c r="C13" s="56" t="s">
        <v>103</v>
      </c>
      <c r="D13" s="44">
        <v>53</v>
      </c>
      <c r="E13" s="44">
        <v>1</v>
      </c>
      <c r="F13" s="44">
        <f>(D13*E13)</f>
        <v>53</v>
      </c>
      <c r="G13" s="45">
        <v>80</v>
      </c>
      <c r="H13" s="73">
        <f>F13*G13</f>
        <v>4240</v>
      </c>
      <c r="I13" s="65">
        <v>0</v>
      </c>
      <c r="J13" s="45">
        <v>0</v>
      </c>
      <c r="K13" s="45">
        <v>0</v>
      </c>
      <c r="L13" s="45">
        <v>0</v>
      </c>
      <c r="M13" s="73">
        <v>0</v>
      </c>
      <c r="N13" s="65">
        <f>H13</f>
        <v>4240</v>
      </c>
      <c r="O13" s="46">
        <v>77.37</v>
      </c>
      <c r="P13" s="88">
        <f>(N13*O13)</f>
        <v>328048.80000000005</v>
      </c>
    </row>
    <row r="14" spans="1:16" ht="26" x14ac:dyDescent="0.35">
      <c r="A14" s="100"/>
      <c r="B14" s="52" t="s">
        <v>12</v>
      </c>
      <c r="C14" s="56" t="s">
        <v>103</v>
      </c>
      <c r="D14" s="44">
        <v>5</v>
      </c>
      <c r="E14" s="44">
        <v>12</v>
      </c>
      <c r="F14" s="44">
        <f t="shared" ref="F14:F18" si="5">(D14*E14)</f>
        <v>60</v>
      </c>
      <c r="G14" s="45">
        <v>120</v>
      </c>
      <c r="H14" s="73">
        <f t="shared" ref="H14:H18" si="6">F14*G14</f>
        <v>7200</v>
      </c>
      <c r="I14" s="65">
        <v>0</v>
      </c>
      <c r="J14" s="45">
        <v>0</v>
      </c>
      <c r="K14" s="45">
        <v>0</v>
      </c>
      <c r="L14" s="45">
        <v>0</v>
      </c>
      <c r="M14" s="73">
        <v>0</v>
      </c>
      <c r="N14" s="65">
        <f t="shared" ref="N14:N18" si="7">H14</f>
        <v>7200</v>
      </c>
      <c r="O14" s="46">
        <v>77.37</v>
      </c>
      <c r="P14" s="88">
        <f t="shared" ref="P14:P18" si="8">(N14*O14)</f>
        <v>557064</v>
      </c>
    </row>
    <row r="15" spans="1:16" ht="26" x14ac:dyDescent="0.35">
      <c r="A15" s="100" t="s">
        <v>13</v>
      </c>
      <c r="B15" s="52" t="s">
        <v>14</v>
      </c>
      <c r="C15" s="56" t="s">
        <v>103</v>
      </c>
      <c r="D15" s="44">
        <v>106</v>
      </c>
      <c r="E15" s="44">
        <v>1</v>
      </c>
      <c r="F15" s="44">
        <f t="shared" si="5"/>
        <v>106</v>
      </c>
      <c r="G15" s="45">
        <v>80</v>
      </c>
      <c r="H15" s="73">
        <f t="shared" si="6"/>
        <v>8480</v>
      </c>
      <c r="I15" s="65">
        <v>0</v>
      </c>
      <c r="J15" s="45">
        <v>0</v>
      </c>
      <c r="K15" s="45">
        <v>0</v>
      </c>
      <c r="L15" s="45">
        <v>0</v>
      </c>
      <c r="M15" s="73">
        <v>0</v>
      </c>
      <c r="N15" s="65">
        <f t="shared" si="7"/>
        <v>8480</v>
      </c>
      <c r="O15" s="46">
        <v>77.37</v>
      </c>
      <c r="P15" s="88">
        <f t="shared" si="8"/>
        <v>656097.60000000009</v>
      </c>
    </row>
    <row r="16" spans="1:16" ht="26" x14ac:dyDescent="0.35">
      <c r="A16" s="100"/>
      <c r="B16" s="52" t="s">
        <v>89</v>
      </c>
      <c r="C16" s="56" t="s">
        <v>103</v>
      </c>
      <c r="D16" s="44">
        <v>10</v>
      </c>
      <c r="E16" s="44">
        <v>12</v>
      </c>
      <c r="F16" s="44">
        <f t="shared" si="5"/>
        <v>120</v>
      </c>
      <c r="G16" s="45">
        <v>120</v>
      </c>
      <c r="H16" s="73">
        <f t="shared" si="6"/>
        <v>14400</v>
      </c>
      <c r="I16" s="65">
        <v>0</v>
      </c>
      <c r="J16" s="45">
        <v>0</v>
      </c>
      <c r="K16" s="45">
        <v>0</v>
      </c>
      <c r="L16" s="45">
        <v>0</v>
      </c>
      <c r="M16" s="73">
        <v>0</v>
      </c>
      <c r="N16" s="65">
        <f t="shared" si="7"/>
        <v>14400</v>
      </c>
      <c r="O16" s="46">
        <v>77.37</v>
      </c>
      <c r="P16" s="88">
        <f t="shared" si="8"/>
        <v>1114128</v>
      </c>
    </row>
    <row r="17" spans="1:20" ht="25.5" customHeight="1" x14ac:dyDescent="0.35">
      <c r="A17" s="100" t="s">
        <v>15</v>
      </c>
      <c r="B17" s="52" t="s">
        <v>16</v>
      </c>
      <c r="C17" s="56" t="s">
        <v>103</v>
      </c>
      <c r="D17" s="44">
        <v>53</v>
      </c>
      <c r="E17" s="44">
        <v>1</v>
      </c>
      <c r="F17" s="44">
        <f t="shared" si="5"/>
        <v>53</v>
      </c>
      <c r="G17" s="45">
        <v>80</v>
      </c>
      <c r="H17" s="73">
        <f t="shared" si="6"/>
        <v>4240</v>
      </c>
      <c r="I17" s="65">
        <v>0</v>
      </c>
      <c r="J17" s="45">
        <v>0</v>
      </c>
      <c r="K17" s="45">
        <v>0</v>
      </c>
      <c r="L17" s="45">
        <v>0</v>
      </c>
      <c r="M17" s="73">
        <v>0</v>
      </c>
      <c r="N17" s="65">
        <f t="shared" si="7"/>
        <v>4240</v>
      </c>
      <c r="O17" s="46">
        <v>77.37</v>
      </c>
      <c r="P17" s="88">
        <f t="shared" si="8"/>
        <v>328048.80000000005</v>
      </c>
    </row>
    <row r="18" spans="1:20" ht="26" x14ac:dyDescent="0.35">
      <c r="A18" s="100"/>
      <c r="B18" s="52" t="s">
        <v>17</v>
      </c>
      <c r="C18" s="56" t="s">
        <v>103</v>
      </c>
      <c r="D18" s="44">
        <v>5</v>
      </c>
      <c r="E18" s="44">
        <v>12</v>
      </c>
      <c r="F18" s="44">
        <f t="shared" si="5"/>
        <v>60</v>
      </c>
      <c r="G18" s="45">
        <v>120</v>
      </c>
      <c r="H18" s="73">
        <f t="shared" si="6"/>
        <v>7200</v>
      </c>
      <c r="I18" s="65">
        <v>0</v>
      </c>
      <c r="J18" s="45">
        <v>0</v>
      </c>
      <c r="K18" s="45">
        <v>0</v>
      </c>
      <c r="L18" s="45">
        <v>0</v>
      </c>
      <c r="M18" s="73">
        <v>0</v>
      </c>
      <c r="N18" s="65">
        <f t="shared" si="7"/>
        <v>7200</v>
      </c>
      <c r="O18" s="46">
        <v>77.37</v>
      </c>
      <c r="P18" s="88">
        <f t="shared" si="8"/>
        <v>557064</v>
      </c>
    </row>
    <row r="19" spans="1:20" x14ac:dyDescent="0.35">
      <c r="A19" s="101" t="s">
        <v>18</v>
      </c>
      <c r="B19" s="102"/>
      <c r="C19" s="58"/>
      <c r="D19" s="47">
        <f>SUM(D13+D15+D17)</f>
        <v>212</v>
      </c>
      <c r="E19" s="48">
        <f>SUM(F19/D19)</f>
        <v>2.1320754716981134</v>
      </c>
      <c r="F19" s="47">
        <f>SUM(F13:F18)</f>
        <v>452</v>
      </c>
      <c r="G19" s="47">
        <f>SUM(H19/F19)</f>
        <v>101.23893805309734</v>
      </c>
      <c r="H19" s="74">
        <f>SUM(H13:H18)</f>
        <v>45760</v>
      </c>
      <c r="I19" s="66">
        <v>0</v>
      </c>
      <c r="J19" s="48">
        <v>0</v>
      </c>
      <c r="K19" s="48">
        <v>0</v>
      </c>
      <c r="L19" s="48">
        <v>0</v>
      </c>
      <c r="M19" s="72">
        <v>0</v>
      </c>
      <c r="N19" s="66">
        <f>SUM(N13:N18)</f>
        <v>45760</v>
      </c>
      <c r="O19" s="49">
        <v>77.37</v>
      </c>
      <c r="P19" s="59">
        <f>SUM(P13:P18)</f>
        <v>3540451.2</v>
      </c>
    </row>
    <row r="20" spans="1:20" ht="26" x14ac:dyDescent="0.35">
      <c r="A20" s="100" t="s">
        <v>19</v>
      </c>
      <c r="B20" s="52" t="s">
        <v>20</v>
      </c>
      <c r="C20" s="60">
        <v>25000</v>
      </c>
      <c r="D20" s="44">
        <v>15000</v>
      </c>
      <c r="E20" s="44">
        <v>1</v>
      </c>
      <c r="F20" s="44">
        <f>D20*E20</f>
        <v>15000</v>
      </c>
      <c r="G20" s="45">
        <v>0.05</v>
      </c>
      <c r="H20" s="73">
        <f>F20*G20</f>
        <v>750</v>
      </c>
      <c r="I20" s="65">
        <v>10000</v>
      </c>
      <c r="J20" s="45">
        <v>1</v>
      </c>
      <c r="K20" s="45">
        <v>10000</v>
      </c>
      <c r="L20" s="51">
        <v>1.67E-2</v>
      </c>
      <c r="M20" s="73">
        <f>K20*L20</f>
        <v>167</v>
      </c>
      <c r="N20" s="65">
        <f xml:space="preserve"> H20+M20</f>
        <v>917</v>
      </c>
      <c r="O20" s="46">
        <v>7.25</v>
      </c>
      <c r="P20" s="88">
        <f>(N20*O20)</f>
        <v>6648.25</v>
      </c>
    </row>
    <row r="21" spans="1:20" ht="30.65" customHeight="1" x14ac:dyDescent="0.35">
      <c r="A21" s="100"/>
      <c r="B21" s="52" t="s">
        <v>21</v>
      </c>
      <c r="C21" s="56" t="s">
        <v>103</v>
      </c>
      <c r="D21" s="44">
        <v>5000</v>
      </c>
      <c r="E21" s="44">
        <v>1</v>
      </c>
      <c r="F21" s="44">
        <f>D21*E21</f>
        <v>5000</v>
      </c>
      <c r="G21" s="45">
        <v>0.25</v>
      </c>
      <c r="H21" s="73">
        <f>F21*G21</f>
        <v>1250</v>
      </c>
      <c r="I21" s="65">
        <v>0</v>
      </c>
      <c r="J21" s="45">
        <v>0</v>
      </c>
      <c r="K21" s="45">
        <v>0</v>
      </c>
      <c r="L21" s="45">
        <v>0</v>
      </c>
      <c r="M21" s="73">
        <v>0</v>
      </c>
      <c r="N21" s="65">
        <f>H21</f>
        <v>1250</v>
      </c>
      <c r="O21" s="46">
        <v>7.25</v>
      </c>
      <c r="P21" s="88">
        <f>(N21*O21)</f>
        <v>9062.5</v>
      </c>
      <c r="S21" s="35"/>
      <c r="T21" s="36"/>
    </row>
    <row r="22" spans="1:20" x14ac:dyDescent="0.35">
      <c r="A22" s="101" t="s">
        <v>22</v>
      </c>
      <c r="B22" s="102"/>
      <c r="C22" s="58"/>
      <c r="D22" s="47">
        <f>SUM(D20)</f>
        <v>15000</v>
      </c>
      <c r="E22" s="48">
        <f>SUM(F22/D22)</f>
        <v>1.3333333333333333</v>
      </c>
      <c r="F22" s="47">
        <f>SUM(F20:F21)</f>
        <v>20000</v>
      </c>
      <c r="G22" s="48">
        <f>SUM(H22/F22)</f>
        <v>0.1</v>
      </c>
      <c r="H22" s="72">
        <f>SUM(H20:H21)</f>
        <v>2000</v>
      </c>
      <c r="I22" s="66">
        <v>10000</v>
      </c>
      <c r="J22" s="48">
        <v>1</v>
      </c>
      <c r="K22" s="48">
        <v>10000</v>
      </c>
      <c r="L22" s="68">
        <v>1.67E-2</v>
      </c>
      <c r="M22" s="72">
        <v>167</v>
      </c>
      <c r="N22" s="66">
        <f>SUM(N20:N21)</f>
        <v>2167</v>
      </c>
      <c r="O22" s="49">
        <v>7.25</v>
      </c>
      <c r="P22" s="89">
        <f>SUM(P20:P21)</f>
        <v>15710.75</v>
      </c>
    </row>
    <row r="23" spans="1:20" s="33" customFormat="1" ht="15" thickBot="1" x14ac:dyDescent="0.4">
      <c r="A23" s="61" t="s">
        <v>23</v>
      </c>
      <c r="B23" s="94"/>
      <c r="C23" s="61"/>
      <c r="D23" s="62">
        <f>SUM(D22,D19,D12)</f>
        <v>15265</v>
      </c>
      <c r="E23" s="63">
        <f>(F23/D23)</f>
        <v>3.0001965280052407</v>
      </c>
      <c r="F23" s="62">
        <f>SUM(F22,F19,F12)</f>
        <v>45798</v>
      </c>
      <c r="G23" s="63">
        <f>SUM(H23/F23)</f>
        <v>1.6755098475915979</v>
      </c>
      <c r="H23" s="75">
        <f>SUM(H22,H19,H12)</f>
        <v>76735</v>
      </c>
      <c r="I23" s="67">
        <v>10000</v>
      </c>
      <c r="J23" s="63">
        <v>1</v>
      </c>
      <c r="K23" s="63">
        <v>10000</v>
      </c>
      <c r="L23" s="80">
        <v>1.67E-2</v>
      </c>
      <c r="M23" s="75">
        <v>167</v>
      </c>
      <c r="N23" s="67">
        <f>SUM(N22,N19,N12)</f>
        <v>76902</v>
      </c>
      <c r="O23" s="90">
        <f>SUM(P23/N23)</f>
        <v>52.327744401966143</v>
      </c>
      <c r="P23" s="91">
        <f>SUM(P22,P19,P12)</f>
        <v>4024108.2</v>
      </c>
    </row>
    <row r="24" spans="1:20" x14ac:dyDescent="0.35">
      <c r="A24" s="28"/>
      <c r="B24" s="29"/>
      <c r="C24" s="2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20" x14ac:dyDescent="0.35">
      <c r="A25" s="28"/>
      <c r="B25" s="29"/>
      <c r="C25" s="29"/>
      <c r="D25" s="26"/>
      <c r="E25" s="26"/>
      <c r="F25" s="26"/>
      <c r="G25" s="26"/>
      <c r="H25" s="26"/>
      <c r="I25" s="26"/>
      <c r="J25" s="26"/>
      <c r="K25" s="95">
        <f>SUM(F23,K23)</f>
        <v>55798</v>
      </c>
      <c r="L25" s="26"/>
      <c r="M25" s="26"/>
      <c r="N25" s="26"/>
    </row>
    <row r="26" spans="1:20" x14ac:dyDescent="0.35">
      <c r="A26" s="30"/>
      <c r="B26" s="29"/>
      <c r="C26" s="29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mergeCells count="10">
    <mergeCell ref="I2:M2"/>
    <mergeCell ref="C2:H2"/>
    <mergeCell ref="A20:A21"/>
    <mergeCell ref="A22:B22"/>
    <mergeCell ref="A5:A11"/>
    <mergeCell ref="A12:B12"/>
    <mergeCell ref="A13:A14"/>
    <mergeCell ref="A15:A16"/>
    <mergeCell ref="A17:A18"/>
    <mergeCell ref="A19:B19"/>
  </mergeCells>
  <pageMargins left="0.7" right="0.7" top="0.75" bottom="0.75" header="0.3" footer="0.3"/>
  <pageSetup scale="79" fitToHeight="0" orientation="landscape" r:id="rId1"/>
  <headerFooter>
    <oddHeader>&amp;A</oddHeader>
  </headerFooter>
  <ignoredErrors>
    <ignoredError sqref="N12 N19 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8" workbookViewId="0">
      <selection activeCell="G11" sqref="G11"/>
    </sheetView>
  </sheetViews>
  <sheetFormatPr defaultRowHeight="14.5" x14ac:dyDescent="0.35"/>
  <cols>
    <col min="2" max="2" width="10.81640625" customWidth="1"/>
    <col min="6" max="6" width="14.81640625" customWidth="1"/>
    <col min="7" max="7" width="24" customWidth="1"/>
  </cols>
  <sheetData>
    <row r="1" spans="1:7" ht="22" hidden="1" x14ac:dyDescent="0.35">
      <c r="A1" s="2" t="s">
        <v>24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</row>
    <row r="2" spans="1:7" ht="43" hidden="1" x14ac:dyDescent="0.35">
      <c r="A2" s="3" t="s">
        <v>30</v>
      </c>
      <c r="B2" s="6" t="s">
        <v>31</v>
      </c>
      <c r="C2" s="6" t="s">
        <v>32</v>
      </c>
      <c r="D2" s="6" t="s">
        <v>33</v>
      </c>
      <c r="E2" s="6" t="s">
        <v>34</v>
      </c>
      <c r="F2" s="6" t="s">
        <v>35</v>
      </c>
      <c r="G2" t="e">
        <f>D2*E2</f>
        <v>#VALUE!</v>
      </c>
    </row>
    <row r="3" spans="1:7" ht="22" hidden="1" x14ac:dyDescent="0.35">
      <c r="A3" s="3" t="s">
        <v>36</v>
      </c>
      <c r="B3" s="6" t="s">
        <v>37</v>
      </c>
      <c r="C3" s="6" t="s">
        <v>38</v>
      </c>
      <c r="D3" s="6" t="s">
        <v>39</v>
      </c>
      <c r="E3" s="6" t="s">
        <v>40</v>
      </c>
      <c r="F3" s="6" t="s">
        <v>41</v>
      </c>
    </row>
    <row r="4" spans="1:7" hidden="1" x14ac:dyDescent="0.35">
      <c r="A4" s="4" t="s">
        <v>42</v>
      </c>
      <c r="B4" s="7" t="s">
        <v>43</v>
      </c>
      <c r="C4" s="7" t="s">
        <v>44</v>
      </c>
      <c r="D4" s="7" t="s">
        <v>45</v>
      </c>
      <c r="E4" s="6" t="s">
        <v>40</v>
      </c>
      <c r="F4" s="7" t="s">
        <v>46</v>
      </c>
    </row>
    <row r="5" spans="1:7" hidden="1" x14ac:dyDescent="0.35">
      <c r="A5" s="4" t="s">
        <v>47</v>
      </c>
      <c r="B5" s="8" t="s">
        <v>48</v>
      </c>
      <c r="C5" s="8" t="s">
        <v>49</v>
      </c>
      <c r="D5" s="8" t="s">
        <v>50</v>
      </c>
      <c r="E5" s="8" t="s">
        <v>51</v>
      </c>
      <c r="F5" s="9" t="s">
        <v>52</v>
      </c>
    </row>
    <row r="6" spans="1:7" hidden="1" x14ac:dyDescent="0.35">
      <c r="A6" s="5"/>
      <c r="B6" s="10"/>
      <c r="C6" s="10"/>
      <c r="D6" s="10"/>
      <c r="E6" s="10"/>
      <c r="F6" s="11"/>
    </row>
    <row r="7" spans="1:7" hidden="1" x14ac:dyDescent="0.35"/>
    <row r="8" spans="1:7" x14ac:dyDescent="0.35">
      <c r="A8" s="25" t="s">
        <v>53</v>
      </c>
      <c r="B8" s="25"/>
      <c r="C8" s="25"/>
      <c r="D8" s="25"/>
      <c r="E8" s="25"/>
      <c r="F8" s="25"/>
    </row>
    <row r="10" spans="1:7" ht="36.5" x14ac:dyDescent="0.35">
      <c r="A10" s="12" t="s">
        <v>54</v>
      </c>
      <c r="B10" s="12" t="s">
        <v>55</v>
      </c>
      <c r="C10" s="12" t="s">
        <v>56</v>
      </c>
      <c r="D10" s="12" t="s">
        <v>57</v>
      </c>
      <c r="E10" s="12" t="s">
        <v>58</v>
      </c>
      <c r="F10" s="12" t="s">
        <v>59</v>
      </c>
    </row>
    <row r="11" spans="1:7" ht="60.5" x14ac:dyDescent="0.35">
      <c r="A11" s="13" t="s">
        <v>60</v>
      </c>
      <c r="B11" s="14" t="s">
        <v>61</v>
      </c>
      <c r="C11" s="14" t="s">
        <v>62</v>
      </c>
      <c r="D11" s="14" t="s">
        <v>63</v>
      </c>
      <c r="E11" s="15">
        <v>18.38</v>
      </c>
      <c r="F11" s="21">
        <f>488448.5*0.5</f>
        <v>244224.25</v>
      </c>
      <c r="G11" t="s">
        <v>64</v>
      </c>
    </row>
    <row r="12" spans="1:7" ht="24.5" x14ac:dyDescent="0.35">
      <c r="A12" s="13" t="s">
        <v>65</v>
      </c>
      <c r="B12" s="14" t="s">
        <v>66</v>
      </c>
      <c r="C12" s="14" t="s">
        <v>67</v>
      </c>
      <c r="D12" s="14" t="s">
        <v>68</v>
      </c>
      <c r="E12" s="16">
        <v>54.94</v>
      </c>
      <c r="F12" s="21">
        <v>1887298.88</v>
      </c>
    </row>
    <row r="13" spans="1:7" x14ac:dyDescent="0.35">
      <c r="A13" s="13" t="s">
        <v>69</v>
      </c>
      <c r="B13" s="17" t="s">
        <v>70</v>
      </c>
      <c r="C13" s="17" t="s">
        <v>71</v>
      </c>
      <c r="D13" s="17" t="s">
        <v>72</v>
      </c>
      <c r="E13" s="16">
        <v>7.25</v>
      </c>
      <c r="F13" s="21">
        <v>18125</v>
      </c>
    </row>
    <row r="14" spans="1:7" x14ac:dyDescent="0.35">
      <c r="A14" s="13" t="s">
        <v>73</v>
      </c>
      <c r="B14" s="18" t="s">
        <v>74</v>
      </c>
      <c r="C14" s="18" t="s">
        <v>75</v>
      </c>
      <c r="D14" s="18" t="s">
        <v>76</v>
      </c>
      <c r="E14" s="16"/>
      <c r="F14" s="22">
        <f>SUM(F11:F13)</f>
        <v>2149648.13</v>
      </c>
      <c r="G14" s="24">
        <f>F14*0.33</f>
        <v>709383.88289999997</v>
      </c>
    </row>
    <row r="15" spans="1:7" x14ac:dyDescent="0.35">
      <c r="A15" s="19"/>
      <c r="B15" s="20"/>
      <c r="C15" s="20"/>
      <c r="D15" s="20"/>
      <c r="E15" s="20"/>
      <c r="F15" s="23">
        <f>F14+G14</f>
        <v>2859032.0129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A621DF277514EA67755A6330B8181" ma:contentTypeVersion="11" ma:contentTypeDescription="Create a new document." ma:contentTypeScope="" ma:versionID="a9edff0eaf45996b0e36a8becf415f19">
  <xsd:schema xmlns:xsd="http://www.w3.org/2001/XMLSchema" xmlns:xs="http://www.w3.org/2001/XMLSchema" xmlns:p="http://schemas.microsoft.com/office/2006/metadata/properties" xmlns:ns3="77be19f8-ff85-4989-9602-d9e0f77e5ce3" xmlns:ns4="000ddfdc-4fbf-44b7-8d5e-4f78f8e1859b" targetNamespace="http://schemas.microsoft.com/office/2006/metadata/properties" ma:root="true" ma:fieldsID="8fbb0a8b8721cfa9eb465cc8bbcfdc4f" ns3:_="" ns4:_="">
    <xsd:import namespace="77be19f8-ff85-4989-9602-d9e0f77e5ce3"/>
    <xsd:import namespace="000ddfdc-4fbf-44b7-8d5e-4f78f8e185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e19f8-ff85-4989-9602-d9e0f77e5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ddfdc-4fbf-44b7-8d5e-4f78f8e185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00ddfdc-4fbf-44b7-8d5e-4f78f8e1859b"/>
    <ds:schemaRef ds:uri="77be19f8-ff85-4989-9602-d9e0f77e5ce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67590-6F6F-4746-9D77-90D7282D6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e19f8-ff85-4989-9602-d9e0f77e5ce3"/>
    <ds:schemaRef ds:uri="000ddfdc-4fbf-44b7-8d5e-4f78f8e18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MPP Burden Table</vt:lpstr>
      <vt:lpstr>Cost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Ragland-Greene, Rachelle - FNS</cp:lastModifiedBy>
  <cp:revision/>
  <cp:lastPrinted>2022-01-21T22:24:08Z</cp:lastPrinted>
  <dcterms:created xsi:type="dcterms:W3CDTF">2013-01-08T21:49:18Z</dcterms:created>
  <dcterms:modified xsi:type="dcterms:W3CDTF">2022-04-21T12:57:58Z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0x010100210A621DF277514EA67755A6330B8181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xd_Signature">
    <vt:bool>false</vt:bool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