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ina_sandberg_usda_gov/Documents/Documents/0584-0012  7CFR Part 220, School Breakfast Program 2022 Renewal/ICR from PO 4.15.22/"/>
    </mc:Choice>
  </mc:AlternateContent>
  <xr:revisionPtr revIDLastSave="15" documentId="8_{5B32D6DF-B1D1-46C2-8DEE-85D73E132D67}" xr6:coauthVersionLast="47" xr6:coauthVersionMax="47" xr10:uidLastSave="{E7D8163C-AD2C-404C-85F1-A09816FF3533}"/>
  <bookViews>
    <workbookView xWindow="-110" yWindow="-110" windowWidth="19420" windowHeight="10420" tabRatio="500" xr2:uid="{00000000-000D-0000-FFFF-FFFF00000000}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RecordKeeping!$A$3:$N$19</definedName>
    <definedName name="_xlnm._FilterDatabase" localSheetId="1" hidden="1">Reporting!$A$3:$N$18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RecordKeeping!$A$1:$N$22</definedName>
    <definedName name="_xlnm.Print_Area" localSheetId="1">Reporting!$A$1:$N$20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7" l="1"/>
  <c r="E14" i="27" l="1"/>
  <c r="E10" i="8"/>
  <c r="J10" i="8" l="1"/>
  <c r="G5" i="8"/>
  <c r="I5" i="8" l="1"/>
  <c r="J18" i="8"/>
  <c r="M10" i="8"/>
  <c r="L10" i="8"/>
  <c r="K10" i="8"/>
  <c r="G9" i="8"/>
  <c r="I9" i="8" s="1"/>
  <c r="N9" i="8" s="1"/>
  <c r="G6" i="8"/>
  <c r="I6" i="8" l="1"/>
  <c r="N6" i="8" s="1"/>
  <c r="N5" i="8"/>
  <c r="G6" i="27"/>
  <c r="I6" i="27" s="1"/>
  <c r="N6" i="27" s="1"/>
  <c r="G16" i="27"/>
  <c r="I16" i="27" s="1"/>
  <c r="N16" i="27" s="1"/>
  <c r="G11" i="27"/>
  <c r="I11" i="27" s="1"/>
  <c r="N11" i="27" s="1"/>
  <c r="G12" i="27"/>
  <c r="I12" i="27" s="1"/>
  <c r="M18" i="8"/>
  <c r="L18" i="8"/>
  <c r="K18" i="8"/>
  <c r="E18" i="8"/>
  <c r="G17" i="8"/>
  <c r="I17" i="8" s="1"/>
  <c r="G16" i="8"/>
  <c r="N12" i="27" l="1"/>
  <c r="I16" i="8"/>
  <c r="I18" i="8" s="1"/>
  <c r="G18" i="8"/>
  <c r="N17" i="8"/>
  <c r="N16" i="8" l="1"/>
  <c r="N18" i="8" s="1"/>
  <c r="H18" i="8"/>
  <c r="E7" i="4" s="1"/>
  <c r="E14" i="8"/>
  <c r="G12" i="8" l="1"/>
  <c r="I12" i="8" s="1"/>
  <c r="N12" i="8" s="1"/>
  <c r="M8" i="27" l="1"/>
  <c r="E8" i="27" l="1"/>
  <c r="B12" i="4" l="1"/>
  <c r="B7" i="4"/>
  <c r="B6" i="4"/>
  <c r="M14" i="27"/>
  <c r="E19" i="8" l="1"/>
  <c r="E22" i="8"/>
  <c r="J17" i="27"/>
  <c r="B10" i="4" l="1"/>
  <c r="G7" i="8" l="1"/>
  <c r="G10" i="8" s="1"/>
  <c r="G8" i="8"/>
  <c r="I8" i="8" s="1"/>
  <c r="I7" i="8" l="1"/>
  <c r="I10" i="8" s="1"/>
  <c r="F7" i="4"/>
  <c r="G5" i="27"/>
  <c r="I5" i="27" s="1"/>
  <c r="N5" i="27" s="1"/>
  <c r="G10" i="27"/>
  <c r="I10" i="27" s="1"/>
  <c r="G13" i="8"/>
  <c r="J14" i="8"/>
  <c r="K14" i="8"/>
  <c r="L14" i="8"/>
  <c r="M14" i="8"/>
  <c r="M19" i="8" s="1"/>
  <c r="N20" i="27"/>
  <c r="M20" i="27"/>
  <c r="L20" i="27"/>
  <c r="K20" i="27"/>
  <c r="J20" i="27"/>
  <c r="I20" i="27"/>
  <c r="H20" i="27"/>
  <c r="G20" i="27"/>
  <c r="F20" i="27"/>
  <c r="E20" i="27"/>
  <c r="M17" i="27"/>
  <c r="L17" i="27"/>
  <c r="K17" i="27"/>
  <c r="L14" i="27"/>
  <c r="K14" i="27"/>
  <c r="J14" i="27"/>
  <c r="G13" i="27"/>
  <c r="L8" i="27"/>
  <c r="K8" i="27"/>
  <c r="J8" i="27"/>
  <c r="G7" i="27"/>
  <c r="D21" i="8"/>
  <c r="E21" i="8"/>
  <c r="H21" i="8"/>
  <c r="F21" i="8"/>
  <c r="G21" i="8"/>
  <c r="I21" i="8"/>
  <c r="J21" i="8"/>
  <c r="K21" i="8"/>
  <c r="L21" i="8"/>
  <c r="M21" i="8"/>
  <c r="N21" i="8"/>
  <c r="B5" i="4"/>
  <c r="N8" i="8"/>
  <c r="N7" i="8"/>
  <c r="N10" i="8" l="1"/>
  <c r="I7" i="27"/>
  <c r="N7" i="27" s="1"/>
  <c r="I13" i="27"/>
  <c r="F18" i="8"/>
  <c r="C7" i="4" s="1"/>
  <c r="I13" i="8"/>
  <c r="N13" i="8" s="1"/>
  <c r="N14" i="8" s="1"/>
  <c r="N19" i="8" s="1"/>
  <c r="G14" i="8"/>
  <c r="D7" i="4"/>
  <c r="G14" i="27"/>
  <c r="B11" i="4"/>
  <c r="B13" i="4" s="1"/>
  <c r="M18" i="27"/>
  <c r="K22" i="8"/>
  <c r="L22" i="8"/>
  <c r="J18" i="27"/>
  <c r="J21" i="27" s="1"/>
  <c r="L18" i="27"/>
  <c r="E18" i="27"/>
  <c r="E21" i="27" s="1"/>
  <c r="K18" i="27"/>
  <c r="L19" i="8"/>
  <c r="G17" i="27"/>
  <c r="F17" i="27" s="1"/>
  <c r="C12" i="4" s="1"/>
  <c r="G8" i="27"/>
  <c r="F8" i="27" s="1"/>
  <c r="C10" i="4" s="1"/>
  <c r="K19" i="8"/>
  <c r="B8" i="4"/>
  <c r="F10" i="8"/>
  <c r="C5" i="4" s="1"/>
  <c r="F14" i="8" l="1"/>
  <c r="G22" i="8"/>
  <c r="F22" i="8" s="1"/>
  <c r="N22" i="8"/>
  <c r="D6" i="4"/>
  <c r="H10" i="8"/>
  <c r="E5" i="4" s="1"/>
  <c r="N13" i="27"/>
  <c r="I14" i="27"/>
  <c r="H14" i="27" s="1"/>
  <c r="E11" i="4" s="1"/>
  <c r="D11" i="4"/>
  <c r="F14" i="27"/>
  <c r="C11" i="4" s="1"/>
  <c r="I14" i="8"/>
  <c r="I22" i="8" s="1"/>
  <c r="H22" i="8" s="1"/>
  <c r="N10" i="27"/>
  <c r="C6" i="4"/>
  <c r="G18" i="27"/>
  <c r="B14" i="4"/>
  <c r="D12" i="4"/>
  <c r="C3" i="28"/>
  <c r="D10" i="4"/>
  <c r="F5" i="4"/>
  <c r="D5" i="4"/>
  <c r="D8" i="4" s="1"/>
  <c r="I8" i="27"/>
  <c r="H8" i="27" s="1"/>
  <c r="E10" i="4" s="1"/>
  <c r="I17" i="27"/>
  <c r="F12" i="4" s="1"/>
  <c r="N17" i="27"/>
  <c r="G19" i="8"/>
  <c r="F18" i="27" l="1"/>
  <c r="F21" i="27" s="1"/>
  <c r="G21" i="27"/>
  <c r="C5" i="28"/>
  <c r="C4" i="28" s="1"/>
  <c r="F19" i="8"/>
  <c r="I19" i="8"/>
  <c r="H19" i="8" s="1"/>
  <c r="F11" i="4"/>
  <c r="N14" i="27"/>
  <c r="F6" i="4"/>
  <c r="F8" i="4" s="1"/>
  <c r="E8" i="4" s="1"/>
  <c r="H14" i="8"/>
  <c r="E6" i="4" s="1"/>
  <c r="I18" i="27"/>
  <c r="D13" i="4"/>
  <c r="C8" i="4"/>
  <c r="H17" i="27"/>
  <c r="E12" i="4" s="1"/>
  <c r="F10" i="4"/>
  <c r="N8" i="27"/>
  <c r="H18" i="27" l="1"/>
  <c r="H21" i="27" s="1"/>
  <c r="I21" i="27"/>
  <c r="F13" i="4"/>
  <c r="N18" i="27"/>
  <c r="D14" i="4"/>
  <c r="C14" i="4" s="1"/>
  <c r="E13" i="4"/>
  <c r="C13" i="4"/>
  <c r="C7" i="28"/>
  <c r="C6" i="28" s="1"/>
  <c r="F14" i="4"/>
  <c r="J19" i="8"/>
  <c r="N21" i="27" l="1"/>
  <c r="C9" i="28"/>
  <c r="C8" i="28"/>
  <c r="J22" i="8"/>
  <c r="E14" i="4"/>
</calcChain>
</file>

<file path=xl/sharedStrings.xml><?xml version="1.0" encoding="utf-8"?>
<sst xmlns="http://schemas.openxmlformats.org/spreadsheetml/2006/main" count="145" uniqueCount="101">
  <si>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</si>
  <si>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</si>
  <si>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</si>
  <si>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</si>
  <si>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</si>
  <si>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</si>
  <si>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</si>
  <si>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</si>
  <si>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</si>
  <si>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</si>
  <si>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</si>
  <si>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</si>
  <si>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</si>
  <si>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</si>
  <si>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</si>
  <si>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</si>
  <si>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</si>
  <si>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</si>
  <si>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</si>
  <si>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</si>
  <si>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</si>
  <si>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</si>
  <si>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</si>
  <si>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</si>
  <si>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</si>
  <si>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</si>
  <si>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</si>
  <si>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</si>
  <si>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</si>
  <si>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</si>
  <si>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</si>
  <si>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</si>
  <si>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</si>
  <si>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</si>
  <si>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</si>
  <si>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</si>
  <si>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</si>
  <si>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</si>
  <si>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</si>
  <si>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</si>
  <si>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</si>
  <si>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</si>
  <si>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</si>
  <si>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</si>
  <si>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</si>
  <si>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Due to Program Change - Proposed Rule</t>
  </si>
  <si>
    <t>Due to Authorizing Statute</t>
  </si>
  <si>
    <t xml:space="preserve">Due to Program Change - </t>
  </si>
  <si>
    <t>Institution Level</t>
  </si>
  <si>
    <t>Site Level</t>
  </si>
  <si>
    <t xml:space="preserve">Site Level </t>
  </si>
  <si>
    <t>Child Nutrition Program</t>
  </si>
  <si>
    <t>Regulation</t>
  </si>
  <si>
    <t>SFA maintains Program records to support claims.</t>
  </si>
  <si>
    <t>Breakfast</t>
  </si>
  <si>
    <t>SA maintains all records pertaining to claims against SFAs.</t>
  </si>
  <si>
    <t>SA maintains evidence of complaint investigations and actions.</t>
  </si>
  <si>
    <t>School Food Authority Level Total</t>
  </si>
  <si>
    <t>School Level Total</t>
  </si>
  <si>
    <t>Schools record breakfasts by category at point of service.</t>
  </si>
  <si>
    <t>§220.5</t>
  </si>
  <si>
    <t>§220.15(b)</t>
  </si>
  <si>
    <t>§220.13(b)(1)</t>
  </si>
  <si>
    <t>§220.13(c)</t>
  </si>
  <si>
    <t>§220.14(d)</t>
  </si>
  <si>
    <t>§220.11(a)</t>
  </si>
  <si>
    <t>§220.11(b)</t>
  </si>
  <si>
    <t>§220.8(a)(3) &amp; 220.9(a)</t>
  </si>
  <si>
    <t>§220.7(a)</t>
  </si>
  <si>
    <t>SFAs requesting a claim exception</t>
  </si>
  <si>
    <t>School Food Authority Level</t>
  </si>
  <si>
    <t xml:space="preserve">School Level Total </t>
  </si>
  <si>
    <t>School Level</t>
  </si>
  <si>
    <t>Schools submit breakfast counts by category to SFA.</t>
  </si>
  <si>
    <t>§220.19</t>
  </si>
  <si>
    <t>SA termination for failure to comply.</t>
  </si>
  <si>
    <t>§220.15(c)</t>
  </si>
  <si>
    <t>SFAs will provide records for audits.</t>
  </si>
  <si>
    <t>§220.9(d)</t>
  </si>
  <si>
    <t>SA determination of severe need.</t>
  </si>
  <si>
    <t>Schools record menu, food production, and recent nutrition analysis.</t>
  </si>
  <si>
    <t>OMB Control #0584-0012 - Burden Summary - 7 CFR Part 220, School Breakfast Program Regulations</t>
  </si>
  <si>
    <t>This is a DRAFT of the School Breakfast Program Burden doc using the redesigned template</t>
  </si>
  <si>
    <t>TOTAL BURDEN HOURS WITH REVISION</t>
  </si>
  <si>
    <t>CURRENT OMB INVENTORY</t>
  </si>
  <si>
    <t>Burden reduction for renewal.  Need to eliminate reporting burden associated with the FNS-10 and FNS-777 to not duplicate burden in those ICRs.</t>
  </si>
  <si>
    <t xml:space="preserve">SA submits requests for funds to pay SBP claims.  </t>
  </si>
  <si>
    <t>SFA Level</t>
  </si>
  <si>
    <t>JW</t>
  </si>
  <si>
    <t>In response to note in row 3-  We removed the FNS-10 and FNS-777 from this collection in an update during CY 2022. Those forms are included the FPRS ICR.</t>
  </si>
  <si>
    <t>SBP Reporting Info</t>
  </si>
  <si>
    <t>SBP Record Keeping Info</t>
  </si>
  <si>
    <t>§220.12(a)</t>
  </si>
  <si>
    <t>SAs must establish rules on competitive foods</t>
  </si>
  <si>
    <t>DIFFERENCE IN BURDEN HOURS (NEW BURDEN REQUESTED WITH  REVISION)</t>
  </si>
  <si>
    <t>TOTAL BURDEN FOR REVISION</t>
  </si>
  <si>
    <t>SA provides records for MEs and audits. Records may be provided to FNS or OIG.</t>
  </si>
  <si>
    <t>SA maintains Program records as necessary to support the reimbursement payments and reports. Records are provided to FNS when support for reimbursement payments is required.</t>
  </si>
  <si>
    <t>§220.7(e)(13) and §220.11(b)</t>
  </si>
  <si>
    <t>SFA must submit an application to the State or FNSRO where applicable to operate the SBP in a new school.</t>
  </si>
  <si>
    <t>SFAs submit monthly claims to SA, or FNSRO where applicable.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</si>
</sst>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m/d/yy;@"/>
    <numFmt numFmtId="168" formatCode="#,##0.0000"/>
    <numFmt numFmtId="169" formatCode="#,##0.0000_);\(#,##0.0000\)"/>
    <numFmt numFmtId="170" formatCode="0.000"/>
    <numFmt numFmtId="171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3" fillId="17" borderId="0" applyNumberFormat="0" applyBorder="0" applyAlignment="0" applyProtection="0"/>
    <xf numFmtId="0" fontId="34" fillId="0" borderId="0"/>
  </cellStyleXfs>
  <cellXfs count="194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2" fillId="2" borderId="0" xfId="1" applyFont="1" applyFill="1" applyBorder="1" applyAlignment="1" applyProtection="1">
      <alignment horizontal="center" vertical="center" wrapText="1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6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1" fillId="0" borderId="0" xfId="0" applyFont="1"/>
    <xf numFmtId="0" fontId="24" fillId="11" borderId="26" xfId="0" applyFont="1" applyFill="1" applyBorder="1" applyAlignment="1">
      <alignment horizontal="center" vertical="center" wrapText="1"/>
    </xf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0" fillId="0" borderId="30" xfId="0" applyBorder="1"/>
    <xf numFmtId="3" fontId="25" fillId="0" borderId="31" xfId="0" applyNumberFormat="1" applyFont="1" applyBorder="1" applyAlignment="1">
      <alignment horizontal="right"/>
    </xf>
    <xf numFmtId="0" fontId="25" fillId="0" borderId="31" xfId="0" applyFont="1" applyBorder="1" applyAlignment="1">
      <alignment horizontal="right"/>
    </xf>
    <xf numFmtId="0" fontId="25" fillId="0" borderId="17" xfId="0" applyFont="1" applyBorder="1" applyAlignme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7" fontId="0" fillId="0" borderId="23" xfId="0" applyNumberFormat="1" applyBorder="1"/>
    <xf numFmtId="167" fontId="0" fillId="0" borderId="32" xfId="0" applyNumberFormat="1" applyBorder="1"/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/>
    <xf numFmtId="2" fontId="1" fillId="0" borderId="1" xfId="0" applyNumberFormat="1" applyFont="1" applyBorder="1"/>
    <xf numFmtId="3" fontId="29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5" fillId="11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vertical="center"/>
    </xf>
    <xf numFmtId="0" fontId="30" fillId="0" borderId="1" xfId="0" applyNumberFormat="1" applyFont="1" applyBorder="1" applyAlignment="1" applyProtection="1">
      <alignment vertical="center" wrapText="1" readingOrder="1"/>
    </xf>
    <xf numFmtId="0" fontId="30" fillId="0" borderId="1" xfId="0" applyFont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vertical="center"/>
      <protection locked="0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8" fontId="25" fillId="0" borderId="31" xfId="0" applyNumberFormat="1" applyFont="1" applyBorder="1" applyAlignment="1">
      <alignment horizontal="right"/>
    </xf>
    <xf numFmtId="0" fontId="31" fillId="3" borderId="4" xfId="0" applyFont="1" applyFill="1" applyBorder="1" applyAlignment="1" applyProtection="1">
      <alignment horizontal="left" vertical="center"/>
    </xf>
    <xf numFmtId="166" fontId="31" fillId="3" borderId="4" xfId="3" applyNumberFormat="1" applyFont="1" applyFill="1" applyBorder="1" applyAlignment="1" applyProtection="1">
      <alignment vertical="center"/>
    </xf>
    <xf numFmtId="169" fontId="31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1" fillId="0" borderId="1" xfId="0" applyNumberFormat="1" applyFont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9" fillId="0" borderId="1" xfId="0" applyNumberFormat="1" applyFont="1" applyFill="1" applyBorder="1" applyAlignment="1">
      <alignment vertical="center" wrapText="1" readingOrder="1"/>
    </xf>
    <xf numFmtId="39" fontId="5" fillId="0" borderId="1" xfId="3" applyNumberFormat="1" applyFont="1" applyFill="1" applyBorder="1" applyAlignment="1" applyProtection="1">
      <alignment vertical="center"/>
    </xf>
    <xf numFmtId="166" fontId="0" fillId="0" borderId="0" xfId="0" applyNumberFormat="1"/>
    <xf numFmtId="0" fontId="5" fillId="0" borderId="33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33" fillId="17" borderId="0" xfId="8"/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0" fontId="30" fillId="0" borderId="2" xfId="0" applyFont="1" applyBorder="1" applyAlignment="1" applyProtection="1">
      <alignment horizontal="left" vertical="center" wrapText="1"/>
    </xf>
    <xf numFmtId="39" fontId="10" fillId="0" borderId="4" xfId="3" applyNumberFormat="1" applyFont="1" applyBorder="1" applyAlignment="1" applyProtection="1">
      <alignment vertical="center"/>
    </xf>
    <xf numFmtId="39" fontId="10" fillId="6" borderId="4" xfId="3" applyNumberFormat="1" applyFont="1" applyFill="1" applyBorder="1" applyAlignment="1" applyProtection="1">
      <alignment vertical="center"/>
    </xf>
    <xf numFmtId="3" fontId="23" fillId="0" borderId="0" xfId="0" applyNumberFormat="1" applyFont="1"/>
    <xf numFmtId="4" fontId="5" fillId="0" borderId="1" xfId="6" applyNumberFormat="1" applyFont="1" applyFill="1" applyBorder="1" applyAlignment="1" applyProtection="1">
      <alignment vertical="center"/>
    </xf>
    <xf numFmtId="0" fontId="35" fillId="0" borderId="21" xfId="0" applyFont="1" applyBorder="1"/>
    <xf numFmtId="37" fontId="23" fillId="13" borderId="1" xfId="0" applyNumberFormat="1" applyFont="1" applyFill="1" applyBorder="1"/>
    <xf numFmtId="170" fontId="23" fillId="13" borderId="1" xfId="0" applyNumberFormat="1" applyFont="1" applyFill="1" applyBorder="1"/>
    <xf numFmtId="0" fontId="1" fillId="0" borderId="1" xfId="0" applyFont="1" applyBorder="1" applyAlignment="1">
      <alignment wrapText="1"/>
    </xf>
    <xf numFmtId="0" fontId="26" fillId="13" borderId="1" xfId="0" applyFont="1" applyFill="1" applyBorder="1" applyAlignment="1">
      <alignment horizontal="left" wrapText="1"/>
    </xf>
    <xf numFmtId="170" fontId="5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</xf>
    <xf numFmtId="1" fontId="23" fillId="0" borderId="1" xfId="3" applyNumberFormat="1" applyFont="1" applyFill="1" applyBorder="1" applyAlignment="1" applyProtection="1">
      <alignment vertical="center"/>
      <protection locked="0"/>
    </xf>
    <xf numFmtId="1" fontId="5" fillId="0" borderId="12" xfId="3" applyNumberFormat="1" applyFont="1" applyFill="1" applyBorder="1" applyAlignment="1" applyProtection="1">
      <alignment vertical="center"/>
    </xf>
    <xf numFmtId="1" fontId="5" fillId="11" borderId="1" xfId="3" applyNumberFormat="1" applyFont="1" applyFill="1" applyBorder="1" applyAlignment="1" applyProtection="1">
      <alignment vertical="center"/>
    </xf>
    <xf numFmtId="1" fontId="6" fillId="9" borderId="15" xfId="3" applyNumberFormat="1" applyFont="1" applyFill="1" applyBorder="1" applyProtection="1"/>
    <xf numFmtId="0" fontId="6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" applyNumberFormat="1" applyFont="1" applyFill="1" applyBorder="1" applyAlignment="1" applyProtection="1">
      <alignment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37" fontId="5" fillId="0" borderId="1" xfId="6" applyNumberFormat="1" applyFont="1" applyFill="1" applyBorder="1" applyAlignment="1" applyProtection="1">
      <alignment vertical="center"/>
    </xf>
    <xf numFmtId="170" fontId="5" fillId="0" borderId="1" xfId="6" applyNumberFormat="1" applyFont="1" applyFill="1" applyBorder="1" applyAlignment="1" applyProtection="1">
      <alignment vertical="center"/>
    </xf>
    <xf numFmtId="3" fontId="5" fillId="0" borderId="1" xfId="6" applyNumberFormat="1" applyFont="1" applyFill="1" applyBorder="1" applyAlignment="1" applyProtection="1">
      <alignment vertical="center"/>
      <protection locked="0"/>
    </xf>
    <xf numFmtId="2" fontId="5" fillId="0" borderId="12" xfId="6" applyNumberFormat="1" applyFont="1" applyFill="1" applyBorder="1" applyAlignment="1" applyProtection="1">
      <alignment vertical="center"/>
    </xf>
    <xf numFmtId="2" fontId="30" fillId="0" borderId="12" xfId="3" applyNumberFormat="1" applyFont="1" applyFill="1" applyBorder="1" applyAlignment="1" applyProtection="1">
      <alignment vertical="center"/>
    </xf>
    <xf numFmtId="2" fontId="5" fillId="0" borderId="12" xfId="3" applyNumberFormat="1" applyFont="1" applyFill="1" applyBorder="1" applyAlignment="1" applyProtection="1">
      <alignment vertical="center"/>
    </xf>
    <xf numFmtId="3" fontId="23" fillId="13" borderId="1" xfId="0" applyNumberFormat="1" applyFont="1" applyFill="1" applyBorder="1"/>
    <xf numFmtId="3" fontId="0" fillId="12" borderId="1" xfId="0" applyNumberFormat="1" applyFill="1" applyBorder="1" applyAlignment="1" applyProtection="1">
      <alignment vertical="center"/>
      <protection locked="0"/>
    </xf>
    <xf numFmtId="4" fontId="5" fillId="12" borderId="1" xfId="3" applyNumberFormat="1" applyFont="1" applyFill="1" applyBorder="1" applyAlignment="1" applyProtection="1">
      <alignment vertical="center"/>
    </xf>
    <xf numFmtId="4" fontId="25" fillId="0" borderId="31" xfId="0" applyNumberFormat="1" applyFont="1" applyBorder="1" applyAlignment="1">
      <alignment horizontal="right"/>
    </xf>
    <xf numFmtId="4" fontId="6" fillId="9" borderId="16" xfId="3" applyNumberFormat="1" applyFont="1" applyFill="1" applyBorder="1" applyProtection="1"/>
    <xf numFmtId="171" fontId="6" fillId="9" borderId="16" xfId="3" applyNumberFormat="1" applyFont="1" applyFill="1" applyBorder="1" applyProtection="1"/>
    <xf numFmtId="4" fontId="5" fillId="0" borderId="12" xfId="3" applyNumberFormat="1" applyFont="1" applyFill="1" applyBorder="1" applyAlignment="1" applyProtection="1">
      <alignment vertical="center"/>
    </xf>
    <xf numFmtId="4" fontId="5" fillId="11" borderId="12" xfId="3" applyNumberFormat="1" applyFont="1" applyFill="1" applyBorder="1" applyAlignment="1" applyProtection="1">
      <alignment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4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5" xfId="1" applyFont="1" applyFill="1" applyBorder="1" applyAlignment="1" applyProtection="1">
      <alignment horizontal="center" vertical="center" wrapText="1"/>
    </xf>
    <xf numFmtId="0" fontId="25" fillId="14" borderId="17" xfId="0" applyFont="1" applyFill="1" applyBorder="1" applyAlignment="1">
      <alignment horizontal="center"/>
    </xf>
    <xf numFmtId="0" fontId="25" fillId="14" borderId="29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</cellXfs>
  <cellStyles count="10">
    <cellStyle name="Bad" xfId="8" builtinId="27"/>
    <cellStyle name="Comma 2" xfId="3" xr:uid="{00000000-0005-0000-0000-000001000000}"/>
    <cellStyle name="Comma 2 2" xfId="6" xr:uid="{00000000-0005-0000-0000-000002000000}"/>
    <cellStyle name="Comma 3" xfId="2" xr:uid="{00000000-0005-0000-0000-000003000000}"/>
    <cellStyle name="Comma 3 2" xfId="5" xr:uid="{00000000-0005-0000-0000-000004000000}"/>
    <cellStyle name="Normal" xfId="0" builtinId="0"/>
    <cellStyle name="Normal 2" xfId="1" xr:uid="{00000000-0005-0000-0000-000006000000}"/>
    <cellStyle name="Normal 3" xfId="4" xr:uid="{00000000-0005-0000-0000-000007000000}"/>
    <cellStyle name="Normal 3 2" xfId="7" xr:uid="{00000000-0005-0000-0000-000008000000}"/>
    <cellStyle name="Normal 4" xfId="9" xr:uid="{00000000-0005-0000-0000-000009000000}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7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F15" totalsRowShown="0" headerRowDxfId="13" dataDxfId="11" headerRowBorderDxfId="12" tableBorderDxfId="10">
  <tableColumns count="6">
    <tableColumn id="1" xr3:uid="{00000000-0010-0000-0000-000001000000}" name=" " dataDxfId="9"/>
    <tableColumn id="2" xr3:uid="{00000000-0010-0000-0000-000002000000}" name="Estimated # Respondents" dataDxfId="8"/>
    <tableColumn id="3" xr3:uid="{00000000-0010-0000-0000-000003000000}" name="Responses Per Respondent" dataDxfId="7"/>
    <tableColumn id="4" xr3:uid="{00000000-0010-0000-0000-000004000000}" name="Total Annual Responses (Col. BxC)" dataDxfId="6"/>
    <tableColumn id="5" xr3:uid="{00000000-0010-0000-0000-000005000000}" name="Estimated Avg. # of Hours Per Response" dataDxfId="5"/>
    <tableColumn id="6" xr3:uid="{00000000-0010-0000-0000-000006000000}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A1:C66" totalsRowShown="0" headerRowDxfId="3">
  <autoFilter ref="A1:C66" xr:uid="{00000000-0009-0000-0100-000006000000}"/>
  <tableColumns count="3">
    <tableColumn id="1" xr3:uid="{00000000-0010-0000-0100-000001000000}" name="Date " dataDxfId="2"/>
    <tableColumn id="2" xr3:uid="{00000000-0010-0000-0100-000002000000}" name="User Initials " dataDxfId="1"/>
    <tableColumn id="3" xr3:uid="{00000000-0010-0000-0100-000003000000}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pageSetUpPr fitToPage="1"/>
  </sheetPr>
  <dimension ref="A1:P22"/>
  <sheetViews>
    <sheetView tabSelected="1" view="pageLayout" zoomScale="72" zoomScaleNormal="85" zoomScalePageLayoutView="72" workbookViewId="0">
      <selection activeCell="G2" sqref="G2"/>
    </sheetView>
  </sheetViews>
  <sheetFormatPr defaultRowHeight="14.5" outlineLevelCol="1" x14ac:dyDescent="0.35"/>
  <cols>
    <col min="1" max="1" width="12.453125" bestFit="1" customWidth="1"/>
    <col min="2" max="2" width="14.453125" customWidth="1"/>
    <col min="3" max="3" width="42.1796875" customWidth="1"/>
    <col min="4" max="4" width="12.81640625" bestFit="1" customWidth="1"/>
    <col min="5" max="5" width="15.5429687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0.54296875" customWidth="1" outlineLevel="1"/>
    <col min="14" max="14" width="13" customWidth="1"/>
    <col min="15" max="15" width="16.453125" hidden="1" customWidth="1" outlineLevel="1"/>
    <col min="16" max="16" width="9.1796875" collapsed="1"/>
    <col min="17" max="17" width="9.1796875"/>
    <col min="63" max="63" width="8.54296875" customWidth="1"/>
  </cols>
  <sheetData>
    <row r="1" spans="1:16" ht="30.75" customHeight="1" thickBot="1" x14ac:dyDescent="0.55000000000000004">
      <c r="A1" s="183" t="s">
        <v>13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spans="1:16" ht="24" customHeigh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6" ht="39" x14ac:dyDescent="0.35">
      <c r="A3" s="16" t="s">
        <v>51</v>
      </c>
      <c r="B3" s="17" t="s">
        <v>1</v>
      </c>
      <c r="C3" s="17" t="s">
        <v>52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39</v>
      </c>
      <c r="K3" s="17" t="s">
        <v>46</v>
      </c>
      <c r="L3" s="17" t="s">
        <v>45</v>
      </c>
      <c r="M3" s="17" t="s">
        <v>9</v>
      </c>
      <c r="N3" s="18" t="s">
        <v>10</v>
      </c>
      <c r="O3" s="7" t="s">
        <v>11</v>
      </c>
      <c r="P3" s="1"/>
    </row>
    <row r="4" spans="1:16" ht="18.5" x14ac:dyDescent="0.35">
      <c r="A4" s="186" t="s">
        <v>32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8"/>
      <c r="O4" s="21"/>
      <c r="P4" s="1"/>
    </row>
    <row r="5" spans="1:16" x14ac:dyDescent="0.35">
      <c r="A5" s="166" t="s">
        <v>54</v>
      </c>
      <c r="B5" s="92" t="s">
        <v>92</v>
      </c>
      <c r="C5" s="167" t="s">
        <v>93</v>
      </c>
      <c r="D5" s="168"/>
      <c r="E5" s="87">
        <v>56</v>
      </c>
      <c r="F5" s="87">
        <v>1</v>
      </c>
      <c r="G5" s="169">
        <f t="shared" ref="G5" si="0">+E5*F5</f>
        <v>56</v>
      </c>
      <c r="H5" s="98">
        <v>1</v>
      </c>
      <c r="I5" s="170">
        <f>+G5*H5</f>
        <v>56</v>
      </c>
      <c r="J5" s="169">
        <v>56</v>
      </c>
      <c r="K5" s="171"/>
      <c r="L5" s="171"/>
      <c r="M5" s="171"/>
      <c r="N5" s="172">
        <f t="shared" ref="N5" si="1">+I5-J5</f>
        <v>0</v>
      </c>
      <c r="O5" s="21"/>
      <c r="P5" s="1"/>
    </row>
    <row r="6" spans="1:16" ht="72.5" x14ac:dyDescent="0.35">
      <c r="A6" s="46" t="s">
        <v>54</v>
      </c>
      <c r="B6" s="88" t="s">
        <v>62</v>
      </c>
      <c r="C6" s="89" t="s">
        <v>97</v>
      </c>
      <c r="D6" s="90"/>
      <c r="E6" s="87">
        <v>56</v>
      </c>
      <c r="F6" s="87">
        <v>36</v>
      </c>
      <c r="G6" s="51">
        <f>+E6*F6</f>
        <v>2016</v>
      </c>
      <c r="H6" s="98">
        <v>8.3000000000000004E-2</v>
      </c>
      <c r="I6" s="161">
        <f>+G6*H6</f>
        <v>167.328</v>
      </c>
      <c r="J6" s="121">
        <v>167.328</v>
      </c>
      <c r="K6" s="60"/>
      <c r="L6" s="60"/>
      <c r="M6" s="60"/>
      <c r="N6" s="173">
        <f>+I6-J6</f>
        <v>0</v>
      </c>
    </row>
    <row r="7" spans="1:16" ht="29" x14ac:dyDescent="0.35">
      <c r="A7" s="46" t="s">
        <v>54</v>
      </c>
      <c r="B7" s="89" t="s">
        <v>63</v>
      </c>
      <c r="C7" s="91" t="s">
        <v>56</v>
      </c>
      <c r="D7" s="90"/>
      <c r="E7" s="87">
        <v>56</v>
      </c>
      <c r="F7" s="87">
        <v>1</v>
      </c>
      <c r="G7" s="51">
        <f t="shared" ref="G7:G8" si="2">+E7*F7</f>
        <v>56</v>
      </c>
      <c r="H7" s="98">
        <v>2</v>
      </c>
      <c r="I7" s="142">
        <f t="shared" ref="I7" si="3">+G7*H7</f>
        <v>112</v>
      </c>
      <c r="J7" s="121">
        <v>112</v>
      </c>
      <c r="K7" s="60"/>
      <c r="L7" s="60"/>
      <c r="M7" s="60"/>
      <c r="N7" s="173">
        <f t="shared" ref="N7:N13" si="4">+I7-J7</f>
        <v>0</v>
      </c>
    </row>
    <row r="8" spans="1:16" ht="29" x14ac:dyDescent="0.35">
      <c r="A8" s="46" t="s">
        <v>54</v>
      </c>
      <c r="B8" s="92" t="s">
        <v>64</v>
      </c>
      <c r="C8" s="93" t="s">
        <v>55</v>
      </c>
      <c r="D8" s="90"/>
      <c r="E8" s="87">
        <v>56</v>
      </c>
      <c r="F8" s="87">
        <v>12</v>
      </c>
      <c r="G8" s="51">
        <f t="shared" si="2"/>
        <v>672</v>
      </c>
      <c r="H8" s="98">
        <v>0.25</v>
      </c>
      <c r="I8" s="142">
        <f t="shared" ref="I8" si="5">+G8*H8</f>
        <v>168</v>
      </c>
      <c r="J8" s="121">
        <v>168</v>
      </c>
      <c r="K8" s="60"/>
      <c r="L8" s="60"/>
      <c r="M8" s="60"/>
      <c r="N8" s="173">
        <f>+I8-J8</f>
        <v>0</v>
      </c>
    </row>
    <row r="9" spans="1:16" ht="53.25" customHeight="1" x14ac:dyDescent="0.35">
      <c r="A9" s="46" t="s">
        <v>54</v>
      </c>
      <c r="B9" s="92" t="s">
        <v>78</v>
      </c>
      <c r="C9" s="122" t="s">
        <v>79</v>
      </c>
      <c r="D9" s="123"/>
      <c r="E9" s="87">
        <v>0</v>
      </c>
      <c r="F9" s="87">
        <v>1</v>
      </c>
      <c r="G9" s="51">
        <f t="shared" ref="G9" si="6">+E9*F9</f>
        <v>0</v>
      </c>
      <c r="H9" s="98">
        <v>0.5</v>
      </c>
      <c r="I9" s="142">
        <f>+G9*H9</f>
        <v>0</v>
      </c>
      <c r="J9" s="51">
        <v>0</v>
      </c>
      <c r="K9" s="49"/>
      <c r="L9" s="49"/>
      <c r="M9" s="49"/>
      <c r="N9" s="174">
        <f t="shared" ref="N9" si="7">+I9-J9</f>
        <v>0</v>
      </c>
    </row>
    <row r="10" spans="1:16" ht="15.5" x14ac:dyDescent="0.35">
      <c r="A10" s="94"/>
      <c r="B10" s="95"/>
      <c r="C10" s="96" t="s">
        <v>31</v>
      </c>
      <c r="D10" s="97"/>
      <c r="E10" s="120">
        <f>+MAX(E5:E9)</f>
        <v>56</v>
      </c>
      <c r="F10" s="133">
        <f>IF(E10=0,0,G10/E10)</f>
        <v>50</v>
      </c>
      <c r="G10" s="120">
        <f>SUM(G5:G9)</f>
        <v>2800</v>
      </c>
      <c r="H10" s="84">
        <f>IF(G10=0,0,I10/G10)</f>
        <v>0.17976</v>
      </c>
      <c r="I10" s="120">
        <f>SUM(I5:I9)</f>
        <v>503.32799999999997</v>
      </c>
      <c r="J10" s="120">
        <f>SUM(J5:J9)</f>
        <v>503.32799999999997</v>
      </c>
      <c r="K10" s="83">
        <f t="shared" ref="K10:N10" si="8">SUM(K6:K9)</f>
        <v>0</v>
      </c>
      <c r="L10" s="83">
        <f t="shared" si="8"/>
        <v>0</v>
      </c>
      <c r="M10" s="83">
        <f t="shared" si="8"/>
        <v>0</v>
      </c>
      <c r="N10" s="86">
        <f t="shared" si="8"/>
        <v>0</v>
      </c>
    </row>
    <row r="11" spans="1:16" ht="18.75" customHeight="1" x14ac:dyDescent="0.35">
      <c r="A11" s="186" t="s">
        <v>87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8"/>
      <c r="O11" s="21"/>
      <c r="P11" s="1"/>
    </row>
    <row r="12" spans="1:16" ht="38.25" customHeight="1" x14ac:dyDescent="0.35">
      <c r="A12" s="46" t="s">
        <v>54</v>
      </c>
      <c r="B12" s="88" t="s">
        <v>98</v>
      </c>
      <c r="C12" s="141" t="s">
        <v>53</v>
      </c>
      <c r="D12" s="126"/>
      <c r="E12" s="49">
        <v>17117</v>
      </c>
      <c r="F12" s="49">
        <v>10</v>
      </c>
      <c r="G12" s="61">
        <f>+E12*F12</f>
        <v>171170</v>
      </c>
      <c r="H12" s="160">
        <v>8.3000000000000004E-2</v>
      </c>
      <c r="I12" s="144">
        <f t="shared" ref="I12:I13" si="9">+G12*H12</f>
        <v>14207.11</v>
      </c>
      <c r="J12" s="61">
        <v>15969.2</v>
      </c>
      <c r="K12" s="49"/>
      <c r="L12" s="49"/>
      <c r="M12" s="49"/>
      <c r="N12" s="181">
        <f>I12-J12</f>
        <v>-1762.0900000000001</v>
      </c>
    </row>
    <row r="13" spans="1:16" x14ac:dyDescent="0.35">
      <c r="A13" s="46"/>
      <c r="B13" s="92"/>
      <c r="C13" s="81"/>
      <c r="D13" s="47"/>
      <c r="E13" s="49"/>
      <c r="F13" s="49"/>
      <c r="G13" s="61">
        <f>+E13*F13</f>
        <v>0</v>
      </c>
      <c r="H13" s="52"/>
      <c r="I13" s="61">
        <f t="shared" si="9"/>
        <v>0</v>
      </c>
      <c r="J13" s="61">
        <v>0</v>
      </c>
      <c r="K13" s="49"/>
      <c r="L13" s="49"/>
      <c r="M13" s="49"/>
      <c r="N13" s="54">
        <f t="shared" si="4"/>
        <v>0</v>
      </c>
    </row>
    <row r="14" spans="1:16" ht="15.5" x14ac:dyDescent="0.35">
      <c r="A14" s="94"/>
      <c r="B14" s="95"/>
      <c r="C14" s="96" t="s">
        <v>57</v>
      </c>
      <c r="D14" s="97"/>
      <c r="E14" s="83">
        <f>+MAX(E12:E13)</f>
        <v>17117</v>
      </c>
      <c r="F14" s="84">
        <f>IF(E14=0,0,G14/E14)</f>
        <v>10</v>
      </c>
      <c r="G14" s="83">
        <f>SUM(G12:G13)</f>
        <v>171170</v>
      </c>
      <c r="H14" s="84">
        <f>IF(G14=0,0,I14/G14)</f>
        <v>8.3000000000000004E-2</v>
      </c>
      <c r="I14" s="83">
        <f t="shared" ref="I14:N14" si="10">SUM(I12:I13)</f>
        <v>14207.11</v>
      </c>
      <c r="J14" s="83">
        <f t="shared" si="10"/>
        <v>15969.2</v>
      </c>
      <c r="K14" s="83">
        <f t="shared" si="10"/>
        <v>0</v>
      </c>
      <c r="L14" s="83">
        <f t="shared" si="10"/>
        <v>0</v>
      </c>
      <c r="M14" s="83">
        <f t="shared" si="10"/>
        <v>0</v>
      </c>
      <c r="N14" s="182">
        <f t="shared" si="10"/>
        <v>-1762.0900000000001</v>
      </c>
    </row>
    <row r="15" spans="1:16" ht="18.5" x14ac:dyDescent="0.35">
      <c r="A15" s="186" t="s">
        <v>50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8"/>
      <c r="O15" s="21"/>
      <c r="P15" s="1"/>
    </row>
    <row r="16" spans="1:16" ht="29" x14ac:dyDescent="0.35">
      <c r="A16" s="46" t="s">
        <v>54</v>
      </c>
      <c r="B16" s="88" t="s">
        <v>66</v>
      </c>
      <c r="C16" s="99" t="s">
        <v>59</v>
      </c>
      <c r="D16" s="45"/>
      <c r="E16" s="87">
        <v>88527</v>
      </c>
      <c r="F16" s="87">
        <v>180</v>
      </c>
      <c r="G16" s="61">
        <f>+E16*F16</f>
        <v>15934860</v>
      </c>
      <c r="H16" s="52">
        <v>0.1</v>
      </c>
      <c r="I16" s="144">
        <f t="shared" ref="I16:I17" si="11">+G16*H16</f>
        <v>1593486</v>
      </c>
      <c r="J16" s="154">
        <v>1637496</v>
      </c>
      <c r="K16" s="85"/>
      <c r="L16" s="85"/>
      <c r="M16" s="162"/>
      <c r="N16" s="163">
        <f t="shared" ref="N16:N17" si="12">+I16-J16</f>
        <v>-44010</v>
      </c>
    </row>
    <row r="17" spans="1:14" ht="29" x14ac:dyDescent="0.35">
      <c r="A17" s="46" t="s">
        <v>54</v>
      </c>
      <c r="B17" s="150" t="s">
        <v>67</v>
      </c>
      <c r="C17" s="99" t="s">
        <v>80</v>
      </c>
      <c r="D17" s="45"/>
      <c r="E17" s="87">
        <v>88527</v>
      </c>
      <c r="F17" s="87">
        <v>180</v>
      </c>
      <c r="G17" s="61">
        <f>+E17*F17</f>
        <v>15934860</v>
      </c>
      <c r="H17" s="52">
        <v>0.12</v>
      </c>
      <c r="I17" s="144">
        <f t="shared" si="11"/>
        <v>1912183.2</v>
      </c>
      <c r="J17" s="154">
        <v>1964995.2</v>
      </c>
      <c r="K17" s="85"/>
      <c r="L17" s="85"/>
      <c r="M17" s="162"/>
      <c r="N17" s="163">
        <f t="shared" si="12"/>
        <v>-52812</v>
      </c>
    </row>
    <row r="18" spans="1:14" ht="15.5" x14ac:dyDescent="0.35">
      <c r="A18" s="94"/>
      <c r="B18" s="95"/>
      <c r="C18" s="96" t="s">
        <v>58</v>
      </c>
      <c r="D18" s="97"/>
      <c r="E18" s="83">
        <f>+MAX(E16:E17)</f>
        <v>88527</v>
      </c>
      <c r="F18" s="83">
        <f>IF(E18=0,0,G18/E18)</f>
        <v>360</v>
      </c>
      <c r="G18" s="83">
        <f>SUM(G16:G17)</f>
        <v>31869720</v>
      </c>
      <c r="H18" s="84">
        <f>IF(G18=0,0,I18/G18)</f>
        <v>0.11</v>
      </c>
      <c r="I18" s="83">
        <f t="shared" ref="I18:N18" si="13">SUM(I16:I17)</f>
        <v>3505669.2</v>
      </c>
      <c r="J18" s="83">
        <f>SUM(J16:J17)</f>
        <v>3602491.2</v>
      </c>
      <c r="K18" s="83">
        <f t="shared" si="13"/>
        <v>0</v>
      </c>
      <c r="L18" s="83">
        <f t="shared" si="13"/>
        <v>0</v>
      </c>
      <c r="M18" s="164">
        <f t="shared" si="13"/>
        <v>0</v>
      </c>
      <c r="N18" s="164">
        <f t="shared" si="13"/>
        <v>-96822</v>
      </c>
    </row>
    <row r="19" spans="1:14" ht="25.5" customHeight="1" thickBot="1" x14ac:dyDescent="0.4">
      <c r="A19" s="22"/>
      <c r="B19" s="23"/>
      <c r="C19" s="24" t="s">
        <v>38</v>
      </c>
      <c r="D19" s="25"/>
      <c r="E19" s="56">
        <f>SUM(E10,E14,E18)</f>
        <v>105700</v>
      </c>
      <c r="F19" s="145">
        <f>IF(E19=0,0,G19/E19)</f>
        <v>303.15695364238411</v>
      </c>
      <c r="G19" s="56">
        <f>+G10+G14+G18</f>
        <v>32043690</v>
      </c>
      <c r="H19" s="145">
        <f>I19/G19</f>
        <v>0.10986186790597463</v>
      </c>
      <c r="I19" s="56">
        <f t="shared" ref="I19:L19" si="14">+I10+I14+I18</f>
        <v>3520379.6380000003</v>
      </c>
      <c r="J19" s="56">
        <f t="shared" si="14"/>
        <v>3618963.7280000001</v>
      </c>
      <c r="K19" s="56">
        <f t="shared" si="14"/>
        <v>0</v>
      </c>
      <c r="L19" s="56">
        <f t="shared" si="14"/>
        <v>0</v>
      </c>
      <c r="M19" s="165">
        <f>M10+M14+M18</f>
        <v>0</v>
      </c>
      <c r="N19" s="180">
        <f>N10+N14+N18</f>
        <v>-98584.09</v>
      </c>
    </row>
    <row r="20" spans="1:14" ht="15" thickBot="1" x14ac:dyDescent="0.4">
      <c r="C20" s="6"/>
    </row>
    <row r="21" spans="1:14" ht="74" customHeight="1" x14ac:dyDescent="0.35">
      <c r="C21" s="6"/>
      <c r="D21" s="30" t="str">
        <f>+A3</f>
        <v>Child Nutrition Program</v>
      </c>
      <c r="E21" s="31" t="str">
        <f t="shared" ref="E21:N21" si="15">+E3</f>
        <v>Estimated # Record-keepers</v>
      </c>
      <c r="F21" s="31" t="str">
        <f t="shared" si="15"/>
        <v>Records Per Recordkeeper</v>
      </c>
      <c r="G21" s="31" t="str">
        <f t="shared" si="15"/>
        <v>Total Annual Records</v>
      </c>
      <c r="H21" s="31" t="str">
        <f t="shared" si="15"/>
        <v>Estimated Avg. # of Hours Per Record</v>
      </c>
      <c r="I21" s="31" t="str">
        <f t="shared" si="15"/>
        <v xml:space="preserve">Estimated Total Hours            </v>
      </c>
      <c r="J21" s="31" t="str">
        <f t="shared" si="15"/>
        <v>Current OMB Approved Burden Hrs</v>
      </c>
      <c r="K21" s="31" t="str">
        <f t="shared" si="15"/>
        <v>Due to Authorizing Statute</v>
      </c>
      <c r="L21" s="31" t="str">
        <f t="shared" si="15"/>
        <v>Due to Program Change - Proposed Rule</v>
      </c>
      <c r="M21" s="31" t="str">
        <f t="shared" si="15"/>
        <v>Due to an Adjustment</v>
      </c>
      <c r="N21" s="32" t="str">
        <f t="shared" si="15"/>
        <v>Total Difference</v>
      </c>
    </row>
    <row r="22" spans="1:14" ht="29" x14ac:dyDescent="0.35">
      <c r="C22" s="6"/>
      <c r="D22" s="159" t="s">
        <v>91</v>
      </c>
      <c r="E22" s="156">
        <f>+SUM($E$10+$E$14+$E$18)</f>
        <v>105700</v>
      </c>
      <c r="F22" s="156">
        <f>G22/E22</f>
        <v>303.15695364238411</v>
      </c>
      <c r="G22" s="156">
        <f>SUM(G10,G14,G18)</f>
        <v>32043690</v>
      </c>
      <c r="H22" s="157">
        <f>I22/G22</f>
        <v>0.10986186790597463</v>
      </c>
      <c r="I22" s="156">
        <f>SUM(I10,I14,I18)</f>
        <v>3520379.6380000003</v>
      </c>
      <c r="J22" s="156">
        <f>J19</f>
        <v>3618963.7280000001</v>
      </c>
      <c r="K22" s="156">
        <f>+SUMIF($A$6:$A$18,$D$22,($K$6:$K$18))</f>
        <v>0</v>
      </c>
      <c r="L22" s="156">
        <f>+SUMIF($A$6:$A$18,$D$22,($L$6:$L$18))</f>
        <v>0</v>
      </c>
      <c r="M22" s="175">
        <v>0</v>
      </c>
      <c r="N22" s="175">
        <f>SUM(N10,N14,N18)</f>
        <v>-98584.09</v>
      </c>
    </row>
  </sheetData>
  <sheetProtection selectLockedCells="1"/>
  <autoFilter ref="A3:N19" xr:uid="{00000000-0009-0000-0000-000000000000}"/>
  <dataConsolidate/>
  <mergeCells count="4">
    <mergeCell ref="A1:N1"/>
    <mergeCell ref="A4:N4"/>
    <mergeCell ref="A11:N11"/>
    <mergeCell ref="A15:N15"/>
  </mergeCells>
  <dataValidations disablePrompts="1" count="2">
    <dataValidation type="list" allowBlank="1" showInputMessage="1" showErrorMessage="1" sqref="A16:A18 A12:A14 A6:A10" xr:uid="{00000000-0002-0000-0000-000000000000}">
      <formula1>#REF!</formula1>
    </dataValidation>
    <dataValidation type="list" allowBlank="1" showInputMessage="1" showErrorMessage="1" sqref="A5" xr:uid="{00000000-0002-0000-0000-000001000000}">
      <formula1>$Q$7:$Q$17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 xml:space="preserve">&amp;C&amp;"-,Bold"Attachment B Excel Burden Chart for 0584-0012 School Breakfast Program &amp;"-,Regular"
</oddHeader>
  </headerFooter>
  <ignoredErrors>
    <ignoredError sqref="G14:H14 G19:H19 H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21"/>
  <sheetViews>
    <sheetView zoomScale="66" zoomScaleNormal="55" workbookViewId="0">
      <pane xSplit="14" ySplit="4" topLeftCell="O5" activePane="bottomRight" state="frozen"/>
      <selection activeCell="I9" sqref="I9"/>
      <selection pane="topRight" activeCell="I9" sqref="I9"/>
      <selection pane="bottomLeft" activeCell="I9" sqref="I9"/>
      <selection pane="bottomRight" activeCell="E16" sqref="E16"/>
    </sheetView>
  </sheetViews>
  <sheetFormatPr defaultRowHeight="14.5" outlineLevelCol="1" x14ac:dyDescent="0.35"/>
  <cols>
    <col min="1" max="1" width="15.453125" bestFit="1" customWidth="1"/>
    <col min="2" max="2" width="11.1796875" customWidth="1"/>
    <col min="3" max="3" width="42.1796875" customWidth="1"/>
    <col min="4" max="4" width="12.81640625" bestFit="1" customWidth="1"/>
    <col min="5" max="5" width="15.54296875" bestFit="1" customWidth="1"/>
    <col min="6" max="6" width="17" bestFit="1" customWidth="1"/>
    <col min="7" max="7" width="13" bestFit="1" customWidth="1"/>
    <col min="8" max="8" width="14.54296875" bestFit="1" customWidth="1"/>
    <col min="9" max="9" width="13.1796875" customWidth="1"/>
    <col min="10" max="10" width="16.54296875" customWidth="1"/>
    <col min="11" max="11" width="12.81640625" customWidth="1" outlineLevel="1"/>
    <col min="12" max="12" width="13" customWidth="1" outlineLevel="1"/>
    <col min="13" max="13" width="12.453125" customWidth="1" outlineLevel="1"/>
    <col min="14" max="14" width="13" customWidth="1"/>
    <col min="15" max="16" width="8.81640625"/>
    <col min="62" max="62" width="8.54296875" customWidth="1"/>
  </cols>
  <sheetData>
    <row r="1" spans="1:30" ht="30.75" customHeight="1" thickBot="1" x14ac:dyDescent="0.55000000000000004">
      <c r="A1" s="183" t="s">
        <v>29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spans="1:30" ht="24" customHeigh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2"/>
    </row>
    <row r="3" spans="1:30" ht="39" x14ac:dyDescent="0.35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27</v>
      </c>
      <c r="G3" s="14" t="s">
        <v>6</v>
      </c>
      <c r="H3" s="14" t="s">
        <v>25</v>
      </c>
      <c r="I3" s="14" t="s">
        <v>8</v>
      </c>
      <c r="J3" s="14" t="s">
        <v>39</v>
      </c>
      <c r="K3" s="14" t="s">
        <v>46</v>
      </c>
      <c r="L3" s="14" t="s">
        <v>47</v>
      </c>
      <c r="M3" s="14" t="s">
        <v>9</v>
      </c>
      <c r="N3" s="15" t="s">
        <v>10</v>
      </c>
      <c r="O3" s="1"/>
    </row>
    <row r="4" spans="1:30" ht="25" customHeight="1" x14ac:dyDescent="0.35">
      <c r="A4" s="186" t="s">
        <v>32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8"/>
      <c r="O4" s="1"/>
    </row>
    <row r="5" spans="1:30" ht="25" customHeight="1" x14ac:dyDescent="0.35">
      <c r="A5" s="46" t="s">
        <v>54</v>
      </c>
      <c r="B5" s="62" t="s">
        <v>60</v>
      </c>
      <c r="C5" s="63" t="s">
        <v>86</v>
      </c>
      <c r="D5" s="64"/>
      <c r="E5" s="87">
        <v>56</v>
      </c>
      <c r="F5" s="73">
        <v>36</v>
      </c>
      <c r="G5" s="61">
        <f t="shared" ref="G5:G13" si="0">+E5*F5</f>
        <v>2016</v>
      </c>
      <c r="H5" s="74">
        <v>0.25</v>
      </c>
      <c r="I5" s="139">
        <f>+G5*H5</f>
        <v>504</v>
      </c>
      <c r="J5" s="59">
        <v>504</v>
      </c>
      <c r="K5" s="60"/>
      <c r="L5" s="124"/>
      <c r="M5" s="125"/>
      <c r="N5" s="54">
        <f t="shared" ref="N5:N13" si="1">+I5-J5</f>
        <v>0</v>
      </c>
    </row>
    <row r="6" spans="1:30" ht="25" customHeight="1" x14ac:dyDescent="0.35">
      <c r="A6" s="46" t="s">
        <v>54</v>
      </c>
      <c r="B6" s="65" t="s">
        <v>61</v>
      </c>
      <c r="C6" s="122" t="s">
        <v>96</v>
      </c>
      <c r="D6" s="47"/>
      <c r="E6" s="49">
        <v>19</v>
      </c>
      <c r="F6" s="49">
        <v>1</v>
      </c>
      <c r="G6" s="61">
        <f t="shared" ref="G6" si="2">+E6*F6</f>
        <v>19</v>
      </c>
      <c r="H6" s="52">
        <v>3</v>
      </c>
      <c r="I6" s="139">
        <f>+G6*H6</f>
        <v>57</v>
      </c>
      <c r="J6" s="61">
        <v>57</v>
      </c>
      <c r="K6" s="49"/>
      <c r="L6" s="49"/>
      <c r="M6" s="49"/>
      <c r="N6" s="54">
        <f t="shared" ref="N6" si="3">+I6-J6</f>
        <v>0</v>
      </c>
      <c r="AD6" s="143"/>
    </row>
    <row r="7" spans="1:30" ht="25" customHeight="1" x14ac:dyDescent="0.35">
      <c r="A7" s="46" t="s">
        <v>54</v>
      </c>
      <c r="B7" s="65" t="s">
        <v>74</v>
      </c>
      <c r="C7" s="122" t="s">
        <v>75</v>
      </c>
      <c r="D7" s="47"/>
      <c r="E7" s="73">
        <v>0</v>
      </c>
      <c r="F7" s="49">
        <v>1</v>
      </c>
      <c r="G7" s="61">
        <f t="shared" si="0"/>
        <v>0</v>
      </c>
      <c r="H7" s="52">
        <v>2</v>
      </c>
      <c r="I7" s="139">
        <f>+G7*H7</f>
        <v>0</v>
      </c>
      <c r="J7" s="61">
        <v>0</v>
      </c>
      <c r="K7" s="49"/>
      <c r="L7" s="49"/>
      <c r="M7" s="49"/>
      <c r="N7" s="54">
        <f t="shared" si="1"/>
        <v>0</v>
      </c>
    </row>
    <row r="8" spans="1:30" ht="25" customHeight="1" x14ac:dyDescent="0.35">
      <c r="A8" s="75"/>
      <c r="B8" s="76"/>
      <c r="C8" s="77" t="s">
        <v>31</v>
      </c>
      <c r="D8" s="78"/>
      <c r="E8" s="50">
        <f>+MAX(E5:E7)</f>
        <v>56</v>
      </c>
      <c r="F8" s="53">
        <f>IF(E8=0,0,G8/E8)</f>
        <v>36.339285714285715</v>
      </c>
      <c r="G8" s="50">
        <f>SUM(G5:G7)</f>
        <v>2035</v>
      </c>
      <c r="H8" s="53">
        <f>IF(G8=0,0,I8/G8)</f>
        <v>0.27567567567567569</v>
      </c>
      <c r="I8" s="48">
        <f t="shared" ref="I8:N8" si="4">SUM(I5:I7)</f>
        <v>561</v>
      </c>
      <c r="J8" s="50">
        <f t="shared" si="4"/>
        <v>561</v>
      </c>
      <c r="K8" s="50">
        <f t="shared" si="4"/>
        <v>0</v>
      </c>
      <c r="L8" s="50">
        <f t="shared" si="4"/>
        <v>0</v>
      </c>
      <c r="M8" s="50">
        <f t="shared" si="4"/>
        <v>0</v>
      </c>
      <c r="N8" s="55">
        <f t="shared" si="4"/>
        <v>0</v>
      </c>
    </row>
    <row r="9" spans="1:30" ht="25" customHeight="1" x14ac:dyDescent="0.35">
      <c r="A9" s="186" t="s">
        <v>70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  <c r="O9" s="1"/>
    </row>
    <row r="10" spans="1:30" s="6" customFormat="1" ht="45" customHeight="1" x14ac:dyDescent="0.35">
      <c r="A10" s="46" t="s">
        <v>54</v>
      </c>
      <c r="B10" s="62" t="s">
        <v>68</v>
      </c>
      <c r="C10" s="138" t="s">
        <v>99</v>
      </c>
      <c r="D10" s="47"/>
      <c r="E10" s="80">
        <v>168</v>
      </c>
      <c r="F10" s="80">
        <v>1</v>
      </c>
      <c r="G10" s="44">
        <f>E10*F10</f>
        <v>168</v>
      </c>
      <c r="H10" s="82">
        <v>0.25</v>
      </c>
      <c r="I10" s="139">
        <f>+G10*H10</f>
        <v>42</v>
      </c>
      <c r="J10" s="59">
        <v>42</v>
      </c>
      <c r="K10" s="49"/>
      <c r="L10" s="49"/>
      <c r="M10" s="49"/>
      <c r="N10" s="54">
        <f t="shared" si="1"/>
        <v>0</v>
      </c>
    </row>
    <row r="11" spans="1:30" s="6" customFormat="1" ht="25" customHeight="1" x14ac:dyDescent="0.35">
      <c r="A11" s="46" t="s">
        <v>54</v>
      </c>
      <c r="B11" s="65" t="s">
        <v>65</v>
      </c>
      <c r="C11" s="138" t="s">
        <v>100</v>
      </c>
      <c r="D11" s="47"/>
      <c r="E11" s="80">
        <v>17117</v>
      </c>
      <c r="F11" s="80">
        <v>10</v>
      </c>
      <c r="G11" s="51">
        <f t="shared" si="0"/>
        <v>171170</v>
      </c>
      <c r="H11" s="82">
        <v>1</v>
      </c>
      <c r="I11" s="139">
        <f>+G11*H11</f>
        <v>171170</v>
      </c>
      <c r="J11" s="139">
        <v>192400</v>
      </c>
      <c r="K11" s="49"/>
      <c r="L11" s="49"/>
      <c r="M11" s="49"/>
      <c r="N11" s="54">
        <f t="shared" si="1"/>
        <v>-21230</v>
      </c>
    </row>
    <row r="12" spans="1:30" s="6" customFormat="1" ht="25" customHeight="1" x14ac:dyDescent="0.35">
      <c r="A12" s="46" t="s">
        <v>54</v>
      </c>
      <c r="B12" s="62" t="s">
        <v>66</v>
      </c>
      <c r="C12" s="138" t="s">
        <v>69</v>
      </c>
      <c r="D12" s="47"/>
      <c r="E12" s="80">
        <v>117</v>
      </c>
      <c r="F12" s="80">
        <v>1</v>
      </c>
      <c r="G12" s="51">
        <f t="shared" si="0"/>
        <v>117</v>
      </c>
      <c r="H12" s="82">
        <v>0.75</v>
      </c>
      <c r="I12" s="139">
        <f>+G12*H12</f>
        <v>87.75</v>
      </c>
      <c r="J12" s="139">
        <v>153</v>
      </c>
      <c r="K12" s="49"/>
      <c r="L12" s="49"/>
      <c r="M12" s="49"/>
      <c r="N12" s="54">
        <f t="shared" si="1"/>
        <v>-65.25</v>
      </c>
    </row>
    <row r="13" spans="1:30" ht="25" customHeight="1" x14ac:dyDescent="0.35">
      <c r="A13" s="46" t="s">
        <v>54</v>
      </c>
      <c r="B13" s="62" t="s">
        <v>76</v>
      </c>
      <c r="C13" s="81" t="s">
        <v>77</v>
      </c>
      <c r="D13" s="47"/>
      <c r="E13" s="80">
        <v>86</v>
      </c>
      <c r="F13" s="49">
        <v>1</v>
      </c>
      <c r="G13" s="51">
        <f t="shared" si="0"/>
        <v>86</v>
      </c>
      <c r="H13" s="52">
        <v>2</v>
      </c>
      <c r="I13" s="139">
        <f>+G13*H13</f>
        <v>172</v>
      </c>
      <c r="J13" s="139">
        <v>164</v>
      </c>
      <c r="K13" s="49"/>
      <c r="L13" s="49"/>
      <c r="M13" s="49"/>
      <c r="N13" s="54">
        <f t="shared" si="1"/>
        <v>8</v>
      </c>
    </row>
    <row r="14" spans="1:30" ht="25" customHeight="1" x14ac:dyDescent="0.35">
      <c r="A14" s="75"/>
      <c r="B14" s="76"/>
      <c r="C14" s="77" t="s">
        <v>57</v>
      </c>
      <c r="D14" s="78"/>
      <c r="E14" s="176">
        <f>MAX(E10:E13)</f>
        <v>17117</v>
      </c>
      <c r="F14" s="53">
        <f>IF(E14=0,0,G14/E14)</f>
        <v>10.02167435882456</v>
      </c>
      <c r="G14" s="48">
        <f>SUM(G10:G13)</f>
        <v>171541</v>
      </c>
      <c r="H14" s="53">
        <f>IF(G14=0,0,I14/G14)</f>
        <v>0.99959630642237129</v>
      </c>
      <c r="I14" s="48">
        <f t="shared" ref="I14:N14" si="5">SUM(I10:I13)</f>
        <v>171471.75</v>
      </c>
      <c r="J14" s="50">
        <f t="shared" si="5"/>
        <v>192759</v>
      </c>
      <c r="K14" s="50">
        <f t="shared" si="5"/>
        <v>0</v>
      </c>
      <c r="L14" s="50">
        <f t="shared" si="5"/>
        <v>0</v>
      </c>
      <c r="M14" s="50">
        <f t="shared" si="5"/>
        <v>0</v>
      </c>
      <c r="N14" s="55">
        <f t="shared" si="5"/>
        <v>-21287.25</v>
      </c>
    </row>
    <row r="15" spans="1:30" ht="25" customHeight="1" x14ac:dyDescent="0.35">
      <c r="A15" s="186" t="s">
        <v>72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8"/>
      <c r="O15" s="1"/>
    </row>
    <row r="16" spans="1:30" ht="25" customHeight="1" x14ac:dyDescent="0.35">
      <c r="A16" s="46" t="s">
        <v>54</v>
      </c>
      <c r="B16" s="62" t="s">
        <v>66</v>
      </c>
      <c r="C16" s="66" t="s">
        <v>73</v>
      </c>
      <c r="D16" s="47"/>
      <c r="E16" s="153">
        <v>88527</v>
      </c>
      <c r="F16" s="49">
        <v>10</v>
      </c>
      <c r="G16" s="51">
        <f t="shared" ref="G16" si="6">+E16*F16</f>
        <v>885270</v>
      </c>
      <c r="H16" s="79">
        <v>0.05</v>
      </c>
      <c r="I16" s="139">
        <f>+G16*H16</f>
        <v>44263.5</v>
      </c>
      <c r="J16" s="61">
        <v>45486</v>
      </c>
      <c r="K16" s="49"/>
      <c r="L16" s="49"/>
      <c r="M16" s="49"/>
      <c r="N16" s="54">
        <f t="shared" ref="N16" si="7">+I16-J16</f>
        <v>-1222.5</v>
      </c>
    </row>
    <row r="17" spans="1:14" ht="25" customHeight="1" x14ac:dyDescent="0.35">
      <c r="A17" s="75"/>
      <c r="B17" s="76"/>
      <c r="C17" s="77" t="s">
        <v>71</v>
      </c>
      <c r="D17" s="78"/>
      <c r="E17" s="48">
        <f>SUM(E16:E16)</f>
        <v>88527</v>
      </c>
      <c r="F17" s="48">
        <f>IF(E17=0,0,G17/E17)</f>
        <v>10</v>
      </c>
      <c r="G17" s="48">
        <f>SUM(G16:G16)</f>
        <v>885270</v>
      </c>
      <c r="H17" s="50">
        <f>IF(G17=0,0,I17/G17)</f>
        <v>0.05</v>
      </c>
      <c r="I17" s="177">
        <f t="shared" ref="I17:N17" si="8">SUM(I16:I16)</f>
        <v>44263.5</v>
      </c>
      <c r="J17" s="50">
        <f t="shared" si="8"/>
        <v>45486</v>
      </c>
      <c r="K17" s="50">
        <f t="shared" si="8"/>
        <v>0</v>
      </c>
      <c r="L17" s="50">
        <f t="shared" si="8"/>
        <v>0</v>
      </c>
      <c r="M17" s="50">
        <f t="shared" si="8"/>
        <v>0</v>
      </c>
      <c r="N17" s="55">
        <f t="shared" si="8"/>
        <v>-1222.5</v>
      </c>
    </row>
    <row r="18" spans="1:14" ht="25.5" customHeight="1" thickBot="1" x14ac:dyDescent="0.4">
      <c r="A18" s="67"/>
      <c r="B18" s="68"/>
      <c r="C18" s="69" t="s">
        <v>37</v>
      </c>
      <c r="D18" s="70"/>
      <c r="E18" s="58">
        <f>+E8+E14+E17</f>
        <v>105700</v>
      </c>
      <c r="F18" s="127">
        <f>IF(E18=0,0,G18/E18)</f>
        <v>10.017464522232734</v>
      </c>
      <c r="G18" s="58">
        <f>+G8+G14+G17</f>
        <v>1058846</v>
      </c>
      <c r="H18" s="57">
        <f>IF(G18=0,0,I18/G18)</f>
        <v>0.20427545648753453</v>
      </c>
      <c r="I18" s="56">
        <f t="shared" ref="I18:N18" si="9">+I8+I14+I17</f>
        <v>216296.25</v>
      </c>
      <c r="J18" s="56">
        <f t="shared" si="9"/>
        <v>238806</v>
      </c>
      <c r="K18" s="56">
        <f t="shared" si="9"/>
        <v>0</v>
      </c>
      <c r="L18" s="56">
        <f t="shared" si="9"/>
        <v>0</v>
      </c>
      <c r="M18" s="56">
        <f t="shared" si="9"/>
        <v>0</v>
      </c>
      <c r="N18" s="179">
        <f t="shared" si="9"/>
        <v>-22509.75</v>
      </c>
    </row>
    <row r="19" spans="1:14" ht="15" thickBot="1" x14ac:dyDescent="0.4">
      <c r="C19" s="6"/>
    </row>
    <row r="20" spans="1:14" ht="50.25" customHeight="1" x14ac:dyDescent="0.35">
      <c r="C20" s="6"/>
      <c r="D20" s="26" t="s">
        <v>51</v>
      </c>
      <c r="E20" s="27" t="str">
        <f t="shared" ref="E20:N20" si="10">+E3</f>
        <v>Estimated # Respondents</v>
      </c>
      <c r="F20" s="27" t="str">
        <f t="shared" si="10"/>
        <v>Responses per Respondents</v>
      </c>
      <c r="G20" s="27" t="str">
        <f t="shared" si="10"/>
        <v>Total Annual Records</v>
      </c>
      <c r="H20" s="27" t="str">
        <f t="shared" si="10"/>
        <v>Estimated Avg. # of Hours Per Response</v>
      </c>
      <c r="I20" s="27" t="str">
        <f t="shared" si="10"/>
        <v xml:space="preserve">Estimated Total Hours            </v>
      </c>
      <c r="J20" s="27" t="str">
        <f t="shared" si="10"/>
        <v>Current OMB Approved Burden Hrs</v>
      </c>
      <c r="K20" s="27" t="str">
        <f t="shared" si="10"/>
        <v>Due to Authorizing Statute</v>
      </c>
      <c r="L20" s="27" t="str">
        <f t="shared" si="10"/>
        <v xml:space="preserve">Due to Program Change - </v>
      </c>
      <c r="M20" s="27" t="str">
        <f t="shared" si="10"/>
        <v>Due to an Adjustment</v>
      </c>
      <c r="N20" s="28" t="str">
        <f t="shared" si="10"/>
        <v>Total Difference</v>
      </c>
    </row>
    <row r="21" spans="1:14" ht="29" x14ac:dyDescent="0.35">
      <c r="D21" s="158" t="s">
        <v>90</v>
      </c>
      <c r="E21" s="71">
        <f t="shared" ref="E21:J21" si="11">E18</f>
        <v>105700</v>
      </c>
      <c r="F21" s="134">
        <f t="shared" si="11"/>
        <v>10.017464522232734</v>
      </c>
      <c r="G21" s="71">
        <f t="shared" si="11"/>
        <v>1058846</v>
      </c>
      <c r="H21" s="72">
        <f t="shared" si="11"/>
        <v>0.20427545648753453</v>
      </c>
      <c r="I21" s="71">
        <f t="shared" si="11"/>
        <v>216296.25</v>
      </c>
      <c r="J21" s="71">
        <f t="shared" si="11"/>
        <v>238806</v>
      </c>
      <c r="K21" s="71"/>
      <c r="L21" s="71"/>
      <c r="M21" s="71"/>
      <c r="N21" s="71">
        <f>N18</f>
        <v>-22509.75</v>
      </c>
    </row>
  </sheetData>
  <sheetProtection selectLockedCells="1"/>
  <autoFilter ref="A3:N18" xr:uid="{00000000-0009-0000-0000-000001000000}"/>
  <dataConsolidate/>
  <mergeCells count="4">
    <mergeCell ref="A1:N1"/>
    <mergeCell ref="A4:N4"/>
    <mergeCell ref="A9:N9"/>
    <mergeCell ref="A15:N15"/>
  </mergeCells>
  <dataValidations count="1">
    <dataValidation type="list" allowBlank="1" showInputMessage="1" showErrorMessage="1" sqref="A10:A14 A16:A17 A5:A8" xr:uid="{00000000-0002-0000-0100-000000000000}">
      <formula1>#REF!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#0584-0005 
&amp;"-,Bold"&amp;16Food and Nutrition 7 CFR Part 215 - Special Milk Program (SMP)</oddHeader>
  </headerFooter>
  <ignoredErrors>
    <ignoredError sqref="G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E9"/>
  <sheetViews>
    <sheetView topLeftCell="B1" zoomScale="110" zoomScaleNormal="110" workbookViewId="0">
      <selection activeCell="C9" sqref="C9"/>
    </sheetView>
  </sheetViews>
  <sheetFormatPr defaultRowHeight="14.5" x14ac:dyDescent="0.35"/>
  <cols>
    <col min="1" max="1" width="1.453125" customWidth="1"/>
    <col min="2" max="2" width="75" bestFit="1" customWidth="1"/>
    <col min="3" max="3" width="45" customWidth="1"/>
  </cols>
  <sheetData>
    <row r="1" spans="2:5" ht="15" thickBot="1" x14ac:dyDescent="0.4">
      <c r="C1" s="33"/>
    </row>
    <row r="2" spans="2:5" ht="16" thickBot="1" x14ac:dyDescent="0.4">
      <c r="B2" s="189" t="s">
        <v>44</v>
      </c>
      <c r="C2" s="190"/>
    </row>
    <row r="3" spans="2:5" ht="16" thickBot="1" x14ac:dyDescent="0.4">
      <c r="B3" s="36" t="s">
        <v>33</v>
      </c>
      <c r="C3" s="34">
        <f>(+RecordKeeping!E19+Reporting!E18)/2</f>
        <v>105700</v>
      </c>
    </row>
    <row r="4" spans="2:5" ht="16" thickBot="1" x14ac:dyDescent="0.4">
      <c r="B4" s="36" t="s">
        <v>34</v>
      </c>
      <c r="C4" s="129">
        <f>+C5/C3</f>
        <v>313.17441816461684</v>
      </c>
    </row>
    <row r="5" spans="2:5" ht="16" thickBot="1" x14ac:dyDescent="0.4">
      <c r="B5" s="36" t="s">
        <v>35</v>
      </c>
      <c r="C5" s="34">
        <f>+RecordKeeping!G19+Reporting!G18</f>
        <v>33102536</v>
      </c>
    </row>
    <row r="6" spans="2:5" ht="16" thickBot="1" x14ac:dyDescent="0.4">
      <c r="B6" s="36" t="s">
        <v>36</v>
      </c>
      <c r="C6" s="35">
        <f>+C7/C5</f>
        <v>0.11288186161930314</v>
      </c>
    </row>
    <row r="7" spans="2:5" ht="16" thickBot="1" x14ac:dyDescent="0.4">
      <c r="B7" s="36" t="s">
        <v>83</v>
      </c>
      <c r="C7" s="34">
        <f>+RecordKeeping!I19+Reporting!I18</f>
        <v>3736675.8880000003</v>
      </c>
    </row>
    <row r="8" spans="2:5" ht="16" thickBot="1" x14ac:dyDescent="0.4">
      <c r="B8" s="36" t="s">
        <v>84</v>
      </c>
      <c r="C8" s="34">
        <f>+RecordKeeping!J19+Reporting!J18</f>
        <v>3857769.7280000001</v>
      </c>
      <c r="E8" s="29"/>
    </row>
    <row r="9" spans="2:5" ht="16" thickBot="1" x14ac:dyDescent="0.4">
      <c r="B9" s="36" t="s">
        <v>94</v>
      </c>
      <c r="C9" s="178">
        <f>+RecordKeeping!N19+Reporting!N18</f>
        <v>-121093.84</v>
      </c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ignoredErrors>
    <ignoredError sqref="C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  <pageSetUpPr fitToPage="1"/>
  </sheetPr>
  <dimension ref="A1:G24"/>
  <sheetViews>
    <sheetView topLeftCell="A9" workbookViewId="0">
      <selection activeCell="H25" sqref="H25"/>
    </sheetView>
  </sheetViews>
  <sheetFormatPr defaultRowHeight="14.5" x14ac:dyDescent="0.35"/>
  <cols>
    <col min="1" max="1" width="28.54296875" bestFit="1" customWidth="1"/>
    <col min="2" max="2" width="12.453125" bestFit="1" customWidth="1"/>
    <col min="3" max="3" width="13.54296875" bestFit="1" customWidth="1"/>
    <col min="4" max="4" width="18.81640625" bestFit="1" customWidth="1"/>
    <col min="5" max="5" width="18.54296875" bestFit="1" customWidth="1"/>
    <col min="6" max="6" width="15" bestFit="1" customWidth="1"/>
  </cols>
  <sheetData>
    <row r="1" spans="1:7" x14ac:dyDescent="0.35">
      <c r="A1" s="191" t="s">
        <v>81</v>
      </c>
      <c r="B1" s="192"/>
      <c r="C1" s="192"/>
      <c r="D1" s="192"/>
      <c r="E1" s="192"/>
      <c r="F1" s="193"/>
    </row>
    <row r="2" spans="1:7" ht="13.5" customHeight="1" x14ac:dyDescent="0.35">
      <c r="A2" s="100"/>
      <c r="B2" s="101"/>
      <c r="C2" s="101"/>
      <c r="D2" s="101"/>
      <c r="E2" s="101"/>
      <c r="F2" s="102"/>
    </row>
    <row r="3" spans="1:7" ht="48" customHeight="1" x14ac:dyDescent="0.35">
      <c r="A3" s="103" t="s">
        <v>21</v>
      </c>
      <c r="B3" s="103" t="s">
        <v>22</v>
      </c>
      <c r="C3" s="103" t="s">
        <v>23</v>
      </c>
      <c r="D3" s="103" t="s">
        <v>24</v>
      </c>
      <c r="E3" s="103" t="s">
        <v>25</v>
      </c>
      <c r="F3" s="103" t="s">
        <v>26</v>
      </c>
    </row>
    <row r="4" spans="1:7" ht="15" x14ac:dyDescent="0.35">
      <c r="A4" s="104" t="s">
        <v>13</v>
      </c>
      <c r="B4" s="105"/>
      <c r="C4" s="105"/>
      <c r="D4" s="105"/>
      <c r="E4" s="105"/>
      <c r="F4" s="105"/>
    </row>
    <row r="5" spans="1:7" ht="19.5" customHeight="1" x14ac:dyDescent="0.35">
      <c r="A5" s="106" t="s">
        <v>12</v>
      </c>
      <c r="B5" s="107">
        <f>+RecordKeeping!E10</f>
        <v>56</v>
      </c>
      <c r="C5" s="128">
        <f>+RecordKeeping!F10</f>
        <v>50</v>
      </c>
      <c r="D5" s="107">
        <f>+RecordKeeping!G10</f>
        <v>2800</v>
      </c>
      <c r="E5" s="146">
        <f>+RecordKeeping!H10</f>
        <v>0.17976</v>
      </c>
      <c r="F5" s="107">
        <f>+RecordKeeping!I10</f>
        <v>503.32799999999997</v>
      </c>
      <c r="G5" s="19"/>
    </row>
    <row r="6" spans="1:7" ht="19.5" customHeight="1" x14ac:dyDescent="0.35">
      <c r="A6" s="109" t="s">
        <v>48</v>
      </c>
      <c r="B6" s="108">
        <f>+RecordKeeping!E14</f>
        <v>17117</v>
      </c>
      <c r="C6" s="149">
        <f>+RecordKeeping!F14</f>
        <v>10</v>
      </c>
      <c r="D6" s="107">
        <f>+RecordKeeping!G14</f>
        <v>171170</v>
      </c>
      <c r="E6" s="146">
        <f>+RecordKeeping!H14</f>
        <v>8.3000000000000004E-2</v>
      </c>
      <c r="F6" s="107">
        <f>+RecordKeeping!I14</f>
        <v>14207.11</v>
      </c>
      <c r="G6" s="20"/>
    </row>
    <row r="7" spans="1:7" ht="19.5" customHeight="1" x14ac:dyDescent="0.35">
      <c r="A7" s="109" t="s">
        <v>49</v>
      </c>
      <c r="B7" s="110">
        <f>+RecordKeeping!E18</f>
        <v>88527</v>
      </c>
      <c r="C7" s="110">
        <f>+RecordKeeping!F18</f>
        <v>360</v>
      </c>
      <c r="D7" s="110">
        <f>+RecordKeeping!G18</f>
        <v>31869720</v>
      </c>
      <c r="E7" s="151">
        <f>+RecordKeeping!H18</f>
        <v>0.11</v>
      </c>
      <c r="F7" s="110">
        <f>+RecordKeeping!I18</f>
        <v>3505669.2</v>
      </c>
      <c r="G7" s="20"/>
    </row>
    <row r="8" spans="1:7" ht="19.5" customHeight="1" x14ac:dyDescent="0.35">
      <c r="A8" s="111" t="s">
        <v>28</v>
      </c>
      <c r="B8" s="108">
        <f>SUBTOTAL(109,B4:B7)</f>
        <v>105700</v>
      </c>
      <c r="C8" s="128">
        <f>D8/B8</f>
        <v>303.15695364238411</v>
      </c>
      <c r="D8" s="108">
        <f t="shared" ref="D8:F8" si="0">SUBTOTAL(109,D4:D7)</f>
        <v>32043690</v>
      </c>
      <c r="E8" s="128">
        <f>F8/D8</f>
        <v>0.10986186790597463</v>
      </c>
      <c r="F8" s="108">
        <f t="shared" si="0"/>
        <v>3520379.6380000003</v>
      </c>
      <c r="G8" s="20"/>
    </row>
    <row r="9" spans="1:7" ht="15" x14ac:dyDescent="0.35">
      <c r="A9" s="112" t="s">
        <v>29</v>
      </c>
      <c r="B9" s="113"/>
      <c r="C9" s="113"/>
      <c r="D9" s="113"/>
      <c r="E9" s="113"/>
      <c r="F9" s="113"/>
    </row>
    <row r="10" spans="1:7" ht="19.5" customHeight="1" x14ac:dyDescent="0.35">
      <c r="A10" s="114" t="s">
        <v>12</v>
      </c>
      <c r="B10" s="115">
        <f>+Reporting!E8</f>
        <v>56</v>
      </c>
      <c r="C10" s="147">
        <f>+Reporting!F8</f>
        <v>36.339285714285715</v>
      </c>
      <c r="D10" s="115">
        <f>+Reporting!G8</f>
        <v>2035</v>
      </c>
      <c r="E10" s="147">
        <f>+Reporting!H8</f>
        <v>0.27567567567567569</v>
      </c>
      <c r="F10" s="115">
        <f>+Reporting!I8</f>
        <v>561</v>
      </c>
      <c r="G10" s="20"/>
    </row>
    <row r="11" spans="1:7" ht="19.5" customHeight="1" x14ac:dyDescent="0.35">
      <c r="A11" s="116" t="s">
        <v>87</v>
      </c>
      <c r="B11" s="117">
        <f>+Reporting!E14</f>
        <v>17117</v>
      </c>
      <c r="C11" s="148">
        <f>+Reporting!F14</f>
        <v>10.02167435882456</v>
      </c>
      <c r="D11" s="117">
        <f>+Reporting!G14</f>
        <v>171541</v>
      </c>
      <c r="E11" s="148">
        <f>+Reporting!H14</f>
        <v>0.99959630642237129</v>
      </c>
      <c r="F11" s="117">
        <f>+Reporting!I14</f>
        <v>171471.75</v>
      </c>
      <c r="G11" s="20"/>
    </row>
    <row r="12" spans="1:7" ht="19.5" customHeight="1" x14ac:dyDescent="0.35">
      <c r="A12" s="118" t="s">
        <v>72</v>
      </c>
      <c r="B12" s="119">
        <f>+Reporting!E17</f>
        <v>88527</v>
      </c>
      <c r="C12" s="152">
        <f>+Reporting!F17</f>
        <v>10</v>
      </c>
      <c r="D12" s="119">
        <f>+Reporting!G17</f>
        <v>885270</v>
      </c>
      <c r="E12" s="152">
        <f>+Reporting!H17</f>
        <v>0.05</v>
      </c>
      <c r="F12" s="119">
        <f>+Reporting!I17</f>
        <v>44263.5</v>
      </c>
      <c r="G12" s="19"/>
    </row>
    <row r="13" spans="1:7" ht="19.5" customHeight="1" x14ac:dyDescent="0.35">
      <c r="A13" s="111" t="s">
        <v>30</v>
      </c>
      <c r="B13" s="108">
        <f t="shared" ref="B13" si="1">SUBTOTAL(109,B9:B12)</f>
        <v>105700</v>
      </c>
      <c r="C13" s="128">
        <f>D13/B13</f>
        <v>10.017464522232734</v>
      </c>
      <c r="D13" s="108">
        <f>SUBTOTAL(109,D9:D12)</f>
        <v>1058846</v>
      </c>
      <c r="E13" s="128">
        <f>F13/D13</f>
        <v>0.20427545648753453</v>
      </c>
      <c r="F13" s="108">
        <f t="shared" ref="F13" si="2">SUBTOTAL(109,F9:F12)</f>
        <v>216296.25</v>
      </c>
      <c r="G13" s="20"/>
    </row>
    <row r="14" spans="1:7" ht="19.5" customHeight="1" x14ac:dyDescent="0.35">
      <c r="A14" s="130" t="s">
        <v>95</v>
      </c>
      <c r="B14" s="131">
        <f>+(B8+B13)/2</f>
        <v>105700</v>
      </c>
      <c r="C14" s="132">
        <f>+D14/B14</f>
        <v>313.17441816461684</v>
      </c>
      <c r="D14" s="131">
        <f>SUM(D8,D13)</f>
        <v>33102536</v>
      </c>
      <c r="E14" s="132">
        <f>+F14/D14</f>
        <v>0.11288186161930314</v>
      </c>
      <c r="F14" s="131">
        <f t="shared" ref="F14" si="3">+F8+F13</f>
        <v>3736675.8880000003</v>
      </c>
      <c r="G14" s="19"/>
    </row>
    <row r="15" spans="1:7" x14ac:dyDescent="0.35">
      <c r="A15" s="135"/>
      <c r="B15" s="135"/>
      <c r="C15" s="136"/>
      <c r="D15" s="135"/>
      <c r="E15" s="135"/>
      <c r="F15" s="137"/>
      <c r="G15" s="4"/>
    </row>
    <row r="16" spans="1:7" x14ac:dyDescent="0.35">
      <c r="D16" s="5"/>
    </row>
    <row r="24" spans="3:3" x14ac:dyDescent="0.35">
      <c r="C24" s="14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3 C13 C8 E8 D14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C68"/>
  <sheetViews>
    <sheetView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C11" sqref="C11"/>
    </sheetView>
  </sheetViews>
  <sheetFormatPr defaultRowHeight="14.5" x14ac:dyDescent="0.35"/>
  <cols>
    <col min="1" max="1" width="10.1796875" bestFit="1" customWidth="1"/>
    <col min="2" max="2" width="18.453125" customWidth="1"/>
    <col min="3" max="3" width="124.453125" bestFit="1" customWidth="1"/>
  </cols>
  <sheetData>
    <row r="1" spans="1:3" s="41" customFormat="1" x14ac:dyDescent="0.35">
      <c r="A1" s="39" t="s">
        <v>40</v>
      </c>
      <c r="B1" s="40" t="s">
        <v>42</v>
      </c>
      <c r="C1" s="40" t="s">
        <v>41</v>
      </c>
    </row>
    <row r="2" spans="1:3" x14ac:dyDescent="0.35">
      <c r="A2" s="42"/>
      <c r="B2" s="37" t="s">
        <v>43</v>
      </c>
      <c r="C2" s="155" t="s">
        <v>82</v>
      </c>
    </row>
    <row r="3" spans="1:3" x14ac:dyDescent="0.35">
      <c r="A3" s="42"/>
      <c r="B3" s="37" t="s">
        <v>43</v>
      </c>
      <c r="C3" s="37" t="s">
        <v>85</v>
      </c>
    </row>
    <row r="4" spans="1:3" x14ac:dyDescent="0.35">
      <c r="A4" s="42"/>
      <c r="B4" s="37" t="s">
        <v>88</v>
      </c>
      <c r="C4" s="37" t="s">
        <v>89</v>
      </c>
    </row>
    <row r="5" spans="1:3" x14ac:dyDescent="0.35">
      <c r="A5" s="42"/>
      <c r="B5" s="37"/>
      <c r="C5" s="37"/>
    </row>
    <row r="6" spans="1:3" x14ac:dyDescent="0.35">
      <c r="A6" s="42"/>
      <c r="B6" s="37"/>
      <c r="C6" s="37"/>
    </row>
    <row r="7" spans="1:3" x14ac:dyDescent="0.35">
      <c r="A7" s="42"/>
      <c r="B7" s="37"/>
      <c r="C7" s="37"/>
    </row>
    <row r="8" spans="1:3" x14ac:dyDescent="0.35">
      <c r="A8" s="42"/>
      <c r="B8" s="37"/>
      <c r="C8" s="37"/>
    </row>
    <row r="9" spans="1:3" x14ac:dyDescent="0.35">
      <c r="A9" s="42"/>
      <c r="B9" s="37"/>
      <c r="C9" s="37"/>
    </row>
    <row r="10" spans="1:3" x14ac:dyDescent="0.35">
      <c r="A10" s="42"/>
      <c r="B10" s="37"/>
      <c r="C10" s="37"/>
    </row>
    <row r="11" spans="1:3" x14ac:dyDescent="0.35">
      <c r="A11" s="42"/>
      <c r="B11" s="37"/>
      <c r="C11" s="37"/>
    </row>
    <row r="12" spans="1:3" x14ac:dyDescent="0.35">
      <c r="A12" s="42"/>
      <c r="B12" s="37"/>
      <c r="C12" s="37"/>
    </row>
    <row r="13" spans="1:3" x14ac:dyDescent="0.35">
      <c r="A13" s="42"/>
      <c r="B13" s="37"/>
      <c r="C13" s="37"/>
    </row>
    <row r="14" spans="1:3" x14ac:dyDescent="0.35">
      <c r="A14" s="42"/>
      <c r="B14" s="37"/>
      <c r="C14" s="37"/>
    </row>
    <row r="15" spans="1:3" x14ac:dyDescent="0.35">
      <c r="A15" s="42"/>
      <c r="B15" s="37"/>
      <c r="C15" s="37"/>
    </row>
    <row r="16" spans="1:3" x14ac:dyDescent="0.35">
      <c r="A16" s="42"/>
      <c r="B16" s="37"/>
      <c r="C16" s="37"/>
    </row>
    <row r="17" spans="1:3" x14ac:dyDescent="0.35">
      <c r="A17" s="42"/>
      <c r="B17" s="37"/>
      <c r="C17" s="37"/>
    </row>
    <row r="18" spans="1:3" x14ac:dyDescent="0.35">
      <c r="A18" s="42"/>
      <c r="B18" s="37"/>
      <c r="C18" s="37"/>
    </row>
    <row r="19" spans="1:3" x14ac:dyDescent="0.35">
      <c r="A19" s="42"/>
      <c r="B19" s="37"/>
      <c r="C19" s="37"/>
    </row>
    <row r="20" spans="1:3" x14ac:dyDescent="0.35">
      <c r="A20" s="42"/>
      <c r="B20" s="37"/>
      <c r="C20" s="37"/>
    </row>
    <row r="21" spans="1:3" x14ac:dyDescent="0.35">
      <c r="A21" s="42"/>
      <c r="B21" s="37"/>
      <c r="C21" s="37"/>
    </row>
    <row r="22" spans="1:3" x14ac:dyDescent="0.35">
      <c r="A22" s="42"/>
      <c r="B22" s="37"/>
      <c r="C22" s="37"/>
    </row>
    <row r="23" spans="1:3" x14ac:dyDescent="0.35">
      <c r="A23" s="42"/>
      <c r="B23" s="37"/>
      <c r="C23" s="37"/>
    </row>
    <row r="24" spans="1:3" x14ac:dyDescent="0.35">
      <c r="A24" s="42"/>
      <c r="B24" s="37"/>
      <c r="C24" s="37"/>
    </row>
    <row r="25" spans="1:3" x14ac:dyDescent="0.35">
      <c r="A25" s="42"/>
      <c r="B25" s="37"/>
      <c r="C25" s="37"/>
    </row>
    <row r="26" spans="1:3" x14ac:dyDescent="0.35">
      <c r="A26" s="42"/>
      <c r="B26" s="37"/>
      <c r="C26" s="37"/>
    </row>
    <row r="27" spans="1:3" x14ac:dyDescent="0.35">
      <c r="A27" s="42"/>
      <c r="B27" s="37"/>
      <c r="C27" s="37"/>
    </row>
    <row r="28" spans="1:3" x14ac:dyDescent="0.35">
      <c r="A28" s="42"/>
      <c r="B28" s="37"/>
      <c r="C28" s="37"/>
    </row>
    <row r="29" spans="1:3" x14ac:dyDescent="0.35">
      <c r="A29" s="42"/>
      <c r="B29" s="37"/>
      <c r="C29" s="37"/>
    </row>
    <row r="30" spans="1:3" x14ac:dyDescent="0.35">
      <c r="A30" s="42"/>
      <c r="B30" s="37"/>
      <c r="C30" s="37"/>
    </row>
    <row r="31" spans="1:3" x14ac:dyDescent="0.35">
      <c r="A31" s="42"/>
      <c r="B31" s="37"/>
      <c r="C31" s="37"/>
    </row>
    <row r="32" spans="1:3" x14ac:dyDescent="0.35">
      <c r="A32" s="42"/>
      <c r="B32" s="37"/>
      <c r="C32" s="37"/>
    </row>
    <row r="33" spans="1:3" x14ac:dyDescent="0.35">
      <c r="A33" s="42"/>
      <c r="B33" s="37"/>
      <c r="C33" s="37"/>
    </row>
    <row r="34" spans="1:3" x14ac:dyDescent="0.35">
      <c r="A34" s="42"/>
      <c r="B34" s="37"/>
      <c r="C34" s="37"/>
    </row>
    <row r="35" spans="1:3" x14ac:dyDescent="0.35">
      <c r="A35" s="42"/>
      <c r="B35" s="37"/>
      <c r="C35" s="37"/>
    </row>
    <row r="36" spans="1:3" x14ac:dyDescent="0.35">
      <c r="A36" s="42"/>
      <c r="B36" s="37"/>
      <c r="C36" s="37"/>
    </row>
    <row r="37" spans="1:3" x14ac:dyDescent="0.35">
      <c r="A37" s="42"/>
      <c r="B37" s="37"/>
      <c r="C37" s="37"/>
    </row>
    <row r="38" spans="1:3" x14ac:dyDescent="0.35">
      <c r="A38" s="42"/>
      <c r="B38" s="37"/>
      <c r="C38" s="37"/>
    </row>
    <row r="39" spans="1:3" x14ac:dyDescent="0.35">
      <c r="A39" s="42"/>
      <c r="B39" s="37"/>
      <c r="C39" s="37"/>
    </row>
    <row r="40" spans="1:3" x14ac:dyDescent="0.35">
      <c r="A40" s="42"/>
      <c r="B40" s="37"/>
      <c r="C40" s="37"/>
    </row>
    <row r="41" spans="1:3" x14ac:dyDescent="0.35">
      <c r="A41" s="42"/>
      <c r="B41" s="37"/>
      <c r="C41" s="37"/>
    </row>
    <row r="42" spans="1:3" x14ac:dyDescent="0.35">
      <c r="A42" s="42"/>
      <c r="B42" s="37"/>
      <c r="C42" s="37"/>
    </row>
    <row r="43" spans="1:3" x14ac:dyDescent="0.35">
      <c r="A43" s="42"/>
      <c r="B43" s="37"/>
      <c r="C43" s="37"/>
    </row>
    <row r="44" spans="1:3" x14ac:dyDescent="0.35">
      <c r="A44" s="42"/>
      <c r="B44" s="37"/>
      <c r="C44" s="37"/>
    </row>
    <row r="45" spans="1:3" x14ac:dyDescent="0.35">
      <c r="A45" s="42"/>
      <c r="B45" s="37"/>
      <c r="C45" s="37"/>
    </row>
    <row r="46" spans="1:3" x14ac:dyDescent="0.35">
      <c r="A46" s="42"/>
      <c r="B46" s="37"/>
      <c r="C46" s="37"/>
    </row>
    <row r="47" spans="1:3" x14ac:dyDescent="0.35">
      <c r="A47" s="42"/>
      <c r="B47" s="37"/>
      <c r="C47" s="37"/>
    </row>
    <row r="48" spans="1:3" x14ac:dyDescent="0.35">
      <c r="A48" s="42"/>
      <c r="B48" s="37"/>
      <c r="C48" s="37"/>
    </row>
    <row r="49" spans="1:3" x14ac:dyDescent="0.35">
      <c r="A49" s="42"/>
      <c r="B49" s="37"/>
      <c r="C49" s="37"/>
    </row>
    <row r="50" spans="1:3" x14ac:dyDescent="0.35">
      <c r="A50" s="42"/>
      <c r="B50" s="37"/>
      <c r="C50" s="37"/>
    </row>
    <row r="51" spans="1:3" x14ac:dyDescent="0.35">
      <c r="A51" s="42"/>
      <c r="B51" s="37"/>
      <c r="C51" s="37"/>
    </row>
    <row r="52" spans="1:3" x14ac:dyDescent="0.35">
      <c r="A52" s="42"/>
      <c r="B52" s="37"/>
      <c r="C52" s="37"/>
    </row>
    <row r="53" spans="1:3" x14ac:dyDescent="0.35">
      <c r="A53" s="42"/>
      <c r="B53" s="37"/>
      <c r="C53" s="37"/>
    </row>
    <row r="54" spans="1:3" x14ac:dyDescent="0.35">
      <c r="A54" s="42"/>
      <c r="B54" s="37"/>
      <c r="C54" s="37"/>
    </row>
    <row r="55" spans="1:3" x14ac:dyDescent="0.35">
      <c r="A55" s="42"/>
      <c r="B55" s="37"/>
      <c r="C55" s="37"/>
    </row>
    <row r="56" spans="1:3" x14ac:dyDescent="0.35">
      <c r="A56" s="42"/>
      <c r="B56" s="37"/>
      <c r="C56" s="37"/>
    </row>
    <row r="57" spans="1:3" x14ac:dyDescent="0.35">
      <c r="A57" s="42"/>
      <c r="B57" s="37"/>
      <c r="C57" s="37"/>
    </row>
    <row r="58" spans="1:3" x14ac:dyDescent="0.35">
      <c r="A58" s="42"/>
      <c r="B58" s="37"/>
      <c r="C58" s="37"/>
    </row>
    <row r="59" spans="1:3" x14ac:dyDescent="0.35">
      <c r="A59" s="42"/>
      <c r="B59" s="37"/>
      <c r="C59" s="37"/>
    </row>
    <row r="60" spans="1:3" x14ac:dyDescent="0.35">
      <c r="A60" s="42"/>
      <c r="B60" s="37"/>
      <c r="C60" s="37"/>
    </row>
    <row r="61" spans="1:3" x14ac:dyDescent="0.35">
      <c r="A61" s="42"/>
      <c r="B61" s="37"/>
      <c r="C61" s="37"/>
    </row>
    <row r="62" spans="1:3" x14ac:dyDescent="0.35">
      <c r="A62" s="42"/>
      <c r="B62" s="37"/>
      <c r="C62" s="37"/>
    </row>
    <row r="63" spans="1:3" x14ac:dyDescent="0.35">
      <c r="A63" s="42"/>
      <c r="B63" s="37"/>
      <c r="C63" s="37"/>
    </row>
    <row r="64" spans="1:3" x14ac:dyDescent="0.35">
      <c r="A64" s="42"/>
      <c r="B64" s="37"/>
      <c r="C64" s="37"/>
    </row>
    <row r="65" spans="1:3" x14ac:dyDescent="0.35">
      <c r="A65" s="42"/>
      <c r="B65" s="37"/>
      <c r="C65" s="37"/>
    </row>
    <row r="66" spans="1:3" x14ac:dyDescent="0.35">
      <c r="A66" s="42"/>
      <c r="B66" s="37"/>
      <c r="C66" s="37"/>
    </row>
    <row r="67" spans="1:3" x14ac:dyDescent="0.35">
      <c r="A67" s="42"/>
      <c r="B67" s="37"/>
      <c r="C67" s="37"/>
    </row>
    <row r="68" spans="1:3" ht="15" thickBot="1" x14ac:dyDescent="0.4">
      <c r="A68" s="43"/>
      <c r="B68" s="38"/>
      <c r="C68" s="38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Sandberg, Christina - FNS</cp:lastModifiedBy>
  <cp:lastPrinted>2018-10-24T18:48:07Z</cp:lastPrinted>
  <dcterms:created xsi:type="dcterms:W3CDTF">2011-04-25T16:43:00Z</dcterms:created>
  <dcterms:modified xsi:type="dcterms:W3CDTF">2022-04-28T21:39:43Z</dcterms:modified>
</cp:coreProperties>
</file>