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2B82231-4623-4BC0-AFDE-F3C9CFA5E393}" xr6:coauthVersionLast="46" xr6:coauthVersionMax="46" xr10:uidLastSave="{00000000-0000-0000-0000-000000000000}"/>
  <bookViews>
    <workbookView xWindow="-110" yWindow="-110" windowWidth="19420" windowHeight="10420" xr2:uid="{00000000-000D-0000-FFFF-FFFF00000000}"/>
  </bookViews>
  <sheets>
    <sheet name="Table 1" sheetId="2" r:id="rId1"/>
    <sheet name="Table 2"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2" l="1"/>
  <c r="F32" i="2"/>
  <c r="H41" i="2" l="1"/>
  <c r="F41" i="2"/>
  <c r="G41" i="2" s="1"/>
  <c r="D41" i="2"/>
  <c r="I41" i="2" l="1"/>
  <c r="G7" i="1" l="1"/>
  <c r="G8" i="1"/>
  <c r="G9" i="1"/>
  <c r="G10" i="1"/>
  <c r="D7" i="1"/>
  <c r="F7" i="1" s="1"/>
  <c r="D6" i="1"/>
  <c r="D8" i="1"/>
  <c r="F8" i="1" s="1"/>
  <c r="D9" i="1"/>
  <c r="F9" i="1" s="1"/>
  <c r="D10" i="1"/>
  <c r="F10" i="1" s="1"/>
  <c r="G11" i="1"/>
  <c r="G12" i="1"/>
  <c r="D11" i="1"/>
  <c r="F11" i="1" s="1"/>
  <c r="D12" i="1"/>
  <c r="F12" i="1" s="1"/>
  <c r="D40" i="2"/>
  <c r="F40" i="2" s="1"/>
  <c r="F37" i="2"/>
  <c r="D30" i="2"/>
  <c r="F30" i="2" s="1"/>
  <c r="D29" i="2"/>
  <c r="F29" i="2" s="1"/>
  <c r="D28" i="2"/>
  <c r="F28" i="2" s="1"/>
  <c r="D27" i="2"/>
  <c r="F27" i="2" s="1"/>
  <c r="D26" i="2"/>
  <c r="F26" i="2" s="1"/>
  <c r="D25" i="2"/>
  <c r="F25" i="2" s="1"/>
  <c r="D16" i="2"/>
  <c r="F16" i="2" s="1"/>
  <c r="H16" i="2" s="1"/>
  <c r="D15" i="2"/>
  <c r="F15" i="2" s="1"/>
  <c r="H37" i="2" l="1"/>
  <c r="H12" i="1"/>
  <c r="I12" i="1" s="1"/>
  <c r="H10" i="1"/>
  <c r="I10" i="1" s="1"/>
  <c r="H9" i="1"/>
  <c r="I9" i="1" s="1"/>
  <c r="H7" i="1"/>
  <c r="I7" i="1" s="1"/>
  <c r="H8" i="1"/>
  <c r="I8" i="1" s="1"/>
  <c r="H11" i="1"/>
  <c r="I11" i="1" s="1"/>
  <c r="G37" i="2"/>
  <c r="I37" i="2" s="1"/>
  <c r="H40" i="2"/>
  <c r="G40" i="2"/>
  <c r="G15" i="2"/>
  <c r="H15" i="2"/>
  <c r="H25" i="2"/>
  <c r="G25" i="2"/>
  <c r="G16" i="2"/>
  <c r="I16" i="2" s="1"/>
  <c r="H30" i="2"/>
  <c r="G30" i="2"/>
  <c r="G29" i="2"/>
  <c r="H29" i="2"/>
  <c r="H28" i="2"/>
  <c r="G28" i="2"/>
  <c r="H27" i="2"/>
  <c r="G27" i="2"/>
  <c r="H26" i="2"/>
  <c r="G26" i="2"/>
  <c r="I26" i="2" l="1"/>
  <c r="I15" i="2"/>
  <c r="I40" i="2"/>
  <c r="I30" i="2"/>
  <c r="I28" i="2"/>
  <c r="I25" i="2"/>
  <c r="I29" i="2"/>
  <c r="I27" i="2"/>
  <c r="G14" i="1" l="1"/>
  <c r="D14" i="1"/>
  <c r="F14" i="1" s="1"/>
  <c r="G13" i="1"/>
  <c r="D13" i="1"/>
  <c r="F13" i="1" s="1"/>
  <c r="F6" i="1"/>
  <c r="D39" i="2"/>
  <c r="F39" i="2" s="1"/>
  <c r="D31" i="2"/>
  <c r="F31" i="2" s="1"/>
  <c r="D42" i="2"/>
  <c r="F42" i="2" s="1"/>
  <c r="H42" i="2" s="1"/>
  <c r="H39" i="2" l="1"/>
  <c r="G39" i="2"/>
  <c r="H14" i="1"/>
  <c r="I14" i="1" s="1"/>
  <c r="H13" i="1"/>
  <c r="I13" i="1" s="1"/>
  <c r="H6" i="1"/>
  <c r="G6" i="1"/>
  <c r="G42" i="2"/>
  <c r="I42" i="2" s="1"/>
  <c r="G31" i="2"/>
  <c r="H31" i="2"/>
  <c r="D22" i="2"/>
  <c r="F22" i="2" s="1"/>
  <c r="D17" i="2"/>
  <c r="F17" i="2" s="1"/>
  <c r="F13" i="2"/>
  <c r="I6" i="1" l="1"/>
  <c r="I39" i="2"/>
  <c r="I44" i="2" s="1"/>
  <c r="I31" i="2"/>
  <c r="H22" i="2"/>
  <c r="G22" i="2"/>
  <c r="G17" i="2"/>
  <c r="H17" i="2"/>
  <c r="G13" i="2"/>
  <c r="H13" i="2"/>
  <c r="I22" i="2" l="1"/>
  <c r="I13" i="2"/>
  <c r="I17" i="2"/>
  <c r="E12" i="2"/>
  <c r="E11" i="2"/>
  <c r="D12" i="2" l="1"/>
  <c r="F12" i="2" s="1"/>
  <c r="D11" i="2"/>
  <c r="F11" i="2" s="1"/>
  <c r="H11" i="2" l="1"/>
  <c r="H12" i="2"/>
  <c r="G12" i="2"/>
  <c r="G11" i="2"/>
  <c r="F45" i="2" s="1"/>
  <c r="L50" i="2" s="1"/>
  <c r="F15" i="1" l="1"/>
  <c r="I15" i="1"/>
  <c r="I12" i="2"/>
  <c r="I11" i="2"/>
  <c r="I32" i="2" s="1"/>
  <c r="I45" i="2" s="1"/>
  <c r="I47" i="2" s="1"/>
</calcChain>
</file>

<file path=xl/sharedStrings.xml><?xml version="1.0" encoding="utf-8"?>
<sst xmlns="http://schemas.openxmlformats.org/spreadsheetml/2006/main" count="119" uniqueCount="100">
  <si>
    <t>Burden item</t>
  </si>
  <si>
    <t xml:space="preserve">(A) </t>
  </si>
  <si>
    <t>Person hours per occurrence</t>
  </si>
  <si>
    <t>(B)</t>
  </si>
  <si>
    <t xml:space="preserve"> No. of occurrences per respondent per year</t>
  </si>
  <si>
    <t xml:space="preserve">(C) </t>
  </si>
  <si>
    <t>Person hours per respondent per year (C=AxB)</t>
  </si>
  <si>
    <t xml:space="preserve">(H) </t>
  </si>
  <si>
    <r>
      <t xml:space="preserve">Cost, $ </t>
    </r>
    <r>
      <rPr>
        <vertAlign val="superscript"/>
        <sz val="10"/>
        <color rgb="FF000000"/>
        <rFont val="Times New Roman"/>
        <family val="1"/>
      </rPr>
      <t>b</t>
    </r>
  </si>
  <si>
    <t>1.  Applications</t>
  </si>
  <si>
    <t>N/A</t>
  </si>
  <si>
    <t>2.  Survey and Studies</t>
  </si>
  <si>
    <t>3.  Acquisition, Installation, and Utilization of  Technology and  Systems</t>
  </si>
  <si>
    <t>4.  Reporting Requirements</t>
  </si>
  <si>
    <t>5.  Recordkeeping Requirements</t>
  </si>
  <si>
    <t>B.  Plan activities</t>
  </si>
  <si>
    <t xml:space="preserve">  H. Time for audits</t>
  </si>
  <si>
    <t>Assumptions:</t>
  </si>
  <si>
    <r>
      <t xml:space="preserve">Table 1: Annual Respondent Burden and Cost – </t>
    </r>
    <r>
      <rPr>
        <b/>
        <sz val="10"/>
        <color theme="1"/>
        <rFont val="Times New Roman"/>
        <family val="1"/>
      </rPr>
      <t>NESHAP for Reinforced Plastic Composites Production (40 CFR Part 63, Subpart WWWW) (Renewal)</t>
    </r>
  </si>
  <si>
    <t xml:space="preserve">(E) </t>
  </si>
  <si>
    <t>Technical person- hours per year (E=CxD)</t>
  </si>
  <si>
    <t xml:space="preserve">(F) </t>
  </si>
  <si>
    <t>Management person hours per year (Ex0.05)</t>
  </si>
  <si>
    <t>(G)</t>
  </si>
  <si>
    <t xml:space="preserve"> Clerical person hours per year (Ex0.1)</t>
  </si>
  <si>
    <r>
      <t xml:space="preserve">Respondents per year  </t>
    </r>
    <r>
      <rPr>
        <vertAlign val="superscript"/>
        <sz val="10"/>
        <color rgb="FF000000"/>
        <rFont val="Times New Roman"/>
        <family val="1"/>
      </rPr>
      <t>a</t>
    </r>
  </si>
  <si>
    <t xml:space="preserve">(D) </t>
  </si>
  <si>
    <r>
      <t xml:space="preserve">Table 2: Average Annual EPA Burden and Cost – </t>
    </r>
    <r>
      <rPr>
        <sz val="12"/>
        <color theme="1"/>
        <rFont val="Times New Roman"/>
        <family val="1"/>
      </rPr>
      <t>NESHAP for Reinforced Plastic Composites Production (40 CFR Part 63, Subpart WWWW) (Renewal)</t>
    </r>
  </si>
  <si>
    <t xml:space="preserve">(B) </t>
  </si>
  <si>
    <t>No. of occurrences per respondent per year</t>
  </si>
  <si>
    <t>See 5E</t>
  </si>
  <si>
    <t>See 5D, 5E</t>
  </si>
  <si>
    <t>See 4B</t>
  </si>
  <si>
    <t>See 4A</t>
  </si>
  <si>
    <t>Subtotal for Reporting Requirements</t>
  </si>
  <si>
    <t>Subtotal for Recordkeeping Requirements</t>
  </si>
  <si>
    <t xml:space="preserve">(G) </t>
  </si>
  <si>
    <t>Clerical person hours per year (Ex0.1)</t>
  </si>
  <si>
    <t>A.  Familiarization with Regulatory Requirements</t>
  </si>
  <si>
    <t>hrs/reponse</t>
  </si>
  <si>
    <r>
      <t>A.  Familiarization with Regulatory Requirements</t>
    </r>
    <r>
      <rPr>
        <vertAlign val="superscript"/>
        <sz val="10"/>
        <color rgb="FF000000"/>
        <rFont val="Times New Roman"/>
        <family val="1"/>
      </rPr>
      <t>c</t>
    </r>
  </si>
  <si>
    <r>
      <t xml:space="preserve">c  </t>
    </r>
    <r>
      <rPr>
        <sz val="10"/>
        <color theme="1"/>
        <rFont val="Times New Roman"/>
        <family val="1"/>
      </rPr>
      <t xml:space="preserve">We have assumed 93% of respondents have 4 groups of operations and 7% of respondents have 5 groups of operations. </t>
    </r>
  </si>
  <si>
    <r>
      <t>d</t>
    </r>
    <r>
      <rPr>
        <sz val="10"/>
        <color theme="1"/>
        <rFont val="Times New Roman"/>
        <family val="1"/>
      </rPr>
      <t xml:space="preserve">  We have assumed no new respondents over the next three years due to trends in industry consolidation. Because there are no new respondents, we expect no burden for this requirement.</t>
    </r>
  </si>
  <si>
    <t>i.  Facilities with 4 groups of operations</t>
  </si>
  <si>
    <t xml:space="preserve">ii.  Facilities with 5 groups of operations             </t>
  </si>
  <si>
    <r>
      <t xml:space="preserve"> v. Notification of performance tests </t>
    </r>
    <r>
      <rPr>
        <vertAlign val="superscript"/>
        <sz val="10"/>
        <color rgb="FF000000"/>
        <rFont val="Times New Roman"/>
        <family val="1"/>
      </rPr>
      <t>d</t>
    </r>
  </si>
  <si>
    <r>
      <t xml:space="preserve"> i. Initial notification that existing sources are subject to the standard </t>
    </r>
    <r>
      <rPr>
        <vertAlign val="superscript"/>
        <sz val="10"/>
        <color rgb="FF000000"/>
        <rFont val="Times New Roman"/>
        <family val="1"/>
      </rPr>
      <t>d</t>
    </r>
  </si>
  <si>
    <r>
      <t xml:space="preserve"> ii. Notification for new major sources </t>
    </r>
    <r>
      <rPr>
        <vertAlign val="superscript"/>
        <sz val="10"/>
        <color rgb="FF000000"/>
        <rFont val="Times New Roman"/>
        <family val="1"/>
      </rPr>
      <t>d</t>
    </r>
  </si>
  <si>
    <r>
      <t xml:space="preserve"> iii. Request for compliance extension </t>
    </r>
    <r>
      <rPr>
        <vertAlign val="superscript"/>
        <sz val="10"/>
        <color rgb="FF000000"/>
        <rFont val="Times New Roman"/>
        <family val="1"/>
      </rPr>
      <t>d</t>
    </r>
  </si>
  <si>
    <r>
      <t xml:space="preserve"> iv. Notification of special compliance requirements </t>
    </r>
    <r>
      <rPr>
        <vertAlign val="superscript"/>
        <sz val="10"/>
        <color rgb="FF000000"/>
        <rFont val="Times New Roman"/>
        <family val="1"/>
      </rPr>
      <t>d</t>
    </r>
  </si>
  <si>
    <r>
      <t xml:space="preserve"> vi. Notification of compliance status </t>
    </r>
    <r>
      <rPr>
        <vertAlign val="superscript"/>
        <sz val="10"/>
        <color rgb="FF000000"/>
        <rFont val="Times New Roman"/>
        <family val="1"/>
      </rPr>
      <t>d</t>
    </r>
  </si>
  <si>
    <r>
      <t xml:space="preserve">iii. Familiarize with updated regulatory requirements </t>
    </r>
    <r>
      <rPr>
        <vertAlign val="superscript"/>
        <sz val="10"/>
        <color rgb="FF000000"/>
        <rFont val="Times New Roman"/>
        <family val="1"/>
      </rPr>
      <t>e</t>
    </r>
  </si>
  <si>
    <r>
      <t>iv.  Familiarize with CEDRI and CDX registration</t>
    </r>
    <r>
      <rPr>
        <vertAlign val="superscript"/>
        <sz val="10"/>
        <color rgb="FF000000"/>
        <rFont val="Times New Roman"/>
        <family val="1"/>
      </rPr>
      <t xml:space="preserve"> e</t>
    </r>
  </si>
  <si>
    <r>
      <t>f</t>
    </r>
    <r>
      <rPr>
        <b/>
        <sz val="10"/>
        <color theme="1"/>
        <rFont val="Times New Roman"/>
        <family val="1"/>
      </rPr>
      <t xml:space="preserve"> </t>
    </r>
    <r>
      <rPr>
        <sz val="10"/>
        <color theme="1"/>
        <rFont val="Times New Roman"/>
        <family val="1"/>
      </rPr>
      <t>We have assumed that all of existing facilities are complying with the regulations by using pollution prevention measures.</t>
    </r>
    <r>
      <rPr>
        <b/>
        <sz val="10"/>
        <color theme="1"/>
        <rFont val="Times New Roman"/>
        <family val="1"/>
      </rPr>
      <t xml:space="preserve">  </t>
    </r>
  </si>
  <si>
    <r>
      <t xml:space="preserve"> B.  Required activities: Sources with add-on controls </t>
    </r>
    <r>
      <rPr>
        <vertAlign val="superscript"/>
        <sz val="10"/>
        <color rgb="FF000000"/>
        <rFont val="Times New Roman"/>
        <family val="1"/>
      </rPr>
      <t>f</t>
    </r>
  </si>
  <si>
    <r>
      <t xml:space="preserve">i.  Initial performance test  </t>
    </r>
    <r>
      <rPr>
        <vertAlign val="superscript"/>
        <sz val="10"/>
        <color rgb="FF000000"/>
        <rFont val="Times New Roman"/>
        <family val="1"/>
      </rPr>
      <t xml:space="preserve">d, f  </t>
    </r>
    <r>
      <rPr>
        <sz val="10"/>
        <color rgb="FF000000"/>
        <rFont val="Times New Roman"/>
        <family val="1"/>
      </rPr>
      <t xml:space="preserve">  </t>
    </r>
  </si>
  <si>
    <r>
      <t xml:space="preserve">ii. Establish operating parameters </t>
    </r>
    <r>
      <rPr>
        <vertAlign val="superscript"/>
        <sz val="10"/>
        <color rgb="FF000000"/>
        <rFont val="Times New Roman"/>
        <family val="1"/>
      </rPr>
      <t>d, f</t>
    </r>
  </si>
  <si>
    <r>
      <t xml:space="preserve">D.  Develop record system (spreadsheets): </t>
    </r>
    <r>
      <rPr>
        <vertAlign val="superscript"/>
        <sz val="10"/>
        <color rgb="FF000000"/>
        <rFont val="Times New Roman"/>
        <family val="1"/>
      </rPr>
      <t>d</t>
    </r>
  </si>
  <si>
    <t xml:space="preserve">E.  Time to enter and transmit all information into record system  </t>
  </si>
  <si>
    <r>
      <t xml:space="preserve">b   </t>
    </r>
    <r>
      <rPr>
        <sz val="10"/>
        <color theme="1"/>
        <rFont val="Times New Roman"/>
        <family val="1"/>
      </rPr>
      <t xml:space="preserve">This cost is based on the following labor rates:  Managerial rate of </t>
    </r>
    <r>
      <rPr>
        <sz val="10"/>
        <rFont val="Times New Roman"/>
        <family val="1"/>
      </rPr>
      <t>$69.04</t>
    </r>
    <r>
      <rPr>
        <sz val="10"/>
        <color theme="1"/>
        <rFont val="Times New Roman"/>
        <family val="1"/>
      </rPr>
      <t xml:space="preserve"> (GS-13, Step 5, $</t>
    </r>
    <r>
      <rPr>
        <sz val="10"/>
        <rFont val="Times New Roman"/>
        <family val="1"/>
      </rPr>
      <t>43.15 + 60%), Technical rate of $51.23 (GS-12</t>
    </r>
    <r>
      <rPr>
        <sz val="10"/>
        <color theme="1"/>
        <rFont val="Times New Roman"/>
        <family val="1"/>
      </rPr>
      <t xml:space="preserve">, Step 1, $32.02 + 60%), and Clerical rate of $27.73 (GS-6, Step 3, $17.33 + 60%).  These rates are from the Office of Personnel Management (OPM), 2021 General Schedule, which excludes locality rates of pay. The rates have been increased by 60 percent to account for the benefit packages available to government employees.  </t>
    </r>
  </si>
  <si>
    <r>
      <t xml:space="preserve">Enter and update information into agency recordkeeping system </t>
    </r>
    <r>
      <rPr>
        <vertAlign val="superscript"/>
        <sz val="10"/>
        <color rgb="FF000000"/>
        <rFont val="Times New Roman"/>
        <family val="1"/>
      </rPr>
      <t>c</t>
    </r>
  </si>
  <si>
    <r>
      <t xml:space="preserve">c   </t>
    </r>
    <r>
      <rPr>
        <sz val="10"/>
        <color theme="1"/>
        <rFont val="Times New Roman"/>
        <family val="1"/>
      </rPr>
      <t>We have assumed that respondents will each take 4 hours to enter and update information into agency recordkeeping system.</t>
    </r>
  </si>
  <si>
    <r>
      <t>Review initial notification for existing sources</t>
    </r>
    <r>
      <rPr>
        <vertAlign val="superscript"/>
        <sz val="10"/>
        <color rgb="FF000000"/>
        <rFont val="Times New Roman"/>
        <family val="1"/>
      </rPr>
      <t xml:space="preserve"> d</t>
    </r>
  </si>
  <si>
    <r>
      <t xml:space="preserve">d   </t>
    </r>
    <r>
      <rPr>
        <sz val="10"/>
        <color theme="1"/>
        <rFont val="Times New Roman"/>
        <family val="1"/>
      </rPr>
      <t>We have assumed that there will be no new sources over the three-year period of this ICR.</t>
    </r>
  </si>
  <si>
    <r>
      <t xml:space="preserve">Notification for new major sources </t>
    </r>
    <r>
      <rPr>
        <vertAlign val="superscript"/>
        <sz val="10"/>
        <color rgb="FF000000"/>
        <rFont val="Times New Roman"/>
        <family val="1"/>
      </rPr>
      <t>d</t>
    </r>
  </si>
  <si>
    <r>
      <t xml:space="preserve">Review request for compliance extension </t>
    </r>
    <r>
      <rPr>
        <vertAlign val="superscript"/>
        <sz val="10"/>
        <color rgb="FF000000"/>
        <rFont val="Times New Roman"/>
        <family val="1"/>
      </rPr>
      <t>d</t>
    </r>
  </si>
  <si>
    <r>
      <t xml:space="preserve">Review special compliance requirements </t>
    </r>
    <r>
      <rPr>
        <vertAlign val="superscript"/>
        <sz val="10"/>
        <color rgb="FF000000"/>
        <rFont val="Times New Roman"/>
        <family val="1"/>
      </rPr>
      <t>d</t>
    </r>
  </si>
  <si>
    <r>
      <t xml:space="preserve">Review initial performance test and test plan </t>
    </r>
    <r>
      <rPr>
        <vertAlign val="superscript"/>
        <sz val="10"/>
        <color rgb="FF000000"/>
        <rFont val="Times New Roman"/>
        <family val="1"/>
      </rPr>
      <t>d, e</t>
    </r>
  </si>
  <si>
    <r>
      <t xml:space="preserve">Report of performance test results including operating parameters </t>
    </r>
    <r>
      <rPr>
        <vertAlign val="superscript"/>
        <sz val="10"/>
        <color rgb="FF000000"/>
        <rFont val="Times New Roman"/>
        <family val="1"/>
      </rPr>
      <t>e</t>
    </r>
  </si>
  <si>
    <r>
      <t xml:space="preserve">Semiannual compliance reports for all sources </t>
    </r>
    <r>
      <rPr>
        <vertAlign val="superscript"/>
        <sz val="10"/>
        <color rgb="FF000000"/>
        <rFont val="Times New Roman"/>
        <family val="1"/>
      </rPr>
      <t>f</t>
    </r>
  </si>
  <si>
    <r>
      <t xml:space="preserve">e </t>
    </r>
    <r>
      <rPr>
        <sz val="10"/>
        <color theme="1"/>
        <rFont val="Times New Roman"/>
        <family val="1"/>
      </rPr>
      <t>We have assumed that all of the existing facilities are complying with the regulations by using pollution prevention measures.</t>
    </r>
  </si>
  <si>
    <r>
      <t xml:space="preserve">f  </t>
    </r>
    <r>
      <rPr>
        <sz val="10"/>
        <color theme="1"/>
        <rFont val="Times New Roman"/>
        <family val="1"/>
      </rPr>
      <t>We have assumed that it will take four hours two times per year to review the semiannual compliance report.</t>
    </r>
  </si>
  <si>
    <r>
      <t xml:space="preserve">g  </t>
    </r>
    <r>
      <rPr>
        <sz val="10"/>
        <color theme="1"/>
        <rFont val="Times New Roman"/>
        <family val="1"/>
      </rPr>
      <t>We have assumed that it will take 2 hours to review the compliance status notification.</t>
    </r>
  </si>
  <si>
    <t xml:space="preserve">      ii. Enter information into recordkeeping system</t>
  </si>
  <si>
    <r>
      <t xml:space="preserve">   iii.  Work practice requirements.</t>
    </r>
    <r>
      <rPr>
        <vertAlign val="superscript"/>
        <sz val="10"/>
        <rFont val="Times New Roman"/>
        <family val="1"/>
      </rPr>
      <t xml:space="preserve"> f</t>
    </r>
  </si>
  <si>
    <t>See 5D</t>
  </si>
  <si>
    <r>
      <t xml:space="preserve">   F.  Develop operator training course and keep records of operators taken it </t>
    </r>
    <r>
      <rPr>
        <vertAlign val="superscript"/>
        <sz val="10"/>
        <rFont val="Times New Roman"/>
        <family val="1"/>
      </rPr>
      <t>d</t>
    </r>
  </si>
  <si>
    <t>i. Record information</t>
  </si>
  <si>
    <r>
      <t>b</t>
    </r>
    <r>
      <rPr>
        <sz val="10"/>
        <color theme="1"/>
        <rFont val="Times New Roman"/>
        <family val="1"/>
      </rPr>
      <t xml:space="preserve">  This ICR uses the following labor rates:</t>
    </r>
    <r>
      <rPr>
        <sz val="10"/>
        <rFont val="Times New Roman"/>
        <family val="1"/>
      </rPr>
      <t xml:space="preserve"> $153.55</t>
    </r>
    <r>
      <rPr>
        <sz val="10"/>
        <color theme="1"/>
        <rFont val="Times New Roman"/>
        <family val="1"/>
      </rPr>
      <t xml:space="preserve"> per hour for Executive, Administrative, and Managerial labor; </t>
    </r>
    <r>
      <rPr>
        <sz val="10"/>
        <rFont val="Times New Roman"/>
        <family val="1"/>
      </rPr>
      <t>$122.20</t>
    </r>
    <r>
      <rPr>
        <sz val="10"/>
        <color theme="1"/>
        <rFont val="Times New Roman"/>
        <family val="1"/>
      </rPr>
      <t xml:space="preserve">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</si>
  <si>
    <t xml:space="preserve">   C.  Implement activities</t>
  </si>
  <si>
    <r>
      <t xml:space="preserve">a   </t>
    </r>
    <r>
      <rPr>
        <sz val="10"/>
        <rFont val="Times New Roman"/>
        <family val="1"/>
      </rPr>
      <t>There is an average of 448 existing reinforced plastic composites facilities (or RPC) subject to NESHAP subpart WWWW.  We have assumed that there will be no new RPC facilities each year over the three year period of this ICR.  We have assumed that 93 percent of the new RPC facilities will consist of an average of four groups of operations and 7 percent will consist of five groups of operations.</t>
    </r>
  </si>
  <si>
    <r>
      <t>e</t>
    </r>
    <r>
      <rPr>
        <sz val="10"/>
        <rFont val="Times New Roman"/>
        <family val="1"/>
      </rPr>
      <t xml:space="preserve"> This burden item includes initial rulemaking activities from the 2020 RTR. It reflects one time activities for existing respondents completed within the first year of promulgation. As such we estimate no burden for this requirement and have adjusted the number of respondents to zero to reflect this.</t>
    </r>
  </si>
  <si>
    <r>
      <t xml:space="preserve">iii. Re-evaluating startup, shutdown, and malfunction </t>
    </r>
    <r>
      <rPr>
        <vertAlign val="superscript"/>
        <sz val="10"/>
        <rFont val="Times New Roman"/>
        <family val="1"/>
      </rPr>
      <t>e</t>
    </r>
    <r>
      <rPr>
        <sz val="10"/>
        <rFont val="Times New Roman"/>
        <family val="1"/>
      </rPr>
      <t xml:space="preserve"> requirements </t>
    </r>
    <r>
      <rPr>
        <vertAlign val="superscript"/>
        <sz val="10"/>
        <rFont val="Times New Roman"/>
        <family val="1"/>
      </rPr>
      <t>e</t>
    </r>
  </si>
  <si>
    <t>C.  Required activities: Sources using pollution prevention measures</t>
  </si>
  <si>
    <t>D.  Gather Existing Information</t>
  </si>
  <si>
    <r>
      <t xml:space="preserve">E.  Write report  </t>
    </r>
    <r>
      <rPr>
        <vertAlign val="superscript"/>
        <sz val="10"/>
        <rFont val="Times New Roman"/>
        <family val="1"/>
      </rPr>
      <t>a</t>
    </r>
  </si>
  <si>
    <r>
      <t xml:space="preserve">Review compliance status </t>
    </r>
    <r>
      <rPr>
        <vertAlign val="superscript"/>
        <sz val="10"/>
        <rFont val="Times New Roman"/>
        <family val="1"/>
      </rPr>
      <t>d,g</t>
    </r>
  </si>
  <si>
    <r>
      <t xml:space="preserve">      i. Develop recordkeeping system </t>
    </r>
    <r>
      <rPr>
        <vertAlign val="superscript"/>
        <sz val="10"/>
        <rFont val="Times New Roman"/>
        <family val="1"/>
      </rPr>
      <t>g</t>
    </r>
  </si>
  <si>
    <r>
      <t xml:space="preserve">x. Semiannual compliance reports for all sources </t>
    </r>
    <r>
      <rPr>
        <vertAlign val="superscript"/>
        <sz val="10"/>
        <color rgb="FF000000"/>
        <rFont val="Times New Roman"/>
        <family val="1"/>
      </rPr>
      <t>g</t>
    </r>
  </si>
  <si>
    <r>
      <rPr>
        <vertAlign val="superscript"/>
        <sz val="10"/>
        <rFont val="Times New Roman"/>
        <family val="1"/>
      </rPr>
      <t>g</t>
    </r>
    <r>
      <rPr>
        <sz val="10"/>
        <rFont val="Times New Roman"/>
        <family val="1"/>
      </rPr>
      <t xml:space="preserve">  We have assumed that each respondent will take 8 hours two times per year to complete the semiannual compliance report.</t>
    </r>
  </si>
  <si>
    <r>
      <t xml:space="preserve">   G.  Time to train personnel: </t>
    </r>
    <r>
      <rPr>
        <vertAlign val="superscript"/>
        <sz val="10"/>
        <color rgb="FF000000"/>
        <rFont val="Times New Roman"/>
        <family val="1"/>
      </rPr>
      <t>h</t>
    </r>
  </si>
  <si>
    <r>
      <t>TOTAL LABOR BURDEN AND COST (rounded)</t>
    </r>
    <r>
      <rPr>
        <vertAlign val="superscript"/>
        <sz val="10"/>
        <color rgb="FF000000"/>
        <rFont val="Times New Roman"/>
        <family val="1"/>
      </rPr>
      <t xml:space="preserve"> i</t>
    </r>
    <r>
      <rPr>
        <b/>
        <i/>
        <sz val="10"/>
        <color rgb="FF000000"/>
        <rFont val="Times New Roman"/>
        <family val="1"/>
      </rPr>
      <t>:</t>
    </r>
  </si>
  <si>
    <r>
      <t>Capital and O&amp;M Cost (rounded)</t>
    </r>
    <r>
      <rPr>
        <vertAlign val="superscript"/>
        <sz val="10"/>
        <color rgb="FF000000"/>
        <rFont val="Times New Roman"/>
        <family val="1"/>
      </rPr>
      <t xml:space="preserve"> i</t>
    </r>
    <r>
      <rPr>
        <b/>
        <sz val="10"/>
        <color rgb="FF000000"/>
        <rFont val="Times New Roman"/>
        <family val="1"/>
      </rPr>
      <t>:</t>
    </r>
  </si>
  <si>
    <r>
      <t xml:space="preserve">TOTAL COST (rounded) </t>
    </r>
    <r>
      <rPr>
        <b/>
        <vertAlign val="superscript"/>
        <sz val="10"/>
        <color rgb="FF000000"/>
        <rFont val="Times New Roman"/>
        <family val="1"/>
      </rPr>
      <t>i</t>
    </r>
    <r>
      <rPr>
        <b/>
        <sz val="10"/>
        <color rgb="FF000000"/>
        <rFont val="Times New Roman"/>
        <family val="1"/>
      </rPr>
      <t>:</t>
    </r>
  </si>
  <si>
    <r>
      <rPr>
        <vertAlign val="superscript"/>
        <sz val="10"/>
        <rFont val="Times New Roman"/>
        <family val="1"/>
      </rPr>
      <t xml:space="preserve">i </t>
    </r>
    <r>
      <rPr>
        <sz val="10"/>
        <rFont val="Times New Roman"/>
        <family val="1"/>
      </rPr>
      <t>Totals have been rounded to 3 significant figures. Figures may not add exactly due to rounding.</t>
    </r>
  </si>
  <si>
    <r>
      <t>TOTAL ANNUAL BURDEN AND COST (rounded)</t>
    </r>
    <r>
      <rPr>
        <b/>
        <vertAlign val="superscript"/>
        <sz val="10"/>
        <color rgb="FF000000"/>
        <rFont val="Times New Roman"/>
        <family val="1"/>
      </rPr>
      <t>h</t>
    </r>
  </si>
  <si>
    <r>
      <rPr>
        <vertAlign val="superscript"/>
        <sz val="10"/>
        <rFont val="Times New Roman"/>
        <family val="1"/>
      </rPr>
      <t xml:space="preserve">h  </t>
    </r>
    <r>
      <rPr>
        <sz val="10"/>
        <rFont val="Times New Roman"/>
        <family val="1"/>
      </rPr>
      <t>Totals have been rounded to 3 significant figures. Figures may not add exactly due to rounding.</t>
    </r>
  </si>
  <si>
    <r>
      <t xml:space="preserve">iv. Monitoring of operating parameters and equipment </t>
    </r>
    <r>
      <rPr>
        <vertAlign val="superscript"/>
        <sz val="10"/>
        <rFont val="Times New Roman"/>
        <family val="1"/>
      </rPr>
      <t>f</t>
    </r>
  </si>
  <si>
    <r>
      <t xml:space="preserve">h   </t>
    </r>
    <r>
      <rPr>
        <sz val="10"/>
        <rFont val="Times New Roman"/>
        <family val="1"/>
      </rPr>
      <t>We have assumed that it takes four hours to train personnel.</t>
    </r>
  </si>
  <si>
    <r>
      <t xml:space="preserve">a   </t>
    </r>
    <r>
      <rPr>
        <sz val="10"/>
        <rFont val="Times New Roman"/>
        <family val="1"/>
      </rPr>
      <t>There is an average of 448 existing reinforced plastic composites facilities (or RPC) subject to NESHAP subpart WWWW.  We have assumed that there will be no new RPC facilities each year over the three year period of this ICR. Furthermore, we have assumed that 93 percent of the new RPC facilities will consist of an average of four groups of operations and 7 percent will consist of five groups of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</si>
</sst>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quot;$&quot;#,##0.00"/>
    <numFmt numFmtId="166" formatCode="&quot;$&quot;#,##0.0"/>
  </numFmts>
  <fonts count="17" x14ac:knownFonts="1">
    <font>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0"/>
      <color theme="1"/>
      <name val="Times New Roman"/>
      <family val="1"/>
    </font>
    <font>
      <vertAlign val="superscript"/>
      <sz val="12"/>
      <color theme="1"/>
      <name val="Times New Roman"/>
      <family val="1"/>
    </font>
    <font>
      <sz val="10"/>
      <color theme="1"/>
      <name val="Times New Roman"/>
      <family val="1"/>
    </font>
    <font>
      <vertAlign val="superscript"/>
      <sz val="10"/>
      <color theme="1"/>
      <name val="Times New Roman"/>
      <family val="1"/>
    </font>
    <font>
      <sz val="12"/>
      <color rgb="FF000000"/>
      <name val="Times New Roman"/>
      <family val="1"/>
    </font>
    <font>
      <b/>
      <i/>
      <sz val="10"/>
      <color rgb="FF000000"/>
      <name val="Times New Roman"/>
      <family val="1"/>
    </font>
    <font>
      <sz val="10"/>
      <name val="Times New Roman"/>
      <family val="1"/>
    </font>
    <font>
      <vertAlign val="superscript"/>
      <sz val="10"/>
      <name val="Times New Roman"/>
      <family val="1"/>
    </font>
    <font>
      <sz val="11"/>
      <name val="Calibri"/>
      <family val="2"/>
      <scheme val="minor"/>
    </font>
    <font>
      <vertAlign val="superscript"/>
      <sz val="12"/>
      <name val="Times New Roman"/>
      <family val="1"/>
    </font>
    <font>
      <sz val="10"/>
      <color rgb="FFFF0000"/>
      <name val="Times New Roman"/>
      <family val="1"/>
    </font>
    <font>
      <b/>
      <vertAlign val="superscript"/>
      <sz val="10"/>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5" fillId="0" borderId="0" xfId="0" applyFont="1"/>
    <xf numFmtId="0" fontId="4" fillId="0" borderId="0" xfId="0" applyFont="1"/>
    <xf numFmtId="0" fontId="7" fillId="0" borderId="0" xfId="0" applyFont="1"/>
    <xf numFmtId="0" fontId="2" fillId="0" borderId="1" xfId="0" applyFont="1"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0" xfId="0" applyFont="1" applyAlignment="1">
      <alignment horizontal="center"/>
    </xf>
    <xf numFmtId="0" fontId="2" fillId="0" borderId="2" xfId="0" applyFont="1" applyBorder="1" applyAlignment="1">
      <alignment horizontal="center" vertical="top" wrapText="1"/>
    </xf>
    <xf numFmtId="0" fontId="7" fillId="0" borderId="0" xfId="0" applyFont="1" applyAlignment="1">
      <alignment horizontal="right"/>
    </xf>
    <xf numFmtId="0" fontId="9" fillId="0" borderId="0" xfId="0" applyFont="1"/>
    <xf numFmtId="0" fontId="4" fillId="0" borderId="1" xfId="0" applyFont="1" applyBorder="1" applyAlignment="1">
      <alignment vertical="top" wrapText="1"/>
    </xf>
    <xf numFmtId="0" fontId="7" fillId="0" borderId="1" xfId="0" applyFont="1" applyBorder="1" applyAlignment="1">
      <alignment horizont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center" wrapText="1"/>
    </xf>
    <xf numFmtId="2" fontId="2" fillId="0" borderId="2"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10" fillId="0" borderId="2" xfId="0" applyFont="1" applyBorder="1" applyAlignment="1">
      <alignment vertical="top" wrapText="1"/>
    </xf>
    <xf numFmtId="0" fontId="0" fillId="0" borderId="1" xfId="0" applyBorder="1" applyAlignment="1">
      <alignment horizontal="center"/>
    </xf>
    <xf numFmtId="0" fontId="11" fillId="0" borderId="1"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0" xfId="0" applyFont="1"/>
    <xf numFmtId="164" fontId="2" fillId="0" borderId="1" xfId="0"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64" fontId="10" fillId="0" borderId="1" xfId="0" applyNumberFormat="1" applyFont="1" applyFill="1" applyBorder="1" applyAlignment="1">
      <alignment horizontal="right" vertical="top" wrapText="1"/>
    </xf>
    <xf numFmtId="164" fontId="10" fillId="0" borderId="1" xfId="0" applyNumberFormat="1" applyFont="1" applyBorder="1" applyAlignment="1">
      <alignment horizontal="right" vertical="top" wrapText="1"/>
    </xf>
    <xf numFmtId="1" fontId="2" fillId="0" borderId="1" xfId="0" applyNumberFormat="1" applyFont="1" applyFill="1" applyBorder="1" applyAlignment="1">
      <alignment horizontal="center" vertical="top" wrapText="1"/>
    </xf>
    <xf numFmtId="1" fontId="2" fillId="0" borderId="2" xfId="0" applyNumberFormat="1" applyFont="1" applyFill="1" applyBorder="1" applyAlignment="1">
      <alignment horizontal="center" vertical="top" wrapText="1"/>
    </xf>
    <xf numFmtId="1" fontId="11" fillId="0" borderId="2"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166" fontId="2" fillId="0" borderId="1" xfId="0" applyNumberFormat="1" applyFont="1" applyFill="1" applyBorder="1" applyAlignment="1">
      <alignment horizontal="right" vertical="top" wrapText="1"/>
    </xf>
    <xf numFmtId="6" fontId="2" fillId="0" borderId="1" xfId="0" applyNumberFormat="1" applyFont="1" applyBorder="1" applyAlignment="1">
      <alignment horizontal="right" vertical="top" wrapText="1"/>
    </xf>
    <xf numFmtId="6" fontId="4" fillId="0" borderId="1" xfId="0" applyNumberFormat="1" applyFont="1" applyBorder="1" applyAlignment="1">
      <alignment horizontal="right" vertical="top" wrapText="1"/>
    </xf>
    <xf numFmtId="0" fontId="15" fillId="0" borderId="0" xfId="0" applyFont="1"/>
    <xf numFmtId="1" fontId="7" fillId="0" borderId="0" xfId="0" applyNumberFormat="1" applyFont="1"/>
    <xf numFmtId="0" fontId="2" fillId="0" borderId="1" xfId="0" applyFont="1" applyBorder="1" applyAlignment="1">
      <alignment horizontal="left" vertical="top" wrapText="1" indent="1"/>
    </xf>
    <xf numFmtId="0" fontId="2" fillId="0" borderId="1" xfId="0" applyFont="1" applyBorder="1" applyAlignment="1">
      <alignment horizontal="center" wrapText="1"/>
    </xf>
    <xf numFmtId="0" fontId="2" fillId="0" borderId="2" xfId="0" applyFont="1" applyBorder="1" applyAlignment="1">
      <alignment horizontal="center" vertical="top" wrapText="1"/>
    </xf>
    <xf numFmtId="1" fontId="2" fillId="0" borderId="2" xfId="0" applyNumberFormat="1" applyFont="1" applyFill="1" applyBorder="1" applyAlignment="1">
      <alignment horizontal="center" vertical="top" wrapText="1"/>
    </xf>
    <xf numFmtId="0" fontId="2" fillId="0" borderId="1" xfId="0" applyFont="1" applyFill="1" applyBorder="1" applyAlignment="1">
      <alignment horizontal="left" vertical="top" wrapText="1" indent="2"/>
    </xf>
    <xf numFmtId="0" fontId="10" fillId="0" borderId="1" xfId="0" applyFont="1" applyBorder="1" applyAlignment="1">
      <alignment horizontal="center" vertical="top" wrapText="1"/>
    </xf>
    <xf numFmtId="0" fontId="2" fillId="0" borderId="1" xfId="0" applyFont="1" applyBorder="1" applyAlignment="1">
      <alignment horizontal="left" wrapText="1"/>
    </xf>
    <xf numFmtId="1" fontId="2" fillId="0" borderId="2" xfId="0" applyNumberFormat="1" applyFont="1" applyFill="1" applyBorder="1" applyAlignment="1">
      <alignment horizontal="center" vertical="top" wrapText="1"/>
    </xf>
    <xf numFmtId="1" fontId="2" fillId="0" borderId="3" xfId="0" applyNumberFormat="1" applyFont="1" applyFill="1" applyBorder="1" applyAlignment="1">
      <alignment horizontal="center" vertical="top" wrapText="1"/>
    </xf>
    <xf numFmtId="0" fontId="2" fillId="0" borderId="1" xfId="0" applyFont="1" applyBorder="1" applyAlignment="1">
      <alignment vertical="center"/>
    </xf>
    <xf numFmtId="0" fontId="2" fillId="0" borderId="1" xfId="0" applyFont="1" applyBorder="1" applyAlignment="1">
      <alignment horizontal="left" vertical="center" indent="1"/>
    </xf>
    <xf numFmtId="2" fontId="7" fillId="0" borderId="0" xfId="0" applyNumberFormat="1" applyFont="1" applyAlignment="1">
      <alignment horizontal="center"/>
    </xf>
    <xf numFmtId="6"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1" fontId="15" fillId="0" borderId="1" xfId="0" applyNumberFormat="1" applyFont="1" applyFill="1" applyBorder="1" applyAlignment="1">
      <alignment horizontal="center" vertical="top" wrapText="1"/>
    </xf>
    <xf numFmtId="1" fontId="15" fillId="0" borderId="2" xfId="0" applyNumberFormat="1" applyFont="1" applyFill="1" applyBorder="1" applyAlignment="1">
      <alignment horizontal="center" vertical="top" wrapText="1"/>
    </xf>
    <xf numFmtId="164" fontId="15" fillId="0" borderId="1" xfId="0" applyNumberFormat="1" applyFont="1" applyFill="1" applyBorder="1" applyAlignment="1">
      <alignment horizontal="right" vertical="top" wrapText="1"/>
    </xf>
    <xf numFmtId="0" fontId="11" fillId="0" borderId="1" xfId="0" applyFont="1" applyFill="1" applyBorder="1" applyAlignment="1">
      <alignment horizontal="left" vertical="top" wrapText="1" indent="1"/>
    </xf>
    <xf numFmtId="1" fontId="11" fillId="0" borderId="1"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2" fontId="11" fillId="0" borderId="2" xfId="0" applyNumberFormat="1" applyFont="1" applyFill="1" applyBorder="1" applyAlignment="1">
      <alignment horizontal="center" vertical="top" wrapText="1"/>
    </xf>
    <xf numFmtId="164" fontId="11" fillId="0" borderId="1" xfId="0" applyNumberFormat="1" applyFont="1" applyFill="1" applyBorder="1" applyAlignment="1">
      <alignment horizontal="right" vertical="top" wrapText="1"/>
    </xf>
    <xf numFmtId="0" fontId="11" fillId="0" borderId="1" xfId="0" applyFont="1" applyFill="1" applyBorder="1" applyAlignment="1">
      <alignment horizontal="left" vertical="top" wrapText="1" indent="2"/>
    </xf>
    <xf numFmtId="2" fontId="11" fillId="0" borderId="3" xfId="0" applyNumberFormat="1" applyFont="1" applyFill="1" applyBorder="1" applyAlignment="1">
      <alignment horizontal="center" vertical="top" wrapText="1"/>
    </xf>
    <xf numFmtId="1" fontId="11" fillId="0" borderId="2" xfId="0" applyNumberFormat="1" applyFont="1" applyFill="1" applyBorder="1" applyAlignment="1">
      <alignment horizontal="center" vertical="top"/>
    </xf>
    <xf numFmtId="1" fontId="11" fillId="0" borderId="4" xfId="0" applyNumberFormat="1" applyFont="1" applyFill="1" applyBorder="1" applyAlignment="1">
      <alignment horizontal="center" vertical="top"/>
    </xf>
    <xf numFmtId="0" fontId="11" fillId="0" borderId="1" xfId="0" applyFont="1" applyBorder="1" applyAlignment="1">
      <alignment vertical="center"/>
    </xf>
    <xf numFmtId="0" fontId="11" fillId="0" borderId="1" xfId="0" applyFont="1" applyBorder="1" applyAlignment="1">
      <alignment vertical="top" wrapText="1"/>
    </xf>
    <xf numFmtId="0" fontId="11" fillId="0" borderId="0" xfId="0" applyFont="1" applyAlignment="1">
      <alignment horizontal="left"/>
    </xf>
    <xf numFmtId="0" fontId="2" fillId="0" borderId="1" xfId="0" applyFont="1" applyBorder="1" applyAlignment="1">
      <alignment horizontal="center" wrapText="1"/>
    </xf>
    <xf numFmtId="0" fontId="2" fillId="0" borderId="1" xfId="0" applyFont="1" applyFill="1" applyBorder="1" applyAlignment="1">
      <alignment horizontal="center" vertical="top"/>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4" fillId="0" borderId="1" xfId="0" applyFont="1" applyBorder="1" applyAlignment="1">
      <alignment horizontal="center" vertical="top" wrapText="1"/>
    </xf>
    <xf numFmtId="1" fontId="2" fillId="0" borderId="2" xfId="0" applyNumberFormat="1" applyFont="1" applyFill="1" applyBorder="1" applyAlignment="1">
      <alignment horizontal="center" vertical="top"/>
    </xf>
    <xf numFmtId="1" fontId="2" fillId="0" borderId="4" xfId="0" applyNumberFormat="1" applyFont="1" applyFill="1" applyBorder="1" applyAlignment="1">
      <alignment horizontal="center" vertical="top"/>
    </xf>
    <xf numFmtId="0" fontId="10" fillId="0" borderId="1" xfId="0" applyFont="1" applyFill="1" applyBorder="1" applyAlignment="1">
      <alignment vertical="top" wrapText="1"/>
    </xf>
    <xf numFmtId="3" fontId="10" fillId="0" borderId="2" xfId="0" applyNumberFormat="1" applyFont="1" applyBorder="1" applyAlignment="1">
      <alignment horizontal="center" vertical="top" wrapText="1"/>
    </xf>
    <xf numFmtId="3" fontId="10" fillId="0" borderId="3" xfId="0" applyNumberFormat="1" applyFont="1" applyBorder="1" applyAlignment="1">
      <alignment horizontal="center" vertical="top" wrapText="1"/>
    </xf>
    <xf numFmtId="3" fontId="10" fillId="0" borderId="4" xfId="0" applyNumberFormat="1" applyFont="1" applyBorder="1" applyAlignment="1">
      <alignment horizontal="center" vertical="top" wrapText="1"/>
    </xf>
    <xf numFmtId="1" fontId="11" fillId="0" borderId="2" xfId="0" applyNumberFormat="1" applyFont="1" applyFill="1" applyBorder="1" applyAlignment="1">
      <alignment horizontal="center" vertical="top"/>
    </xf>
    <xf numFmtId="1" fontId="11" fillId="0" borderId="4" xfId="0" applyNumberFormat="1" applyFont="1" applyFill="1" applyBorder="1" applyAlignment="1">
      <alignment horizontal="center" vertical="top"/>
    </xf>
    <xf numFmtId="3" fontId="10" fillId="0" borderId="2" xfId="0" applyNumberFormat="1" applyFont="1" applyFill="1" applyBorder="1" applyAlignment="1">
      <alignment horizontal="center" vertical="top" wrapText="1"/>
    </xf>
    <xf numFmtId="3" fontId="10" fillId="0" borderId="3" xfId="0" applyNumberFormat="1" applyFont="1" applyFill="1" applyBorder="1" applyAlignment="1">
      <alignment horizontal="center" vertical="top" wrapText="1"/>
    </xf>
    <xf numFmtId="3" fontId="10" fillId="0" borderId="4" xfId="0" applyNumberFormat="1" applyFont="1" applyFill="1" applyBorder="1" applyAlignment="1">
      <alignment horizontal="center" vertical="top" wrapText="1"/>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Fill="1" applyAlignment="1">
      <alignment horizontal="left" wrapText="1"/>
    </xf>
    <xf numFmtId="0" fontId="8" fillId="0" borderId="0" xfId="0" applyFont="1" applyAlignment="1">
      <alignment horizontal="left" wrapText="1"/>
    </xf>
    <xf numFmtId="0" fontId="0" fillId="0" borderId="0" xfId="0" applyAlignment="1">
      <alignment horizontal="left" wrapText="1"/>
    </xf>
    <xf numFmtId="0" fontId="8" fillId="0" borderId="0" xfId="0" applyFont="1" applyFill="1" applyAlignment="1">
      <alignment horizontal="left" wrapText="1"/>
    </xf>
    <xf numFmtId="0" fontId="0" fillId="0" borderId="0" xfId="0" applyFill="1" applyAlignment="1">
      <alignment horizontal="left" wrapText="1"/>
    </xf>
    <xf numFmtId="0" fontId="11" fillId="0" borderId="0" xfId="0" applyFont="1" applyAlignment="1">
      <alignment horizontal="left" wrapText="1"/>
    </xf>
    <xf numFmtId="0" fontId="14" fillId="0" borderId="0" xfId="0" applyFont="1" applyAlignment="1">
      <alignment horizontal="left" wrapText="1"/>
    </xf>
    <xf numFmtId="0" fontId="6" fillId="0" borderId="0" xfId="0" applyFont="1" applyAlignment="1">
      <alignment horizontal="left" wrapText="1"/>
    </xf>
    <xf numFmtId="0" fontId="4" fillId="0" borderId="1" xfId="0" applyFont="1" applyBorder="1" applyAlignment="1">
      <alignment vertical="top" wrapText="1"/>
    </xf>
    <xf numFmtId="3" fontId="4" fillId="0" borderId="1" xfId="0" applyNumberFormat="1"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96" zoomScaleNormal="96" workbookViewId="0">
      <selection activeCell="A57" sqref="A57:I57"/>
    </sheetView>
  </sheetViews>
  <sheetFormatPr defaultColWidth="9.08984375" defaultRowHeight="13" x14ac:dyDescent="0.3"/>
  <cols>
    <col min="1" max="1" width="52.453125" style="3" customWidth="1"/>
    <col min="2" max="8" width="12.36328125" style="7" customWidth="1"/>
    <col min="9" max="9" width="14" style="9" customWidth="1"/>
    <col min="10" max="12" width="9.08984375" style="3"/>
    <col min="13" max="13" width="10.90625" style="3" customWidth="1"/>
    <col min="14" max="16384" width="9.08984375" style="3"/>
  </cols>
  <sheetData>
    <row r="1" spans="1:10" x14ac:dyDescent="0.3">
      <c r="A1" s="2" t="s">
        <v>18</v>
      </c>
    </row>
    <row r="3" spans="1:10" x14ac:dyDescent="0.3">
      <c r="F3" s="49">
        <v>122.2</v>
      </c>
      <c r="G3" s="7">
        <v>153.55000000000001</v>
      </c>
      <c r="H3" s="7">
        <v>61.51</v>
      </c>
    </row>
    <row r="4" spans="1:10" ht="12.75" customHeight="1" x14ac:dyDescent="0.3">
      <c r="A4" s="67" t="s">
        <v>0</v>
      </c>
      <c r="B4" s="4" t="s">
        <v>1</v>
      </c>
      <c r="C4" s="4" t="s">
        <v>3</v>
      </c>
      <c r="D4" s="4" t="s">
        <v>5</v>
      </c>
      <c r="E4" s="12" t="s">
        <v>26</v>
      </c>
      <c r="F4" s="4" t="s">
        <v>19</v>
      </c>
      <c r="G4" s="4" t="s">
        <v>21</v>
      </c>
      <c r="H4" s="4" t="s">
        <v>23</v>
      </c>
      <c r="I4" s="4" t="s">
        <v>7</v>
      </c>
    </row>
    <row r="5" spans="1:10" ht="58.5" customHeight="1" x14ac:dyDescent="0.3">
      <c r="A5" s="67"/>
      <c r="B5" s="4" t="s">
        <v>2</v>
      </c>
      <c r="C5" s="4" t="s">
        <v>4</v>
      </c>
      <c r="D5" s="4" t="s">
        <v>6</v>
      </c>
      <c r="E5" s="4" t="s">
        <v>25</v>
      </c>
      <c r="F5" s="4" t="s">
        <v>20</v>
      </c>
      <c r="G5" s="4" t="s">
        <v>22</v>
      </c>
      <c r="H5" s="4" t="s">
        <v>24</v>
      </c>
      <c r="I5" s="4" t="s">
        <v>8</v>
      </c>
    </row>
    <row r="6" spans="1:10" x14ac:dyDescent="0.3">
      <c r="A6" s="5" t="s">
        <v>9</v>
      </c>
      <c r="B6" s="69" t="s">
        <v>10</v>
      </c>
      <c r="C6" s="70"/>
      <c r="D6" s="8"/>
      <c r="E6" s="6"/>
      <c r="F6" s="8"/>
      <c r="G6" s="8"/>
      <c r="H6" s="6"/>
      <c r="I6" s="25"/>
    </row>
    <row r="7" spans="1:10" x14ac:dyDescent="0.3">
      <c r="A7" s="5" t="s">
        <v>11</v>
      </c>
      <c r="B7" s="69" t="s">
        <v>10</v>
      </c>
      <c r="C7" s="70"/>
      <c r="D7" s="8"/>
      <c r="E7" s="6"/>
      <c r="F7" s="8"/>
      <c r="G7" s="8"/>
      <c r="H7" s="6"/>
      <c r="I7" s="25"/>
    </row>
    <row r="8" spans="1:10" ht="26" x14ac:dyDescent="0.3">
      <c r="A8" s="5" t="s">
        <v>12</v>
      </c>
      <c r="B8" s="69" t="s">
        <v>10</v>
      </c>
      <c r="C8" s="70"/>
      <c r="D8" s="8"/>
      <c r="E8" s="6"/>
      <c r="F8" s="8"/>
      <c r="G8" s="8"/>
      <c r="H8" s="6"/>
      <c r="I8" s="25"/>
    </row>
    <row r="9" spans="1:10" x14ac:dyDescent="0.3">
      <c r="A9" s="13" t="s">
        <v>13</v>
      </c>
      <c r="B9" s="14"/>
      <c r="C9" s="15"/>
      <c r="D9" s="15"/>
      <c r="E9" s="14"/>
      <c r="F9" s="15"/>
      <c r="G9" s="15"/>
      <c r="H9" s="14"/>
      <c r="I9" s="26"/>
    </row>
    <row r="10" spans="1:10" ht="15.5" x14ac:dyDescent="0.3">
      <c r="A10" s="16" t="s">
        <v>40</v>
      </c>
      <c r="B10" s="14"/>
      <c r="C10" s="15"/>
      <c r="D10" s="15"/>
      <c r="E10" s="14"/>
      <c r="F10" s="15"/>
      <c r="G10" s="15"/>
      <c r="H10" s="14"/>
      <c r="I10" s="26"/>
    </row>
    <row r="11" spans="1:10" x14ac:dyDescent="0.3">
      <c r="A11" s="42" t="s">
        <v>43</v>
      </c>
      <c r="B11" s="19">
        <v>1</v>
      </c>
      <c r="C11" s="30">
        <v>1</v>
      </c>
      <c r="D11" s="30">
        <f>B11*C11</f>
        <v>1</v>
      </c>
      <c r="E11" s="19">
        <f>448*0.93</f>
        <v>416.64000000000004</v>
      </c>
      <c r="F11" s="18">
        <f>D11*E11</f>
        <v>416.64000000000004</v>
      </c>
      <c r="G11" s="18">
        <f>F11*0.05</f>
        <v>20.832000000000004</v>
      </c>
      <c r="H11" s="19">
        <f>F11*0.1</f>
        <v>41.664000000000009</v>
      </c>
      <c r="I11" s="33">
        <f>F11*$F$3+G11*$G$3+H11*$H$3</f>
        <v>56674.914240000006</v>
      </c>
      <c r="J11" s="36"/>
    </row>
    <row r="12" spans="1:10" x14ac:dyDescent="0.3">
      <c r="A12" s="42" t="s">
        <v>44</v>
      </c>
      <c r="B12" s="19">
        <v>1.25</v>
      </c>
      <c r="C12" s="30">
        <v>1</v>
      </c>
      <c r="D12" s="30">
        <f>B12*C12</f>
        <v>1.25</v>
      </c>
      <c r="E12" s="19">
        <f>448*0.07</f>
        <v>31.360000000000003</v>
      </c>
      <c r="F12" s="18">
        <f>D12*E12</f>
        <v>39.200000000000003</v>
      </c>
      <c r="G12" s="18">
        <f>F12*0.05</f>
        <v>1.9600000000000002</v>
      </c>
      <c r="H12" s="19">
        <f>F12*0.1</f>
        <v>3.9200000000000004</v>
      </c>
      <c r="I12" s="33">
        <f>F12*$F$3+G12*$G$3+H12*$H$3</f>
        <v>5332.3172000000004</v>
      </c>
      <c r="J12" s="36"/>
    </row>
    <row r="13" spans="1:10" ht="15.5" x14ac:dyDescent="0.3">
      <c r="A13" s="42" t="s">
        <v>51</v>
      </c>
      <c r="B13" s="19">
        <v>4</v>
      </c>
      <c r="C13" s="45">
        <v>1</v>
      </c>
      <c r="D13" s="45">
        <v>4</v>
      </c>
      <c r="E13" s="29">
        <v>0</v>
      </c>
      <c r="F13" s="45">
        <f>D13*E13</f>
        <v>0</v>
      </c>
      <c r="G13" s="45">
        <f>F13*0.05</f>
        <v>0</v>
      </c>
      <c r="H13" s="29">
        <f>F13*0.1</f>
        <v>0</v>
      </c>
      <c r="I13" s="26">
        <f>F13*$F$3+G13*$G$3+H13*$H$3</f>
        <v>0</v>
      </c>
      <c r="J13" s="36"/>
    </row>
    <row r="14" spans="1:10" ht="15.5" x14ac:dyDescent="0.3">
      <c r="A14" s="16" t="s">
        <v>54</v>
      </c>
      <c r="B14" s="29"/>
      <c r="C14" s="30"/>
      <c r="D14" s="30"/>
      <c r="E14" s="19"/>
      <c r="F14" s="18"/>
      <c r="G14" s="18"/>
      <c r="H14" s="19"/>
      <c r="I14" s="26"/>
    </row>
    <row r="15" spans="1:10" ht="15.5" x14ac:dyDescent="0.3">
      <c r="A15" s="42" t="s">
        <v>55</v>
      </c>
      <c r="B15" s="29">
        <v>320</v>
      </c>
      <c r="C15" s="30">
        <v>1</v>
      </c>
      <c r="D15" s="45">
        <f>B15*C15</f>
        <v>320</v>
      </c>
      <c r="E15" s="29">
        <v>0</v>
      </c>
      <c r="F15" s="45">
        <f>D15*E15</f>
        <v>0</v>
      </c>
      <c r="G15" s="45">
        <f>F15*0.05</f>
        <v>0</v>
      </c>
      <c r="H15" s="29">
        <f>F15*0.1</f>
        <v>0</v>
      </c>
      <c r="I15" s="26">
        <f>F15*$F$3+G15*$G$3+H15*$H$3</f>
        <v>0</v>
      </c>
      <c r="J15" s="36"/>
    </row>
    <row r="16" spans="1:10" ht="15.5" x14ac:dyDescent="0.3">
      <c r="A16" s="42" t="s">
        <v>56</v>
      </c>
      <c r="B16" s="29">
        <v>10</v>
      </c>
      <c r="C16" s="46">
        <v>1</v>
      </c>
      <c r="D16" s="45">
        <f>B16*C16</f>
        <v>10</v>
      </c>
      <c r="E16" s="29">
        <v>0</v>
      </c>
      <c r="F16" s="45">
        <f>D16*E16</f>
        <v>0</v>
      </c>
      <c r="G16" s="45">
        <f>F16*0.05</f>
        <v>0</v>
      </c>
      <c r="H16" s="29">
        <f>F16*0.1</f>
        <v>0</v>
      </c>
      <c r="I16" s="26">
        <f>F16*$F$3+G16*$G$3+H16*$H$3</f>
        <v>0</v>
      </c>
      <c r="J16" s="36"/>
    </row>
    <row r="17" spans="1:10" ht="31" x14ac:dyDescent="0.3">
      <c r="A17" s="60" t="s">
        <v>82</v>
      </c>
      <c r="B17" s="56">
        <v>4</v>
      </c>
      <c r="C17" s="61">
        <v>1</v>
      </c>
      <c r="D17" s="31">
        <f t="shared" ref="D17" si="0">B17*C17</f>
        <v>4</v>
      </c>
      <c r="E17" s="56">
        <v>0</v>
      </c>
      <c r="F17" s="31">
        <f t="shared" ref="F17" si="1">D17*E17</f>
        <v>0</v>
      </c>
      <c r="G17" s="31">
        <f t="shared" ref="G17" si="2">F17*0.05</f>
        <v>0</v>
      </c>
      <c r="H17" s="56">
        <f t="shared" ref="H17" si="3">F17*0.1</f>
        <v>0</v>
      </c>
      <c r="I17" s="59">
        <f>F17*$F$3+G17*$G$3+H17*$H$3</f>
        <v>0</v>
      </c>
      <c r="J17" s="36"/>
    </row>
    <row r="18" spans="1:10" ht="15.5" x14ac:dyDescent="0.3">
      <c r="A18" s="60" t="s">
        <v>97</v>
      </c>
      <c r="B18" s="72" t="s">
        <v>30</v>
      </c>
      <c r="C18" s="73"/>
      <c r="D18" s="30"/>
      <c r="E18" s="29"/>
      <c r="F18" s="30"/>
      <c r="G18" s="30"/>
      <c r="H18" s="29"/>
      <c r="I18" s="26"/>
    </row>
    <row r="19" spans="1:10" x14ac:dyDescent="0.3">
      <c r="A19" s="55" t="s">
        <v>83</v>
      </c>
      <c r="B19" s="62"/>
      <c r="C19" s="63"/>
      <c r="D19" s="45"/>
      <c r="E19" s="29"/>
      <c r="F19" s="45"/>
      <c r="G19" s="45"/>
      <c r="H19" s="29"/>
      <c r="I19" s="26"/>
    </row>
    <row r="20" spans="1:10" ht="15.5" x14ac:dyDescent="0.3">
      <c r="A20" s="64" t="s">
        <v>87</v>
      </c>
      <c r="B20" s="78" t="s">
        <v>75</v>
      </c>
      <c r="C20" s="79"/>
      <c r="D20" s="53"/>
      <c r="E20" s="52"/>
      <c r="F20" s="53"/>
      <c r="G20" s="53"/>
      <c r="H20" s="52"/>
      <c r="I20" s="54"/>
      <c r="J20" s="36"/>
    </row>
    <row r="21" spans="1:10" x14ac:dyDescent="0.3">
      <c r="A21" s="64" t="s">
        <v>73</v>
      </c>
      <c r="B21" s="78" t="s">
        <v>30</v>
      </c>
      <c r="C21" s="79"/>
      <c r="D21" s="53"/>
      <c r="E21" s="52"/>
      <c r="F21" s="53"/>
      <c r="G21" s="53"/>
      <c r="H21" s="52"/>
      <c r="I21" s="54"/>
    </row>
    <row r="22" spans="1:10" ht="15.5" x14ac:dyDescent="0.3">
      <c r="A22" s="55" t="s">
        <v>74</v>
      </c>
      <c r="B22" s="56">
        <v>4</v>
      </c>
      <c r="C22" s="31">
        <v>12</v>
      </c>
      <c r="D22" s="31">
        <f>B22*C22</f>
        <v>48</v>
      </c>
      <c r="E22" s="56">
        <v>448</v>
      </c>
      <c r="F22" s="58">
        <f>D22*E22</f>
        <v>21504</v>
      </c>
      <c r="G22" s="58">
        <f>F22*0.05</f>
        <v>1075.2</v>
      </c>
      <c r="H22" s="57">
        <f>F22*0.1</f>
        <v>2150.4</v>
      </c>
      <c r="I22" s="59">
        <f>F22*$F$3+G22*$G$3+H22*$H$3</f>
        <v>2925156.8640000001</v>
      </c>
      <c r="J22" s="36"/>
    </row>
    <row r="23" spans="1:10" x14ac:dyDescent="0.3">
      <c r="A23" s="55" t="s">
        <v>84</v>
      </c>
      <c r="B23" s="72" t="s">
        <v>31</v>
      </c>
      <c r="C23" s="73"/>
      <c r="D23" s="30"/>
      <c r="E23" s="29"/>
      <c r="F23" s="30"/>
      <c r="G23" s="30"/>
      <c r="H23" s="29"/>
      <c r="I23" s="26"/>
    </row>
    <row r="24" spans="1:10" ht="15.5" x14ac:dyDescent="0.3">
      <c r="A24" s="55" t="s">
        <v>85</v>
      </c>
      <c r="B24" s="29"/>
      <c r="C24" s="30"/>
      <c r="D24" s="30"/>
      <c r="E24" s="29"/>
      <c r="F24" s="30"/>
      <c r="G24" s="30"/>
      <c r="H24" s="29"/>
      <c r="I24" s="26"/>
    </row>
    <row r="25" spans="1:10" ht="28.5" x14ac:dyDescent="0.3">
      <c r="A25" s="51" t="s">
        <v>46</v>
      </c>
      <c r="B25" s="29">
        <v>2</v>
      </c>
      <c r="C25" s="30">
        <v>1</v>
      </c>
      <c r="D25" s="45">
        <f t="shared" ref="D25" si="4">B25*C25</f>
        <v>2</v>
      </c>
      <c r="E25" s="29">
        <v>0</v>
      </c>
      <c r="F25" s="45">
        <f t="shared" ref="F25" si="5">D25*E25</f>
        <v>0</v>
      </c>
      <c r="G25" s="45">
        <f t="shared" ref="G25" si="6">F25*0.05</f>
        <v>0</v>
      </c>
      <c r="H25" s="29">
        <f t="shared" ref="H25" si="7">F25*0.1</f>
        <v>0</v>
      </c>
      <c r="I25" s="26">
        <f t="shared" ref="I25:I30" si="8">F25*$F$3+G25*$G$3+H25*$H$3</f>
        <v>0</v>
      </c>
      <c r="J25" s="36"/>
    </row>
    <row r="26" spans="1:10" ht="15.5" x14ac:dyDescent="0.3">
      <c r="A26" s="48" t="s">
        <v>47</v>
      </c>
      <c r="B26" s="29">
        <v>2</v>
      </c>
      <c r="C26" s="45">
        <v>1</v>
      </c>
      <c r="D26" s="45">
        <f t="shared" ref="D26:D30" si="9">B26*C26</f>
        <v>2</v>
      </c>
      <c r="E26" s="29">
        <v>0</v>
      </c>
      <c r="F26" s="45">
        <f t="shared" ref="F26:F30" si="10">D26*E26</f>
        <v>0</v>
      </c>
      <c r="G26" s="45">
        <f t="shared" ref="G26:G30" si="11">F26*0.05</f>
        <v>0</v>
      </c>
      <c r="H26" s="29">
        <f t="shared" ref="H26:H30" si="12">F26*0.1</f>
        <v>0</v>
      </c>
      <c r="I26" s="26">
        <f t="shared" si="8"/>
        <v>0</v>
      </c>
      <c r="J26" s="36"/>
    </row>
    <row r="27" spans="1:10" ht="15.5" x14ac:dyDescent="0.3">
      <c r="A27" s="48" t="s">
        <v>48</v>
      </c>
      <c r="B27" s="29">
        <v>2</v>
      </c>
      <c r="C27" s="45">
        <v>1</v>
      </c>
      <c r="D27" s="45">
        <f t="shared" si="9"/>
        <v>2</v>
      </c>
      <c r="E27" s="29">
        <v>0</v>
      </c>
      <c r="F27" s="45">
        <f t="shared" si="10"/>
        <v>0</v>
      </c>
      <c r="G27" s="45">
        <f t="shared" si="11"/>
        <v>0</v>
      </c>
      <c r="H27" s="29">
        <f t="shared" si="12"/>
        <v>0</v>
      </c>
      <c r="I27" s="26">
        <f t="shared" si="8"/>
        <v>0</v>
      </c>
      <c r="J27" s="36"/>
    </row>
    <row r="28" spans="1:10" ht="15.5" x14ac:dyDescent="0.3">
      <c r="A28" s="48" t="s">
        <v>49</v>
      </c>
      <c r="B28" s="29">
        <v>2</v>
      </c>
      <c r="C28" s="45">
        <v>1</v>
      </c>
      <c r="D28" s="45">
        <f t="shared" si="9"/>
        <v>2</v>
      </c>
      <c r="E28" s="29">
        <v>0</v>
      </c>
      <c r="F28" s="45">
        <f t="shared" si="10"/>
        <v>0</v>
      </c>
      <c r="G28" s="45">
        <f t="shared" si="11"/>
        <v>0</v>
      </c>
      <c r="H28" s="29">
        <f t="shared" si="12"/>
        <v>0</v>
      </c>
      <c r="I28" s="26">
        <f t="shared" si="8"/>
        <v>0</v>
      </c>
      <c r="J28" s="36"/>
    </row>
    <row r="29" spans="1:10" ht="15.5" x14ac:dyDescent="0.3">
      <c r="A29" s="48" t="s">
        <v>45</v>
      </c>
      <c r="B29" s="29">
        <v>2</v>
      </c>
      <c r="C29" s="45">
        <v>1</v>
      </c>
      <c r="D29" s="45">
        <f t="shared" si="9"/>
        <v>2</v>
      </c>
      <c r="E29" s="29">
        <v>0</v>
      </c>
      <c r="F29" s="45">
        <f t="shared" si="10"/>
        <v>0</v>
      </c>
      <c r="G29" s="45">
        <f t="shared" si="11"/>
        <v>0</v>
      </c>
      <c r="H29" s="29">
        <f t="shared" si="12"/>
        <v>0</v>
      </c>
      <c r="I29" s="26">
        <f t="shared" si="8"/>
        <v>0</v>
      </c>
    </row>
    <row r="30" spans="1:10" ht="15.5" x14ac:dyDescent="0.3">
      <c r="A30" s="48" t="s">
        <v>50</v>
      </c>
      <c r="B30" s="29">
        <v>2</v>
      </c>
      <c r="C30" s="45">
        <v>1</v>
      </c>
      <c r="D30" s="45">
        <f t="shared" si="9"/>
        <v>2</v>
      </c>
      <c r="E30" s="29">
        <v>0</v>
      </c>
      <c r="F30" s="45">
        <f t="shared" si="10"/>
        <v>0</v>
      </c>
      <c r="G30" s="45">
        <f t="shared" si="11"/>
        <v>0</v>
      </c>
      <c r="H30" s="29">
        <f t="shared" si="12"/>
        <v>0</v>
      </c>
      <c r="I30" s="26">
        <f t="shared" si="8"/>
        <v>0</v>
      </c>
    </row>
    <row r="31" spans="1:10" ht="15.5" x14ac:dyDescent="0.3">
      <c r="A31" s="16" t="s">
        <v>88</v>
      </c>
      <c r="B31" s="17">
        <v>8</v>
      </c>
      <c r="C31" s="17">
        <v>2</v>
      </c>
      <c r="D31" s="15">
        <f>B31*C31</f>
        <v>16</v>
      </c>
      <c r="E31" s="41">
        <v>448</v>
      </c>
      <c r="F31" s="41">
        <f>D31*E31</f>
        <v>7168</v>
      </c>
      <c r="G31" s="41">
        <f>F31*0.05</f>
        <v>358.40000000000003</v>
      </c>
      <c r="H31" s="29">
        <f>F31*0.1</f>
        <v>716.80000000000007</v>
      </c>
      <c r="I31" s="32">
        <f>F31*$F$3+G31*$G$3+H31*$H$3</f>
        <v>975052.28799999994</v>
      </c>
    </row>
    <row r="32" spans="1:10" ht="13.5" x14ac:dyDescent="0.3">
      <c r="A32" s="74" t="s">
        <v>34</v>
      </c>
      <c r="B32" s="74"/>
      <c r="C32" s="74"/>
      <c r="D32" s="74"/>
      <c r="E32" s="74"/>
      <c r="F32" s="80">
        <f>SUM(F11:H31)</f>
        <v>33497.016000000003</v>
      </c>
      <c r="G32" s="81"/>
      <c r="H32" s="82"/>
      <c r="I32" s="27">
        <f>SUM(I11:I31)</f>
        <v>3962216.38344</v>
      </c>
    </row>
    <row r="33" spans="1:10" x14ac:dyDescent="0.3">
      <c r="A33" s="13" t="s">
        <v>14</v>
      </c>
      <c r="B33" s="14"/>
      <c r="C33" s="14"/>
      <c r="D33" s="15"/>
      <c r="E33" s="15"/>
      <c r="F33" s="14"/>
      <c r="G33" s="15"/>
      <c r="H33" s="15"/>
      <c r="I33" s="26"/>
    </row>
    <row r="34" spans="1:10" x14ac:dyDescent="0.3">
      <c r="A34" s="16" t="s">
        <v>38</v>
      </c>
      <c r="B34" s="68" t="s">
        <v>33</v>
      </c>
      <c r="C34" s="68"/>
      <c r="D34" s="15"/>
      <c r="E34" s="15"/>
      <c r="F34" s="14"/>
      <c r="G34" s="15"/>
      <c r="H34" s="15"/>
      <c r="I34" s="26"/>
    </row>
    <row r="35" spans="1:10" x14ac:dyDescent="0.3">
      <c r="A35" s="16" t="s">
        <v>15</v>
      </c>
      <c r="B35" s="68" t="s">
        <v>32</v>
      </c>
      <c r="C35" s="68"/>
      <c r="D35" s="15"/>
      <c r="E35" s="15"/>
      <c r="F35" s="14"/>
      <c r="G35" s="15"/>
      <c r="H35" s="15"/>
      <c r="I35" s="26"/>
    </row>
    <row r="36" spans="1:10" x14ac:dyDescent="0.3">
      <c r="A36" s="13" t="s">
        <v>79</v>
      </c>
      <c r="B36" s="68" t="s">
        <v>32</v>
      </c>
      <c r="C36" s="68"/>
      <c r="D36" s="15"/>
      <c r="E36" s="15"/>
      <c r="F36" s="14"/>
      <c r="G36" s="15"/>
      <c r="H36" s="15"/>
      <c r="I36" s="26"/>
    </row>
    <row r="37" spans="1:10" ht="15.5" x14ac:dyDescent="0.3">
      <c r="A37" s="16" t="s">
        <v>57</v>
      </c>
      <c r="B37" s="14">
        <v>6</v>
      </c>
      <c r="C37" s="14">
        <v>1</v>
      </c>
      <c r="D37" s="15">
        <v>6</v>
      </c>
      <c r="E37" s="15">
        <v>0</v>
      </c>
      <c r="F37" s="45">
        <f>D37*E37</f>
        <v>0</v>
      </c>
      <c r="G37" s="45">
        <f>F37*0.05</f>
        <v>0</v>
      </c>
      <c r="H37" s="29">
        <f>F37*0.1</f>
        <v>0</v>
      </c>
      <c r="I37" s="26">
        <f>F37*$F$3+G37*$G$3+H37*$H$3</f>
        <v>0</v>
      </c>
    </row>
    <row r="38" spans="1:10" x14ac:dyDescent="0.3">
      <c r="A38" s="16" t="s">
        <v>58</v>
      </c>
      <c r="B38" s="14"/>
      <c r="C38" s="14"/>
      <c r="D38" s="15"/>
      <c r="E38" s="30"/>
      <c r="F38" s="29"/>
      <c r="G38" s="30"/>
      <c r="H38" s="30"/>
      <c r="I38" s="32"/>
    </row>
    <row r="39" spans="1:10" x14ac:dyDescent="0.3">
      <c r="A39" s="42" t="s">
        <v>77</v>
      </c>
      <c r="B39" s="17">
        <v>6</v>
      </c>
      <c r="C39" s="17">
        <v>1</v>
      </c>
      <c r="D39" s="15">
        <f>B39*C39</f>
        <v>6</v>
      </c>
      <c r="E39" s="41">
        <v>448</v>
      </c>
      <c r="F39" s="41">
        <f>D39*E39</f>
        <v>2688</v>
      </c>
      <c r="G39" s="41">
        <f>F39*0.05</f>
        <v>134.4</v>
      </c>
      <c r="H39" s="29">
        <f>F39*0.1</f>
        <v>268.8</v>
      </c>
      <c r="I39" s="32">
        <f>F39*$F$3+G39*$G$3+H39*$H$3</f>
        <v>365644.60800000001</v>
      </c>
    </row>
    <row r="40" spans="1:10" s="24" customFormat="1" ht="28.5" x14ac:dyDescent="0.3">
      <c r="A40" s="22" t="s">
        <v>76</v>
      </c>
      <c r="B40" s="23">
        <v>10</v>
      </c>
      <c r="C40" s="23">
        <v>1</v>
      </c>
      <c r="D40" s="15">
        <f>B40*C40</f>
        <v>10</v>
      </c>
      <c r="E40" s="31">
        <v>0</v>
      </c>
      <c r="F40" s="45">
        <f>D40*E40</f>
        <v>0</v>
      </c>
      <c r="G40" s="45">
        <f>F40*0.05</f>
        <v>0</v>
      </c>
      <c r="H40" s="29">
        <f>F40*0.1</f>
        <v>0</v>
      </c>
      <c r="I40" s="26">
        <f>F40*$F$3+G40*$G$3+H40*$H$3</f>
        <v>0</v>
      </c>
    </row>
    <row r="41" spans="1:10" ht="15.5" x14ac:dyDescent="0.3">
      <c r="A41" s="13" t="s">
        <v>90</v>
      </c>
      <c r="B41" s="14">
        <v>4</v>
      </c>
      <c r="C41" s="14">
        <v>1</v>
      </c>
      <c r="D41" s="15">
        <f>B41*C41</f>
        <v>4</v>
      </c>
      <c r="E41" s="30">
        <v>448</v>
      </c>
      <c r="F41" s="45">
        <f>D41*E41</f>
        <v>1792</v>
      </c>
      <c r="G41" s="45">
        <f>F41*0.05</f>
        <v>89.600000000000009</v>
      </c>
      <c r="H41" s="29">
        <f>F41*0.1</f>
        <v>179.20000000000002</v>
      </c>
      <c r="I41" s="26">
        <f>F41*$F$3+G41*$G$3+H41*$H$3</f>
        <v>243763.07199999999</v>
      </c>
    </row>
    <row r="42" spans="1:10" ht="15.5" x14ac:dyDescent="0.3">
      <c r="A42" s="38" t="s">
        <v>52</v>
      </c>
      <c r="B42" s="40">
        <v>4</v>
      </c>
      <c r="C42" s="6">
        <v>1</v>
      </c>
      <c r="D42" s="15">
        <f t="shared" ref="D42" si="13">B42*C42</f>
        <v>4</v>
      </c>
      <c r="E42" s="45">
        <v>0</v>
      </c>
      <c r="F42" s="45">
        <f t="shared" ref="F42" si="14">D42*E42</f>
        <v>0</v>
      </c>
      <c r="G42" s="45">
        <f t="shared" ref="G42" si="15">F42*0.05</f>
        <v>0</v>
      </c>
      <c r="H42" s="29">
        <f t="shared" ref="H42" si="16">F42*0.1</f>
        <v>0</v>
      </c>
      <c r="I42" s="26">
        <f t="shared" ref="I42" si="17">F42*$F$3+G42*$G$3+H42*$H$3</f>
        <v>0</v>
      </c>
      <c r="J42" s="36"/>
    </row>
    <row r="43" spans="1:10" x14ac:dyDescent="0.3">
      <c r="A43" s="5" t="s">
        <v>16</v>
      </c>
      <c r="B43" s="69" t="s">
        <v>10</v>
      </c>
      <c r="C43" s="70"/>
      <c r="D43" s="8"/>
      <c r="E43" s="8"/>
      <c r="F43" s="6"/>
      <c r="G43" s="8"/>
      <c r="H43" s="8"/>
      <c r="I43" s="25"/>
    </row>
    <row r="44" spans="1:10" ht="13.5" x14ac:dyDescent="0.3">
      <c r="A44" s="20" t="s">
        <v>35</v>
      </c>
      <c r="B44" s="43"/>
      <c r="C44" s="43"/>
      <c r="D44" s="43"/>
      <c r="E44" s="43"/>
      <c r="F44" s="75">
        <f>SUM(F37:H42)</f>
        <v>5152.0000000000009</v>
      </c>
      <c r="G44" s="76"/>
      <c r="H44" s="77"/>
      <c r="I44" s="28">
        <f>ROUND(SUM(I37:I42),0)</f>
        <v>609408</v>
      </c>
    </row>
    <row r="45" spans="1:10" ht="16" x14ac:dyDescent="0.3">
      <c r="A45" s="20" t="s">
        <v>91</v>
      </c>
      <c r="B45" s="43"/>
      <c r="C45" s="43"/>
      <c r="D45" s="43"/>
      <c r="E45" s="43"/>
      <c r="F45" s="75">
        <f>ROUND(SUM(F44,F32), -2)</f>
        <v>38600</v>
      </c>
      <c r="G45" s="76"/>
      <c r="H45" s="77"/>
      <c r="I45" s="28">
        <f>ROUND(SUM(I44,I32), -4)</f>
        <v>4570000</v>
      </c>
    </row>
    <row r="46" spans="1:10" ht="15.5" x14ac:dyDescent="0.3">
      <c r="A46" s="11" t="s">
        <v>92</v>
      </c>
      <c r="B46" s="71"/>
      <c r="C46" s="71"/>
      <c r="D46" s="71"/>
      <c r="E46" s="71"/>
      <c r="F46" s="71"/>
      <c r="G46" s="71"/>
      <c r="H46" s="71"/>
      <c r="I46" s="28">
        <v>0</v>
      </c>
    </row>
    <row r="47" spans="1:10" ht="15" x14ac:dyDescent="0.3">
      <c r="A47" s="11" t="s">
        <v>93</v>
      </c>
      <c r="B47" s="71"/>
      <c r="C47" s="71"/>
      <c r="D47" s="71"/>
      <c r="E47" s="71"/>
      <c r="F47" s="71"/>
      <c r="G47" s="71"/>
      <c r="H47" s="71"/>
      <c r="I47" s="28">
        <f>ROUND(I45+I46, -4)</f>
        <v>4570000</v>
      </c>
    </row>
    <row r="49" spans="1:13" x14ac:dyDescent="0.3">
      <c r="A49" s="1" t="s">
        <v>17</v>
      </c>
    </row>
    <row r="50" spans="1:13" ht="42" customHeight="1" x14ac:dyDescent="0.35">
      <c r="A50" s="85" t="s">
        <v>80</v>
      </c>
      <c r="B50" s="85"/>
      <c r="C50" s="85"/>
      <c r="D50" s="85"/>
      <c r="E50" s="85"/>
      <c r="F50" s="85"/>
      <c r="G50" s="85"/>
      <c r="H50" s="85"/>
      <c r="I50" s="85"/>
      <c r="L50" s="37">
        <f>F45/6272</f>
        <v>6.154336734693878</v>
      </c>
      <c r="M50" s="3" t="s">
        <v>39</v>
      </c>
    </row>
    <row r="51" spans="1:13" ht="42.75" customHeight="1" x14ac:dyDescent="0.35">
      <c r="A51" s="86" t="s">
        <v>78</v>
      </c>
      <c r="B51" s="87"/>
      <c r="C51" s="87"/>
      <c r="D51" s="87"/>
      <c r="E51" s="87"/>
      <c r="F51" s="87"/>
      <c r="G51" s="87"/>
      <c r="H51" s="87"/>
      <c r="I51" s="87"/>
    </row>
    <row r="52" spans="1:13" ht="13.5" customHeight="1" x14ac:dyDescent="0.3">
      <c r="A52" s="86" t="s">
        <v>41</v>
      </c>
      <c r="B52" s="86"/>
      <c r="C52" s="86"/>
      <c r="D52" s="86"/>
      <c r="E52" s="86"/>
      <c r="F52" s="86"/>
      <c r="G52" s="86"/>
      <c r="H52" s="86"/>
      <c r="I52" s="86"/>
    </row>
    <row r="53" spans="1:13" ht="14.5" x14ac:dyDescent="0.35">
      <c r="A53" s="88" t="s">
        <v>42</v>
      </c>
      <c r="B53" s="89"/>
      <c r="C53" s="89"/>
      <c r="D53" s="89"/>
      <c r="E53" s="89"/>
      <c r="F53" s="89"/>
      <c r="G53" s="89"/>
      <c r="H53" s="89"/>
      <c r="I53" s="89"/>
    </row>
    <row r="54" spans="1:13" ht="30.75" customHeight="1" x14ac:dyDescent="0.35">
      <c r="A54" s="83" t="s">
        <v>81</v>
      </c>
      <c r="B54" s="84"/>
      <c r="C54" s="84"/>
      <c r="D54" s="84"/>
      <c r="E54" s="84"/>
      <c r="F54" s="84"/>
      <c r="G54" s="84"/>
      <c r="H54" s="84"/>
      <c r="I54" s="84"/>
    </row>
    <row r="55" spans="1:13" ht="23" customHeight="1" x14ac:dyDescent="0.35">
      <c r="A55" s="86" t="s">
        <v>53</v>
      </c>
      <c r="B55" s="87"/>
      <c r="C55" s="87"/>
      <c r="D55" s="87"/>
      <c r="E55" s="87"/>
      <c r="F55" s="87"/>
      <c r="G55" s="87"/>
      <c r="H55" s="87"/>
      <c r="I55" s="87"/>
    </row>
    <row r="56" spans="1:13" ht="21.9" customHeight="1" x14ac:dyDescent="0.35">
      <c r="A56" s="90" t="s">
        <v>89</v>
      </c>
      <c r="B56" s="84"/>
      <c r="C56" s="84"/>
      <c r="D56" s="84"/>
      <c r="E56" s="84"/>
      <c r="F56" s="84"/>
      <c r="G56" s="84"/>
      <c r="H56" s="84"/>
      <c r="I56" s="84"/>
    </row>
    <row r="57" spans="1:13" ht="16.25" customHeight="1" x14ac:dyDescent="0.35">
      <c r="A57" s="83" t="s">
        <v>98</v>
      </c>
      <c r="B57" s="84"/>
      <c r="C57" s="84"/>
      <c r="D57" s="84"/>
      <c r="E57" s="84"/>
      <c r="F57" s="84"/>
      <c r="G57" s="84"/>
      <c r="H57" s="84"/>
      <c r="I57" s="84"/>
    </row>
    <row r="58" spans="1:13" ht="18" customHeight="1" x14ac:dyDescent="0.3">
      <c r="A58" s="66" t="s">
        <v>94</v>
      </c>
      <c r="B58" s="66"/>
      <c r="C58" s="66"/>
      <c r="D58" s="66"/>
      <c r="E58" s="66"/>
      <c r="F58" s="66"/>
      <c r="G58" s="66"/>
      <c r="H58" s="66"/>
      <c r="I58" s="66"/>
    </row>
  </sheetData>
  <mergeCells count="27">
    <mergeCell ref="F32:H32"/>
    <mergeCell ref="B23:C23"/>
    <mergeCell ref="F45:H45"/>
    <mergeCell ref="A57:I57"/>
    <mergeCell ref="A50:I50"/>
    <mergeCell ref="A51:I51"/>
    <mergeCell ref="A53:I53"/>
    <mergeCell ref="A54:I54"/>
    <mergeCell ref="A55:I55"/>
    <mergeCell ref="A56:I56"/>
    <mergeCell ref="A52:I52"/>
    <mergeCell ref="A58:I58"/>
    <mergeCell ref="A4:A5"/>
    <mergeCell ref="B35:C35"/>
    <mergeCell ref="B34:C34"/>
    <mergeCell ref="B8:C8"/>
    <mergeCell ref="B7:C7"/>
    <mergeCell ref="B6:C6"/>
    <mergeCell ref="B46:H46"/>
    <mergeCell ref="B47:H47"/>
    <mergeCell ref="B18:C18"/>
    <mergeCell ref="A32:E32"/>
    <mergeCell ref="B36:C36"/>
    <mergeCell ref="B43:C43"/>
    <mergeCell ref="F44:H44"/>
    <mergeCell ref="B20:C20"/>
    <mergeCell ref="B21:C21"/>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99" zoomScaleNormal="99" workbookViewId="0">
      <selection activeCell="B26" sqref="B26"/>
    </sheetView>
  </sheetViews>
  <sheetFormatPr defaultRowHeight="14.5" x14ac:dyDescent="0.35"/>
  <cols>
    <col min="1" max="1" width="41.08984375" customWidth="1"/>
    <col min="2" max="8" width="14.90625" customWidth="1"/>
    <col min="9" max="9" width="10.90625" customWidth="1"/>
  </cols>
  <sheetData>
    <row r="1" spans="1:10" ht="15.5" x14ac:dyDescent="0.35">
      <c r="A1" s="10" t="s">
        <v>27</v>
      </c>
    </row>
    <row r="3" spans="1:10" x14ac:dyDescent="0.35">
      <c r="F3">
        <v>51.23</v>
      </c>
      <c r="G3">
        <v>69.040000000000006</v>
      </c>
      <c r="H3">
        <v>27.73</v>
      </c>
    </row>
    <row r="4" spans="1:10" ht="15" customHeight="1" x14ac:dyDescent="0.35">
      <c r="A4" s="67" t="s">
        <v>0</v>
      </c>
      <c r="B4" s="4" t="s">
        <v>1</v>
      </c>
      <c r="C4" s="4" t="s">
        <v>28</v>
      </c>
      <c r="D4" s="4" t="s">
        <v>5</v>
      </c>
      <c r="E4" s="21" t="s">
        <v>26</v>
      </c>
      <c r="F4" s="4" t="s">
        <v>19</v>
      </c>
      <c r="G4" s="4" t="s">
        <v>21</v>
      </c>
      <c r="H4" s="4" t="s">
        <v>36</v>
      </c>
      <c r="I4" s="4" t="s">
        <v>7</v>
      </c>
    </row>
    <row r="5" spans="1:10" ht="39.5" x14ac:dyDescent="0.35">
      <c r="A5" s="67"/>
      <c r="B5" s="4" t="s">
        <v>2</v>
      </c>
      <c r="C5" s="4" t="s">
        <v>29</v>
      </c>
      <c r="D5" s="4" t="s">
        <v>6</v>
      </c>
      <c r="E5" s="4" t="s">
        <v>25</v>
      </c>
      <c r="F5" s="4" t="s">
        <v>20</v>
      </c>
      <c r="G5" s="4" t="s">
        <v>22</v>
      </c>
      <c r="H5" s="4" t="s">
        <v>37</v>
      </c>
      <c r="I5" s="4" t="s">
        <v>8</v>
      </c>
    </row>
    <row r="6" spans="1:10" ht="29" x14ac:dyDescent="0.35">
      <c r="A6" s="44" t="s">
        <v>60</v>
      </c>
      <c r="B6" s="39">
        <v>4</v>
      </c>
      <c r="C6" s="39">
        <v>1</v>
      </c>
      <c r="D6" s="6">
        <f t="shared" ref="D6:D14" si="0">B6*C6</f>
        <v>4</v>
      </c>
      <c r="E6" s="39">
        <v>448</v>
      </c>
      <c r="F6" s="39">
        <f>D6*E6</f>
        <v>1792</v>
      </c>
      <c r="G6" s="39">
        <f>F6*0.05</f>
        <v>89.600000000000009</v>
      </c>
      <c r="H6" s="39">
        <f>F6*0.1</f>
        <v>179.20000000000002</v>
      </c>
      <c r="I6" s="50">
        <f>F6*$F$3+G6*$G$3+H6*$H$3</f>
        <v>102959.35999999999</v>
      </c>
    </row>
    <row r="7" spans="1:10" ht="15.5" x14ac:dyDescent="0.35">
      <c r="A7" s="47" t="s">
        <v>62</v>
      </c>
      <c r="B7" s="6">
        <v>2</v>
      </c>
      <c r="C7" s="6">
        <v>1</v>
      </c>
      <c r="D7" s="6">
        <f t="shared" si="0"/>
        <v>2</v>
      </c>
      <c r="E7" s="6">
        <v>0</v>
      </c>
      <c r="F7" s="6">
        <f t="shared" ref="F7:F14" si="1">D7*E7</f>
        <v>0</v>
      </c>
      <c r="G7" s="6">
        <f t="shared" ref="G7:G14" si="2">E7*0.05</f>
        <v>0</v>
      </c>
      <c r="H7" s="6">
        <f t="shared" ref="H7:H14" si="3">F7*0.1</f>
        <v>0</v>
      </c>
      <c r="I7" s="34">
        <f t="shared" ref="I7:I14" si="4">F7*$F$3+G7*$G$3+H7*$H$3</f>
        <v>0</v>
      </c>
      <c r="J7" s="36"/>
    </row>
    <row r="8" spans="1:10" ht="15.5" x14ac:dyDescent="0.35">
      <c r="A8" s="47" t="s">
        <v>64</v>
      </c>
      <c r="B8" s="6">
        <v>2</v>
      </c>
      <c r="C8" s="6">
        <v>1</v>
      </c>
      <c r="D8" s="6">
        <f t="shared" si="0"/>
        <v>2</v>
      </c>
      <c r="E8" s="6">
        <v>0</v>
      </c>
      <c r="F8" s="6">
        <f t="shared" si="1"/>
        <v>0</v>
      </c>
      <c r="G8" s="6">
        <f t="shared" si="2"/>
        <v>0</v>
      </c>
      <c r="H8" s="6">
        <f t="shared" si="3"/>
        <v>0</v>
      </c>
      <c r="I8" s="34">
        <f t="shared" si="4"/>
        <v>0</v>
      </c>
      <c r="J8" s="36"/>
    </row>
    <row r="9" spans="1:10" ht="15.5" x14ac:dyDescent="0.35">
      <c r="A9" s="47" t="s">
        <v>65</v>
      </c>
      <c r="B9" s="6">
        <v>2</v>
      </c>
      <c r="C9" s="6">
        <v>1</v>
      </c>
      <c r="D9" s="6">
        <f t="shared" si="0"/>
        <v>2</v>
      </c>
      <c r="E9" s="6">
        <v>0</v>
      </c>
      <c r="F9" s="6">
        <f t="shared" si="1"/>
        <v>0</v>
      </c>
      <c r="G9" s="6">
        <f t="shared" si="2"/>
        <v>0</v>
      </c>
      <c r="H9" s="6">
        <f t="shared" si="3"/>
        <v>0</v>
      </c>
      <c r="I9" s="34">
        <f t="shared" si="4"/>
        <v>0</v>
      </c>
      <c r="J9" s="36"/>
    </row>
    <row r="10" spans="1:10" ht="15.5" x14ac:dyDescent="0.35">
      <c r="A10" s="47" t="s">
        <v>66</v>
      </c>
      <c r="B10" s="6">
        <v>2</v>
      </c>
      <c r="C10" s="6">
        <v>1</v>
      </c>
      <c r="D10" s="6">
        <f t="shared" si="0"/>
        <v>2</v>
      </c>
      <c r="E10" s="6">
        <v>0</v>
      </c>
      <c r="F10" s="6">
        <f t="shared" si="1"/>
        <v>0</v>
      </c>
      <c r="G10" s="6">
        <f t="shared" si="2"/>
        <v>0</v>
      </c>
      <c r="H10" s="6">
        <f t="shared" si="3"/>
        <v>0</v>
      </c>
      <c r="I10" s="34">
        <f t="shared" si="4"/>
        <v>0</v>
      </c>
      <c r="J10" s="36"/>
    </row>
    <row r="11" spans="1:10" ht="15.5" x14ac:dyDescent="0.35">
      <c r="A11" s="47" t="s">
        <v>67</v>
      </c>
      <c r="B11" s="6">
        <v>12</v>
      </c>
      <c r="C11" s="6">
        <v>1.2</v>
      </c>
      <c r="D11" s="6">
        <f t="shared" si="0"/>
        <v>14.399999999999999</v>
      </c>
      <c r="E11" s="6">
        <v>0</v>
      </c>
      <c r="F11" s="6">
        <f t="shared" si="1"/>
        <v>0</v>
      </c>
      <c r="G11" s="6">
        <f t="shared" si="2"/>
        <v>0</v>
      </c>
      <c r="H11" s="6">
        <f t="shared" si="3"/>
        <v>0</v>
      </c>
      <c r="I11" s="34">
        <f t="shared" si="4"/>
        <v>0</v>
      </c>
      <c r="J11" s="36"/>
    </row>
    <row r="12" spans="1:10" ht="28.5" x14ac:dyDescent="0.35">
      <c r="A12" s="5" t="s">
        <v>68</v>
      </c>
      <c r="B12" s="6">
        <v>12</v>
      </c>
      <c r="C12" s="6">
        <v>1.2</v>
      </c>
      <c r="D12" s="6">
        <f t="shared" si="0"/>
        <v>14.399999999999999</v>
      </c>
      <c r="E12" s="6">
        <v>0</v>
      </c>
      <c r="F12" s="6">
        <f t="shared" si="1"/>
        <v>0</v>
      </c>
      <c r="G12" s="6">
        <f t="shared" si="2"/>
        <v>0</v>
      </c>
      <c r="H12" s="6">
        <f t="shared" si="3"/>
        <v>0</v>
      </c>
      <c r="I12" s="34">
        <f t="shared" si="4"/>
        <v>0</v>
      </c>
      <c r="J12" s="36"/>
    </row>
    <row r="13" spans="1:10" ht="15.5" x14ac:dyDescent="0.35">
      <c r="A13" s="5" t="s">
        <v>69</v>
      </c>
      <c r="B13" s="6">
        <v>4</v>
      </c>
      <c r="C13" s="6">
        <v>2</v>
      </c>
      <c r="D13" s="6">
        <f t="shared" si="0"/>
        <v>8</v>
      </c>
      <c r="E13" s="6">
        <v>448</v>
      </c>
      <c r="F13" s="6">
        <f t="shared" si="1"/>
        <v>3584</v>
      </c>
      <c r="G13" s="6">
        <f t="shared" si="2"/>
        <v>22.400000000000002</v>
      </c>
      <c r="H13" s="6">
        <f t="shared" si="3"/>
        <v>358.40000000000003</v>
      </c>
      <c r="I13" s="34">
        <f t="shared" si="4"/>
        <v>195093.24799999999</v>
      </c>
      <c r="J13" s="36"/>
    </row>
    <row r="14" spans="1:10" ht="15.5" x14ac:dyDescent="0.35">
      <c r="A14" s="65" t="s">
        <v>86</v>
      </c>
      <c r="B14" s="6">
        <v>2</v>
      </c>
      <c r="C14" s="6">
        <v>1</v>
      </c>
      <c r="D14" s="6">
        <f t="shared" si="0"/>
        <v>2</v>
      </c>
      <c r="E14" s="23">
        <v>0</v>
      </c>
      <c r="F14" s="6">
        <f t="shared" si="1"/>
        <v>0</v>
      </c>
      <c r="G14" s="6">
        <f t="shared" si="2"/>
        <v>0</v>
      </c>
      <c r="H14" s="6">
        <f t="shared" si="3"/>
        <v>0</v>
      </c>
      <c r="I14" s="34">
        <f t="shared" si="4"/>
        <v>0</v>
      </c>
      <c r="J14" s="36"/>
    </row>
    <row r="15" spans="1:10" x14ac:dyDescent="0.35">
      <c r="A15" s="93" t="s">
        <v>95</v>
      </c>
      <c r="B15" s="93"/>
      <c r="C15" s="93"/>
      <c r="D15" s="93"/>
      <c r="E15" s="93"/>
      <c r="F15" s="94">
        <f>ROUND(SUM(F6:H14), -1)</f>
        <v>6030</v>
      </c>
      <c r="G15" s="94"/>
      <c r="H15" s="94"/>
      <c r="I15" s="35">
        <f>ROUND(SUM(I6:I14), -3)</f>
        <v>298000</v>
      </c>
    </row>
    <row r="17" spans="1:9" x14ac:dyDescent="0.35">
      <c r="A17" s="1" t="s">
        <v>17</v>
      </c>
    </row>
    <row r="18" spans="1:9" ht="49.25" customHeight="1" x14ac:dyDescent="0.35">
      <c r="A18" s="91" t="s">
        <v>99</v>
      </c>
      <c r="B18" s="91"/>
      <c r="C18" s="91"/>
      <c r="D18" s="91"/>
      <c r="E18" s="91"/>
      <c r="F18" s="91"/>
      <c r="G18" s="91"/>
      <c r="H18" s="91"/>
      <c r="I18" s="91"/>
    </row>
    <row r="19" spans="1:9" ht="46.5" customHeight="1" x14ac:dyDescent="0.35">
      <c r="A19" s="92" t="s">
        <v>59</v>
      </c>
      <c r="B19" s="87"/>
      <c r="C19" s="87"/>
      <c r="D19" s="87"/>
      <c r="E19" s="87"/>
      <c r="F19" s="87"/>
      <c r="G19" s="87"/>
      <c r="H19" s="87"/>
      <c r="I19" s="87"/>
    </row>
    <row r="20" spans="1:9" ht="18.649999999999999" customHeight="1" x14ac:dyDescent="0.35">
      <c r="A20" s="92" t="s">
        <v>61</v>
      </c>
      <c r="B20" s="92"/>
      <c r="C20" s="92"/>
      <c r="D20" s="92"/>
      <c r="E20" s="92"/>
      <c r="F20" s="92"/>
      <c r="G20" s="92"/>
      <c r="H20" s="92"/>
      <c r="I20" s="92"/>
    </row>
    <row r="21" spans="1:9" ht="18" customHeight="1" x14ac:dyDescent="0.35">
      <c r="A21" s="92" t="s">
        <v>63</v>
      </c>
      <c r="B21" s="92"/>
      <c r="C21" s="92"/>
      <c r="D21" s="92"/>
      <c r="E21" s="92"/>
      <c r="F21" s="92"/>
      <c r="G21" s="92"/>
      <c r="H21" s="92"/>
      <c r="I21" s="92"/>
    </row>
    <row r="22" spans="1:9" ht="21.65" customHeight="1" x14ac:dyDescent="0.35">
      <c r="A22" s="92" t="s">
        <v>70</v>
      </c>
      <c r="B22" s="92"/>
      <c r="C22" s="92"/>
      <c r="D22" s="92"/>
      <c r="E22" s="92"/>
      <c r="F22" s="92"/>
      <c r="G22" s="92"/>
      <c r="H22" s="92"/>
      <c r="I22" s="92"/>
    </row>
    <row r="23" spans="1:9" ht="20" customHeight="1" x14ac:dyDescent="0.35">
      <c r="A23" s="92" t="s">
        <v>71</v>
      </c>
      <c r="B23" s="92"/>
      <c r="C23" s="92"/>
      <c r="D23" s="92"/>
      <c r="E23" s="92"/>
      <c r="F23" s="92"/>
      <c r="G23" s="92"/>
      <c r="H23" s="92"/>
      <c r="I23" s="92"/>
    </row>
    <row r="24" spans="1:9" ht="21.65" customHeight="1" x14ac:dyDescent="0.35">
      <c r="A24" s="92" t="s">
        <v>72</v>
      </c>
      <c r="B24" s="92"/>
      <c r="C24" s="92"/>
      <c r="D24" s="92"/>
      <c r="E24" s="92"/>
      <c r="F24" s="92"/>
      <c r="G24" s="92"/>
      <c r="H24" s="92"/>
      <c r="I24" s="92"/>
    </row>
    <row r="25" spans="1:9" ht="16" x14ac:dyDescent="0.35">
      <c r="A25" s="66" t="s">
        <v>96</v>
      </c>
      <c r="B25" s="66"/>
      <c r="C25" s="66"/>
      <c r="D25" s="66"/>
      <c r="E25" s="66"/>
      <c r="F25" s="66"/>
      <c r="G25" s="66"/>
      <c r="H25" s="66"/>
      <c r="I25" s="66"/>
    </row>
  </sheetData>
  <mergeCells count="11">
    <mergeCell ref="A4:A5"/>
    <mergeCell ref="A15:E15"/>
    <mergeCell ref="F15:H15"/>
    <mergeCell ref="A20:I20"/>
    <mergeCell ref="A21:I21"/>
    <mergeCell ref="A25:I25"/>
    <mergeCell ref="A18:I18"/>
    <mergeCell ref="A19:I19"/>
    <mergeCell ref="A23:I23"/>
    <mergeCell ref="A22:I22"/>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2015-03-10T15:44:51Z</dcterms:created>
  <dcterms:modified xsi:type="dcterms:W3CDTF">2022-01-06T13:17:56Z</dcterms:modified>
</cp:coreProperties>
</file>