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A10E38C-D3B0-4BDF-A68E-D17FC716A803}"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K49" i="1" l="1"/>
  <c r="I47" i="1"/>
  <c r="I45" i="1"/>
  <c r="E14" i="2"/>
  <c r="E13" i="2"/>
  <c r="G9" i="3" l="1"/>
  <c r="G10" i="3" s="1"/>
  <c r="I46" i="1" s="1"/>
  <c r="D10" i="1" l="1"/>
  <c r="F10" i="1" s="1"/>
  <c r="H10" i="1" l="1"/>
  <c r="G10" i="1"/>
  <c r="I10" i="1" s="1"/>
  <c r="D38" i="1"/>
  <c r="D16" i="2" l="1"/>
  <c r="F16" i="2" s="1"/>
  <c r="D15" i="2"/>
  <c r="F15" i="2" s="1"/>
  <c r="D14" i="2"/>
  <c r="F14" i="2" s="1"/>
  <c r="D13" i="2"/>
  <c r="F13" i="2" s="1"/>
  <c r="D12" i="2"/>
  <c r="F12" i="2" s="1"/>
  <c r="D11" i="2"/>
  <c r="F11" i="2" s="1"/>
  <c r="D41" i="1"/>
  <c r="F41" i="1" s="1"/>
  <c r="D40" i="1"/>
  <c r="F40" i="1" s="1"/>
  <c r="D39" i="1"/>
  <c r="F39" i="1" s="1"/>
  <c r="F38" i="1"/>
  <c r="D30" i="1"/>
  <c r="F30" i="1" s="1"/>
  <c r="D29" i="1"/>
  <c r="F29" i="1" s="1"/>
  <c r="D28" i="1"/>
  <c r="F28" i="1" s="1"/>
  <c r="D27" i="1"/>
  <c r="F27" i="1" s="1"/>
  <c r="D26" i="1"/>
  <c r="F26" i="1" s="1"/>
  <c r="D25" i="1"/>
  <c r="F25" i="1" s="1"/>
  <c r="D21" i="1"/>
  <c r="F21" i="1" s="1"/>
  <c r="D20" i="1"/>
  <c r="F20" i="1" s="1"/>
  <c r="D19" i="1"/>
  <c r="F19" i="1" s="1"/>
  <c r="G19" i="1" s="1"/>
  <c r="D17" i="1"/>
  <c r="F17" i="1" s="1"/>
  <c r="D16" i="1"/>
  <c r="F16" i="1" s="1"/>
  <c r="D14" i="1"/>
  <c r="F14" i="1" s="1"/>
  <c r="D13" i="1"/>
  <c r="F13" i="1" s="1"/>
  <c r="D9" i="1"/>
  <c r="F9" i="1" s="1"/>
  <c r="G12" i="2" l="1"/>
  <c r="H12" i="2"/>
  <c r="I12" i="2" s="1"/>
  <c r="G16" i="2"/>
  <c r="H16" i="2"/>
  <c r="H13" i="2"/>
  <c r="G13" i="2"/>
  <c r="G11" i="2"/>
  <c r="H11" i="2"/>
  <c r="G15" i="2"/>
  <c r="H15" i="2"/>
  <c r="H14" i="2"/>
  <c r="G14" i="2"/>
  <c r="H13" i="1"/>
  <c r="G13" i="1"/>
  <c r="I13" i="1" s="1"/>
  <c r="H19" i="1"/>
  <c r="I19" i="1" s="1"/>
  <c r="H26" i="1"/>
  <c r="G26" i="1"/>
  <c r="H30" i="1"/>
  <c r="G30" i="1"/>
  <c r="H41" i="1"/>
  <c r="G41" i="1"/>
  <c r="H27" i="1"/>
  <c r="G27" i="1"/>
  <c r="I27" i="1" s="1"/>
  <c r="H14" i="1"/>
  <c r="G14" i="1"/>
  <c r="H20" i="1"/>
  <c r="G20" i="1"/>
  <c r="I20" i="1" s="1"/>
  <c r="H38" i="1"/>
  <c r="G38" i="1"/>
  <c r="I38" i="1" s="1"/>
  <c r="G16" i="1"/>
  <c r="H16" i="1"/>
  <c r="G21" i="1"/>
  <c r="H21" i="1"/>
  <c r="G28" i="1"/>
  <c r="H28" i="1"/>
  <c r="G39" i="1"/>
  <c r="H39" i="1"/>
  <c r="G9" i="1"/>
  <c r="G17" i="1"/>
  <c r="H9" i="1"/>
  <c r="H17" i="1"/>
  <c r="H25" i="1"/>
  <c r="H29" i="1"/>
  <c r="H40" i="1"/>
  <c r="G25" i="1"/>
  <c r="I25" i="1" s="1"/>
  <c r="G29" i="1"/>
  <c r="G40" i="1"/>
  <c r="I16" i="2" l="1"/>
  <c r="I13" i="2"/>
  <c r="I41" i="1"/>
  <c r="I14" i="1"/>
  <c r="F44" i="1"/>
  <c r="I9" i="1"/>
  <c r="F31" i="1"/>
  <c r="I30" i="1"/>
  <c r="I17" i="1"/>
  <c r="I26" i="1"/>
  <c r="I40" i="1"/>
  <c r="I29" i="1"/>
  <c r="I16" i="1"/>
  <c r="I11" i="2"/>
  <c r="I14" i="2"/>
  <c r="I15" i="2"/>
  <c r="I39" i="1"/>
  <c r="I21" i="1"/>
  <c r="I28" i="1"/>
  <c r="I17" i="2" l="1"/>
  <c r="I44" i="1"/>
  <c r="I31" i="1"/>
  <c r="F45" i="1"/>
</calcChain>
</file>

<file path=xl/sharedStrings.xml><?xml version="1.0" encoding="utf-8"?>
<sst xmlns="http://schemas.openxmlformats.org/spreadsheetml/2006/main" count="145" uniqueCount="116">
  <si>
    <t>Table 1:  Annual Respondent Burden and Cost – Emission Guidelines for Existing Other Solid Waste Incineration Units (40 CFR Part 60, Subpart FFFF) (Renewal)</t>
  </si>
  <si>
    <t>Burden item</t>
  </si>
  <si>
    <t>(A)</t>
  </si>
  <si>
    <t>Person hours per occurrence</t>
  </si>
  <si>
    <t>(B)</t>
  </si>
  <si>
    <t>No. of occurrences per respondent per year</t>
  </si>
  <si>
    <t>(C)</t>
  </si>
  <si>
    <t>(D)</t>
  </si>
  <si>
    <r>
      <t xml:space="preserve">Respondents per year  </t>
    </r>
    <r>
      <rPr>
        <b/>
        <vertAlign val="superscript"/>
        <sz val="12"/>
        <color theme="1"/>
        <rFont val="Times New Roman"/>
        <family val="1"/>
      </rPr>
      <t>a</t>
    </r>
  </si>
  <si>
    <t>(E)</t>
  </si>
  <si>
    <t>(F)</t>
  </si>
  <si>
    <t>(G)</t>
  </si>
  <si>
    <t>(H)</t>
  </si>
  <si>
    <t>1.  Applications</t>
  </si>
  <si>
    <t>N/A</t>
  </si>
  <si>
    <t>2.  Survey and Studies</t>
  </si>
  <si>
    <t>3.  Reporting requirements</t>
  </si>
  <si>
    <t xml:space="preserve">     B.  Required activities</t>
  </si>
  <si>
    <t xml:space="preserve">        1)  Initial performance test and reports</t>
  </si>
  <si>
    <r>
      <t xml:space="preserve">             b) Repeat of initial performance tests </t>
    </r>
    <r>
      <rPr>
        <vertAlign val="superscript"/>
        <sz val="10"/>
        <color theme="1"/>
        <rFont val="Times New Roman"/>
        <family val="1"/>
      </rPr>
      <t>d, e</t>
    </r>
  </si>
  <si>
    <t xml:space="preserve">        2)  CEMS demonstration (CO, 02)</t>
  </si>
  <si>
    <r>
      <t xml:space="preserve">             a) Repeat of initial demonstration </t>
    </r>
    <r>
      <rPr>
        <vertAlign val="superscript"/>
        <sz val="10"/>
        <color theme="1"/>
        <rFont val="Times New Roman"/>
        <family val="1"/>
      </rPr>
      <t>e</t>
    </r>
  </si>
  <si>
    <t xml:space="preserve">     C.  Create information</t>
  </si>
  <si>
    <t>See 3B</t>
  </si>
  <si>
    <t xml:space="preserve">     D.  Gather information</t>
  </si>
  <si>
    <t>See 3E</t>
  </si>
  <si>
    <t xml:space="preserve">     E.  Report preparation</t>
  </si>
  <si>
    <t xml:space="preserve">           5)  Annual compliance reports </t>
  </si>
  <si>
    <t>Subtotal for Reporting Requirements</t>
  </si>
  <si>
    <t>4.  Recordkeeping requirements</t>
  </si>
  <si>
    <t>See 3A</t>
  </si>
  <si>
    <t xml:space="preserve">     B.  Plan activities</t>
  </si>
  <si>
    <t xml:space="preserve">     C.  Implement Activities </t>
  </si>
  <si>
    <t xml:space="preserve">     D.  Develop record system</t>
  </si>
  <si>
    <t xml:space="preserve">     E.  Record information</t>
  </si>
  <si>
    <t xml:space="preserve">     F. Personnel training</t>
  </si>
  <si>
    <t xml:space="preserve">Subtotal  for Recordkeeping Requirements  </t>
  </si>
  <si>
    <t>Assumptions:</t>
  </si>
  <si>
    <r>
      <t>e</t>
    </r>
    <r>
      <rPr>
        <sz val="10"/>
        <color theme="1"/>
        <rFont val="Times New Roman"/>
        <family val="1"/>
      </rPr>
      <t xml:space="preserve">  We have assumed that 20 percent of respondents will repeat initial tests due to failure.</t>
    </r>
  </si>
  <si>
    <r>
      <t xml:space="preserve">g  </t>
    </r>
    <r>
      <rPr>
        <sz val="10"/>
        <color theme="1"/>
        <rFont val="Times New Roman"/>
        <family val="1"/>
      </rPr>
      <t>We have assumed that each operation day requires a CEMS calibration; Combustor models 2, 3, and 4 assume 250 days of operation per year, Model 1 = 121 days/yr.  For consistency, 250 operating days are assumed for all models.  Emission testing hours (0.25 hr/occurrence) accounts for periodic contractor operation and maintenance support.  Annual hours averaged to a daily basis.</t>
    </r>
  </si>
  <si>
    <r>
      <t xml:space="preserve">h </t>
    </r>
    <r>
      <rPr>
        <sz val="10"/>
        <color theme="1"/>
        <rFont val="Times New Roman"/>
        <family val="1"/>
      </rPr>
      <t xml:space="preserve"> We have assumed that each respondent will record information 52 times per year.</t>
    </r>
  </si>
  <si>
    <t>Person hours per respondent per year (C=AxB)</t>
  </si>
  <si>
    <t>Technical person- hours per year (E=CxD)</t>
  </si>
  <si>
    <t>Management person hours per year (Ex0.05)</t>
  </si>
  <si>
    <t>Clerical person hours per year (Ex0.1)</t>
  </si>
  <si>
    <t>Activity</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</si>
  <si>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</si>
  <si>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</si>
  <si>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</si>
  <si>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3.  Required activities</t>
  </si>
  <si>
    <t xml:space="preserve">     A.  Create information</t>
  </si>
  <si>
    <t xml:space="preserve">     B.  Gather information</t>
  </si>
  <si>
    <t xml:space="preserve">     C.  Report reviews</t>
  </si>
  <si>
    <r>
      <t xml:space="preserve">          1) Notification of final compliance </t>
    </r>
    <r>
      <rPr>
        <vertAlign val="superscript"/>
        <sz val="10"/>
        <color theme="1"/>
        <rFont val="Times New Roman"/>
        <family val="1"/>
      </rPr>
      <t>c</t>
    </r>
  </si>
  <si>
    <r>
      <t xml:space="preserve">          2) Review initial compliance test report </t>
    </r>
    <r>
      <rPr>
        <vertAlign val="superscript"/>
        <sz val="10"/>
        <color theme="1"/>
        <rFont val="Times New Roman"/>
        <family val="1"/>
      </rPr>
      <t>c</t>
    </r>
  </si>
  <si>
    <t xml:space="preserve">          3) Review annual compliance report </t>
  </si>
  <si>
    <t xml:space="preserve">          4) Review semiannual deviation reports</t>
  </si>
  <si>
    <r>
      <t xml:space="preserve">          5)  Review waste management plan </t>
    </r>
    <r>
      <rPr>
        <vertAlign val="superscript"/>
        <sz val="10"/>
        <color theme="1"/>
        <rFont val="Times New Roman"/>
        <family val="1"/>
      </rPr>
      <t>c</t>
    </r>
  </si>
  <si>
    <r>
      <t xml:space="preserve">     D.  Annual summary report </t>
    </r>
    <r>
      <rPr>
        <vertAlign val="superscript"/>
        <sz val="10"/>
        <color theme="1"/>
        <rFont val="Times New Roman"/>
        <family val="1"/>
      </rPr>
      <t>d</t>
    </r>
  </si>
  <si>
    <r>
      <t xml:space="preserve">           1)  Contract or secure alternative means of disposal  </t>
    </r>
    <r>
      <rPr>
        <vertAlign val="superscript"/>
        <sz val="10"/>
        <color theme="1"/>
        <rFont val="Times New Roman"/>
        <family val="1"/>
      </rPr>
      <t>d</t>
    </r>
  </si>
  <si>
    <t>Management person-hours per year (Ex0.05)</t>
  </si>
  <si>
    <t>Clerical person-hours per year (Ex0.1)</t>
  </si>
  <si>
    <r>
      <t>d</t>
    </r>
    <r>
      <rPr>
        <sz val="10"/>
        <color theme="1"/>
        <rFont val="Times New Roman"/>
        <family val="1"/>
      </rPr>
      <t xml:space="preserve">  We have assumed that all respondents have achieved final compliance for the emission guidelines.</t>
    </r>
  </si>
  <si>
    <t xml:space="preserve">        4)  Quarterly Appendix F audits of CEMS (CO)</t>
  </si>
  <si>
    <t>New sources</t>
  </si>
  <si>
    <t>Existing sources</t>
  </si>
  <si>
    <t xml:space="preserve">     A.  Read and understand rule requirement </t>
  </si>
  <si>
    <r>
      <t>c</t>
    </r>
    <r>
      <rPr>
        <sz val="10"/>
        <color theme="1"/>
        <rFont val="Times New Roman"/>
        <family val="1"/>
      </rPr>
      <t xml:space="preserve">  We assume existing sources will take one hour to re-familiarize with rule requirements.</t>
    </r>
  </si>
  <si>
    <t>hr/resp</t>
  </si>
  <si>
    <r>
      <t>Grand Total (Labor and Capital/O&amp;M Costs) (rounded</t>
    </r>
    <r>
      <rPr>
        <b/>
        <vertAlign val="superscript"/>
        <sz val="10"/>
        <color theme="1"/>
        <rFont val="Times New Roman"/>
        <family val="1"/>
      </rPr>
      <t>i</t>
    </r>
    <r>
      <rPr>
        <b/>
        <sz val="10"/>
        <color theme="1"/>
        <rFont val="Times New Roman"/>
        <family val="1"/>
      </rPr>
      <t>)</t>
    </r>
  </si>
  <si>
    <r>
      <t>TOTAL LABOR BURDEN AND COST (rounded</t>
    </r>
    <r>
      <rPr>
        <b/>
        <vertAlign val="superscript"/>
        <sz val="10"/>
        <color theme="1"/>
        <rFont val="Times New Roman"/>
        <family val="1"/>
      </rPr>
      <t>i</t>
    </r>
    <r>
      <rPr>
        <b/>
        <sz val="10"/>
        <color theme="1"/>
        <rFont val="Times New Roman"/>
        <family val="1"/>
      </rPr>
      <t>)</t>
    </r>
  </si>
  <si>
    <r>
      <t xml:space="preserve">Total Cost Per year </t>
    </r>
    <r>
      <rPr>
        <b/>
        <vertAlign val="superscript"/>
        <sz val="10"/>
        <color theme="1"/>
        <rFont val="Times New Roman"/>
        <family val="1"/>
      </rPr>
      <t>b</t>
    </r>
  </si>
  <si>
    <r>
      <t xml:space="preserve">     A.  Familiarization with the regulatory requirements </t>
    </r>
    <r>
      <rPr>
        <vertAlign val="superscript"/>
        <sz val="10"/>
        <color theme="1"/>
        <rFont val="Times New Roman"/>
        <family val="1"/>
      </rPr>
      <t>c</t>
    </r>
  </si>
  <si>
    <r>
      <t>TOTAL ANNUAL BURDEN AND COST (rounded)</t>
    </r>
    <r>
      <rPr>
        <b/>
        <vertAlign val="superscript"/>
        <sz val="10"/>
        <color theme="1"/>
        <rFont val="Times New Roman"/>
        <family val="1"/>
      </rPr>
      <t>e</t>
    </r>
  </si>
  <si>
    <r>
      <t xml:space="preserve">             a)  Initial performance tests and test reports (PM, dioxins/furans, opacity, fugitives, HCI, Cd, Pb, Hg) </t>
    </r>
    <r>
      <rPr>
        <vertAlign val="superscript"/>
        <sz val="10"/>
        <color theme="1"/>
        <rFont val="Times New Roman"/>
        <family val="1"/>
      </rPr>
      <t>d</t>
    </r>
  </si>
  <si>
    <t xml:space="preserve">        3)  Annual performance tests and test reports (PM, dioxins/furans, opacity, fugitives, HCI, Cd, Pb, Hg) </t>
  </si>
  <si>
    <r>
      <t xml:space="preserve">           2)  Notification of final compliance </t>
    </r>
    <r>
      <rPr>
        <vertAlign val="superscript"/>
        <sz val="10"/>
        <color theme="1"/>
        <rFont val="Times New Roman"/>
        <family val="1"/>
      </rPr>
      <t>d</t>
    </r>
  </si>
  <si>
    <r>
      <t xml:space="preserve">           3)  Initial compliance report </t>
    </r>
    <r>
      <rPr>
        <vertAlign val="superscript"/>
        <sz val="10"/>
        <color theme="1"/>
        <rFont val="Times New Roman"/>
        <family val="1"/>
      </rPr>
      <t>d</t>
    </r>
  </si>
  <si>
    <r>
      <t xml:space="preserve">           4)  Waste management plan </t>
    </r>
    <r>
      <rPr>
        <vertAlign val="superscript"/>
        <sz val="10"/>
        <color theme="1"/>
        <rFont val="Times New Roman"/>
        <family val="1"/>
      </rPr>
      <t>d</t>
    </r>
  </si>
  <si>
    <t xml:space="preserve">     G. Time for audits</t>
  </si>
  <si>
    <r>
      <t>Total Capital/O&amp;M Costs (rounded</t>
    </r>
    <r>
      <rPr>
        <b/>
        <vertAlign val="superscript"/>
        <sz val="10"/>
        <color theme="1"/>
        <rFont val="Times New Roman"/>
        <family val="1"/>
      </rPr>
      <t>i</t>
    </r>
    <r>
      <rPr>
        <b/>
        <sz val="10"/>
        <color theme="1"/>
        <rFont val="Times New Roman"/>
        <family val="1"/>
      </rPr>
      <t>)</t>
    </r>
    <r>
      <rPr>
        <b/>
        <vertAlign val="superscript"/>
        <sz val="10"/>
        <color theme="1"/>
        <rFont val="Times New Roman"/>
        <family val="1"/>
      </rPr>
      <t>j</t>
    </r>
  </si>
  <si>
    <r>
      <t xml:space="preserve">i     </t>
    </r>
    <r>
      <rPr>
        <sz val="10"/>
        <color theme="1"/>
        <rFont val="Times New Roman"/>
        <family val="1"/>
      </rPr>
      <t>Totals have been rounded to 3 significant figures.  Figures may not add exactly due to rounding.</t>
    </r>
  </si>
  <si>
    <r>
      <t xml:space="preserve">j     </t>
    </r>
    <r>
      <rPr>
        <sz val="10"/>
        <color theme="1"/>
        <rFont val="Times New Roman"/>
        <family val="1"/>
      </rPr>
      <t xml:space="preserve">Capital and O&amp;M costs represent costs for CEMS. </t>
    </r>
  </si>
  <si>
    <r>
      <t>c</t>
    </r>
    <r>
      <rPr>
        <sz val="12"/>
        <color theme="1"/>
        <rFont val="Times New Roman"/>
        <family val="1"/>
      </rPr>
      <t xml:space="preserve"> </t>
    </r>
    <r>
      <rPr>
        <sz val="10"/>
        <color theme="1"/>
        <rFont val="Times New Roman"/>
        <family val="1"/>
      </rPr>
      <t>We have assumed that this is a one-time only cost.</t>
    </r>
  </si>
  <si>
    <t>2.  Familiarization with rule requirements</t>
  </si>
  <si>
    <r>
      <rPr>
        <vertAlign val="superscript"/>
        <sz val="12"/>
        <color theme="1"/>
        <rFont val="Times New Roman"/>
        <family val="1"/>
      </rPr>
      <t>e</t>
    </r>
    <r>
      <rPr>
        <vertAlign val="superscript"/>
        <sz val="10"/>
        <color theme="1"/>
        <rFont val="Times New Roman"/>
        <family val="1"/>
      </rPr>
      <t xml:space="preserve">  </t>
    </r>
    <r>
      <rPr>
        <sz val="10"/>
        <color theme="1"/>
        <rFont val="Times New Roman"/>
        <family val="1"/>
      </rPr>
      <t>Totals have been rounded to 3 significant figures.  Figures may not add exactly due to rounding.</t>
    </r>
  </si>
  <si>
    <t>Capital/Startup vs. Operation and Maintenance (O&amp;M) Costs</t>
  </si>
  <si>
    <t>Continuous Monitoring Device</t>
  </si>
  <si>
    <t>Capital/Startup Cost for One Respondent</t>
  </si>
  <si>
    <t xml:space="preserve">Number of New Respondents </t>
  </si>
  <si>
    <t>Total Capital/Startup Cost, (B X C)</t>
  </si>
  <si>
    <t>Number of Respondents with O&amp;M</t>
  </si>
  <si>
    <t>Total O&amp;M,</t>
  </si>
  <si>
    <t>(E X F)</t>
  </si>
  <si>
    <t>Total</t>
  </si>
  <si>
    <r>
      <t>a</t>
    </r>
    <r>
      <rPr>
        <sz val="10"/>
        <color theme="1"/>
        <rFont val="Times New Roman"/>
        <family val="1"/>
      </rPr>
      <t xml:space="preserve">  We have assumed that there are 155 existing facilities subject to 40 CFR 60, Subpart FFFF: 29 air curtain incinerator (ACI) facilities burning only wood waste, clean lumber, and yard waste and 126 other OSWI facilities. We have assumed there are no additional new or reconstructed sources becoming subject to the rule over the next three years.  </t>
    </r>
  </si>
  <si>
    <r>
      <t>b</t>
    </r>
    <r>
      <rPr>
        <sz val="10"/>
        <color theme="1"/>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</si>
  <si>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</si>
  <si>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t xml:space="preserve">           6)  Semiannual deviation reports </t>
    </r>
    <r>
      <rPr>
        <vertAlign val="superscript"/>
        <sz val="10"/>
        <color theme="1"/>
        <rFont val="Times New Roman"/>
        <family val="1"/>
      </rPr>
      <t>k</t>
    </r>
  </si>
  <si>
    <r>
      <t xml:space="preserve">             a)  RATA audit (one per year) </t>
    </r>
    <r>
      <rPr>
        <vertAlign val="superscript"/>
        <sz val="10"/>
        <color theme="1"/>
        <rFont val="Times New Roman"/>
        <family val="1"/>
      </rPr>
      <t>f, k</t>
    </r>
  </si>
  <si>
    <r>
      <t xml:space="preserve">             b)  RAA audit (three per year) </t>
    </r>
    <r>
      <rPr>
        <vertAlign val="superscript"/>
        <sz val="10"/>
        <color theme="1"/>
        <rFont val="Times New Roman"/>
        <family val="1"/>
      </rPr>
      <t>f, k</t>
    </r>
  </si>
  <si>
    <r>
      <t xml:space="preserve">             c)  Daily calibration and operation </t>
    </r>
    <r>
      <rPr>
        <vertAlign val="superscript"/>
        <sz val="10"/>
        <color theme="1"/>
        <rFont val="Times New Roman"/>
        <family val="1"/>
      </rPr>
      <t>f, g, k</t>
    </r>
  </si>
  <si>
    <r>
      <t xml:space="preserve">          1)  Records of SSM </t>
    </r>
    <r>
      <rPr>
        <vertAlign val="superscript"/>
        <sz val="10"/>
        <color theme="1"/>
        <rFont val="Times New Roman"/>
        <family val="1"/>
      </rPr>
      <t>h, k</t>
    </r>
  </si>
  <si>
    <r>
      <t xml:space="preserve">          2)  Records of emission rate computations, all emission exceedances and periods when there is no data </t>
    </r>
    <r>
      <rPr>
        <vertAlign val="superscript"/>
        <sz val="10"/>
        <color theme="1"/>
        <rFont val="Times New Roman"/>
        <family val="1"/>
      </rPr>
      <t>h, k</t>
    </r>
  </si>
  <si>
    <r>
      <t xml:space="preserve">          4)  Record of control device operating parameters</t>
    </r>
    <r>
      <rPr>
        <vertAlign val="superscript"/>
        <sz val="10"/>
        <color theme="1"/>
        <rFont val="Times New Roman"/>
        <family val="1"/>
      </rPr>
      <t xml:space="preserve"> h, k</t>
    </r>
  </si>
  <si>
    <r>
      <t xml:space="preserve">          3)  Records of employee review of operations manual </t>
    </r>
    <r>
      <rPr>
        <vertAlign val="superscript"/>
        <sz val="10"/>
        <color theme="1"/>
        <rFont val="Times New Roman"/>
        <family val="1"/>
      </rPr>
      <t>k</t>
    </r>
  </si>
  <si>
    <r>
      <rPr>
        <vertAlign val="superscript"/>
        <sz val="12"/>
        <color theme="1"/>
        <rFont val="Times New Roman"/>
        <family val="1"/>
      </rPr>
      <t>d</t>
    </r>
    <r>
      <rPr>
        <sz val="10"/>
        <color theme="1"/>
        <rFont val="Times New Roman"/>
        <family val="1"/>
      </rPr>
      <t xml:space="preserve"> We have assumed that the designated administrators of the 50 states, one federal district (Washington D.C.), and four territories (American Samoa, Puerto Rico, American Virgin Islands, and Northern Mariana Islands) listed in 40 CFR Part 62 will prepare an annual summary plan.</t>
    </r>
  </si>
  <si>
    <r>
      <t xml:space="preserve">Annual O&amp;M Costs for One Respondent </t>
    </r>
    <r>
      <rPr>
        <vertAlign val="superscript"/>
        <sz val="10"/>
        <color rgb="FF000000"/>
        <rFont val="Times New Roman"/>
        <family val="1"/>
      </rPr>
      <t>a</t>
    </r>
  </si>
  <si>
    <r>
      <t xml:space="preserve">Continuous emission monitoring system </t>
    </r>
    <r>
      <rPr>
        <vertAlign val="superscript"/>
        <sz val="10"/>
        <color theme="1"/>
        <rFont val="Times New Roman"/>
        <family val="1"/>
      </rPr>
      <t>b</t>
    </r>
  </si>
  <si>
    <r>
      <rPr>
        <vertAlign val="superscript"/>
        <sz val="10"/>
        <color theme="1"/>
        <rFont val="Times New Roman"/>
        <family val="1"/>
      </rPr>
      <t xml:space="preserve">a </t>
    </r>
    <r>
      <rPr>
        <sz val="10"/>
        <color theme="1"/>
        <rFont val="Times New Roman"/>
        <family val="1"/>
      </rPr>
      <t>Annual operation and maintenance costs are the ongoing costs to maintain the monitor(s) and other costs such as photocopying and postage.</t>
    </r>
  </si>
  <si>
    <r>
      <rPr>
        <vertAlign val="superscript"/>
        <sz val="10"/>
        <color theme="1"/>
        <rFont val="Times New Roman"/>
        <family val="1"/>
      </rPr>
      <t>b</t>
    </r>
    <r>
      <rPr>
        <sz val="10"/>
        <color theme="1"/>
        <rFont val="Times New Roman"/>
        <family val="1"/>
      </rPr>
      <t xml:space="preserve"> This requirement does not apply to (ACI) facilities burning only wood waste, clean lumber, and yard waste</t>
    </r>
  </si>
  <si>
    <t>Table 2:  Average Annual Designated Administrator  Burden and Cost – Emission Guidelines for Existing Other Solid Waste Incineration Units (40 CFR Part 60, Subpart FFFF) (Renewal)</t>
  </si>
  <si>
    <t>Designated Administrator person- hours per occurrence</t>
  </si>
  <si>
    <t>Designated Administrator person- hours per plant per year (C=AxB)</t>
  </si>
  <si>
    <r>
      <t>f</t>
    </r>
    <r>
      <rPr>
        <sz val="10"/>
        <color theme="1"/>
        <rFont val="Times New Roman"/>
        <family val="1"/>
      </rPr>
      <t xml:space="preserve">  We have assumed that, for non-ACI units, RATA audits are performed for one of the four quarterly audits, and RAA tests are performed for three of the four quarterly audits.</t>
    </r>
  </si>
  <si>
    <r>
      <rPr>
        <vertAlign val="superscript"/>
        <sz val="10"/>
        <color theme="1"/>
        <rFont val="Times New Roman"/>
        <family val="1"/>
      </rPr>
      <t>k</t>
    </r>
    <r>
      <rPr>
        <sz val="10"/>
        <color theme="1"/>
        <rFont val="Times New Roman"/>
        <family val="1"/>
      </rPr>
      <t xml:space="preserve"> This requirement does not apply to (ACI) facilities burning only wood waste, clean lumber, and yard waste.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</si>
</sst>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6"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b/>
      <vertAlign val="superscript"/>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b/>
      <sz val="11"/>
      <color rgb="FF7030A0"/>
      <name val="Calibri"/>
      <family val="2"/>
      <scheme val="minor"/>
    </font>
    <font>
      <b/>
      <sz val="11"/>
      <color rgb="FF7030A0"/>
      <name val="Times New Roman"/>
      <family val="1"/>
    </font>
    <font>
      <vertAlign val="superscript"/>
      <sz val="10"/>
      <color rgb="FF000000"/>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4">
    <xf numFmtId="0" fontId="0" fillId="0" borderId="0" xfId="0"/>
    <xf numFmtId="0" fontId="0" fillId="0" borderId="0" xfId="0" applyFont="1"/>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indent="1"/>
    </xf>
    <xf numFmtId="6" fontId="3" fillId="0" borderId="1" xfId="0" applyNumberFormat="1" applyFont="1" applyBorder="1" applyAlignment="1">
      <alignment horizontal="right" vertical="center" wrapText="1" inden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indent="1"/>
    </xf>
    <xf numFmtId="6" fontId="4"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6" fontId="3" fillId="0" borderId="1"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6" fontId="4" fillId="0" borderId="1" xfId="0" applyNumberFormat="1" applyFont="1" applyBorder="1" applyAlignment="1">
      <alignment horizontal="right" vertical="center" wrapText="1" indent="1"/>
    </xf>
    <xf numFmtId="6" fontId="4" fillId="0" borderId="1" xfId="0" applyNumberFormat="1" applyFont="1" applyBorder="1" applyAlignment="1">
      <alignment vertical="center" wrapText="1"/>
    </xf>
    <xf numFmtId="3" fontId="0" fillId="0" borderId="0" xfId="0" applyNumberFormat="1" applyFont="1"/>
    <xf numFmtId="0" fontId="0" fillId="0" borderId="1" xfId="0" applyFont="1" applyBorder="1"/>
    <xf numFmtId="0" fontId="3" fillId="0" borderId="1" xfId="0" applyFont="1" applyBorder="1" applyAlignment="1">
      <alignment horizontal="left" vertical="center" wrapText="1" indent="4"/>
    </xf>
    <xf numFmtId="8" fontId="3" fillId="0" borderId="1" xfId="0" applyNumberFormat="1" applyFont="1" applyBorder="1" applyAlignment="1">
      <alignment vertical="center" wrapText="1"/>
    </xf>
    <xf numFmtId="8" fontId="3" fillId="0" borderId="1" xfId="0" applyNumberFormat="1" applyFont="1" applyBorder="1" applyAlignment="1">
      <alignment horizontal="right" vertical="center" wrapText="1" indent="1"/>
    </xf>
    <xf numFmtId="1" fontId="3" fillId="0" borderId="0" xfId="0" applyNumberFormat="1" applyFont="1"/>
    <xf numFmtId="0" fontId="3" fillId="0" borderId="0" xfId="0" applyFont="1"/>
    <xf numFmtId="6" fontId="4" fillId="0" borderId="1"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6" fontId="4" fillId="0" borderId="1" xfId="0" applyNumberFormat="1" applyFont="1" applyFill="1" applyBorder="1" applyAlignment="1">
      <alignment horizontal="right" vertical="center" wrapText="1" indent="1"/>
    </xf>
    <xf numFmtId="0" fontId="6" fillId="0" borderId="0" xfId="0" applyFont="1" applyFill="1" applyAlignment="1">
      <alignment vertical="center"/>
    </xf>
    <xf numFmtId="0" fontId="13" fillId="0" borderId="0" xfId="0" applyFont="1"/>
    <xf numFmtId="0" fontId="14" fillId="0" borderId="0" xfId="0" applyFont="1"/>
    <xf numFmtId="0" fontId="7" fillId="0" borderId="0" xfId="0" applyFont="1" applyFill="1" applyAlignment="1">
      <alignment vertical="center"/>
    </xf>
    <xf numFmtId="0" fontId="0" fillId="0" borderId="0" xfId="0" applyFont="1" applyFill="1"/>
    <xf numFmtId="0" fontId="11" fillId="0" borderId="14" xfId="0" applyFont="1" applyBorder="1" applyAlignment="1">
      <alignment vertical="center" wrapText="1"/>
    </xf>
    <xf numFmtId="0" fontId="0" fillId="0" borderId="15" xfId="0" applyBorder="1" applyAlignment="1">
      <alignment vertical="top" wrapText="1"/>
    </xf>
    <xf numFmtId="0" fontId="12" fillId="0" borderId="16" xfId="0" applyFont="1" applyBorder="1" applyAlignment="1">
      <alignment vertical="center" wrapText="1"/>
    </xf>
    <xf numFmtId="0" fontId="0" fillId="0" borderId="17" xfId="0" applyBorder="1" applyAlignment="1">
      <alignment vertical="top" wrapText="1"/>
    </xf>
    <xf numFmtId="0" fontId="12" fillId="0" borderId="17" xfId="0" applyFont="1" applyBorder="1" applyAlignment="1">
      <alignment vertical="center" wrapText="1"/>
    </xf>
    <xf numFmtId="0" fontId="3" fillId="0" borderId="18" xfId="0" applyFont="1" applyBorder="1" applyAlignment="1">
      <alignment vertical="center" wrapText="1"/>
    </xf>
    <xf numFmtId="6" fontId="3" fillId="0" borderId="19" xfId="0" applyNumberFormat="1" applyFont="1" applyBorder="1" applyAlignment="1">
      <alignment horizontal="center" vertical="center" wrapText="1"/>
    </xf>
    <xf numFmtId="0" fontId="12" fillId="0" borderId="19" xfId="0" applyFont="1" applyBorder="1" applyAlignment="1">
      <alignment horizontal="center" vertical="center" wrapText="1"/>
    </xf>
    <xf numFmtId="6" fontId="12" fillId="0" borderId="19" xfId="0" applyNumberFormat="1" applyFont="1" applyBorder="1" applyAlignment="1">
      <alignment horizontal="center" vertical="center" wrapText="1"/>
    </xf>
    <xf numFmtId="0" fontId="12" fillId="0" borderId="19" xfId="0" applyFont="1" applyFill="1" applyBorder="1" applyAlignment="1">
      <alignment horizontal="center" vertical="center" wrapText="1"/>
    </xf>
    <xf numFmtId="6" fontId="12" fillId="0" borderId="20" xfId="0" applyNumberFormat="1" applyFont="1" applyBorder="1" applyAlignment="1">
      <alignment horizontal="center" vertical="center" wrapText="1"/>
    </xf>
    <xf numFmtId="0" fontId="3" fillId="0" borderId="21" xfId="0" applyFont="1" applyBorder="1" applyAlignment="1">
      <alignment horizontal="right" vertical="center" wrapText="1"/>
    </xf>
    <xf numFmtId="0" fontId="3" fillId="0" borderId="22" xfId="0" applyFont="1" applyBorder="1" applyAlignment="1">
      <alignment horizontal="center" vertical="center" wrapText="1"/>
    </xf>
    <xf numFmtId="0" fontId="12" fillId="0" borderId="22" xfId="0" applyFont="1" applyBorder="1" applyAlignment="1">
      <alignment horizontal="center" vertical="center" wrapText="1"/>
    </xf>
    <xf numFmtId="6" fontId="12" fillId="0" borderId="22" xfId="0" applyNumberFormat="1" applyFont="1" applyBorder="1" applyAlignment="1">
      <alignment horizontal="center" vertical="center" wrapText="1"/>
    </xf>
    <xf numFmtId="6" fontId="12" fillId="0" borderId="23" xfId="0" applyNumberFormat="1" applyFont="1" applyBorder="1" applyAlignment="1">
      <alignment horizontal="center" vertical="center" wrapText="1"/>
    </xf>
    <xf numFmtId="0" fontId="7" fillId="0" borderId="0" xfId="0" applyFont="1" applyFill="1" applyAlignment="1">
      <alignment horizontal="left" vertical="center" wrapText="1"/>
    </xf>
    <xf numFmtId="0" fontId="4"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6" fillId="0" borderId="0" xfId="0" applyFont="1" applyFill="1" applyAlignment="1">
      <alignment horizontal="left" vertical="center" wrapText="1"/>
    </xf>
    <xf numFmtId="0" fontId="7" fillId="0" borderId="0" xfId="0" applyFont="1" applyAlignment="1">
      <alignment horizontal="lef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zoomScaleNormal="100" workbookViewId="0">
      <selection activeCell="A54" sqref="A54"/>
    </sheetView>
  </sheetViews>
  <sheetFormatPr defaultColWidth="9.1796875" defaultRowHeight="14.5" x14ac:dyDescent="0.35"/>
  <cols>
    <col min="1" max="1" width="54.453125" style="1" customWidth="1"/>
    <col min="2" max="8" width="11.26953125" style="1" customWidth="1"/>
    <col min="9" max="9" width="14.81640625" style="1" customWidth="1"/>
    <col min="10" max="16384" width="9.1796875" style="1"/>
  </cols>
  <sheetData>
    <row r="1" spans="1:9" ht="15.5" x14ac:dyDescent="0.35">
      <c r="A1" s="5" t="s">
        <v>0</v>
      </c>
    </row>
    <row r="2" spans="1:9" x14ac:dyDescent="0.35">
      <c r="F2" s="28">
        <v>122.66</v>
      </c>
      <c r="G2" s="28">
        <v>149.84</v>
      </c>
      <c r="H2" s="28">
        <v>60.88</v>
      </c>
    </row>
    <row r="3" spans="1:9" x14ac:dyDescent="0.35">
      <c r="A3" s="60" t="s">
        <v>1</v>
      </c>
      <c r="B3" s="7" t="s">
        <v>2</v>
      </c>
      <c r="C3" s="7" t="s">
        <v>4</v>
      </c>
      <c r="D3" s="7" t="s">
        <v>6</v>
      </c>
      <c r="E3" s="7" t="s">
        <v>7</v>
      </c>
      <c r="F3" s="7" t="s">
        <v>9</v>
      </c>
      <c r="G3" s="7" t="s">
        <v>10</v>
      </c>
      <c r="H3" s="7" t="s">
        <v>11</v>
      </c>
      <c r="I3" s="7" t="s">
        <v>12</v>
      </c>
    </row>
    <row r="4" spans="1:9" ht="65" x14ac:dyDescent="0.35">
      <c r="A4" s="60"/>
      <c r="B4" s="7" t="s">
        <v>3</v>
      </c>
      <c r="C4" s="7" t="s">
        <v>5</v>
      </c>
      <c r="D4" s="7" t="s">
        <v>41</v>
      </c>
      <c r="E4" s="7" t="s">
        <v>8</v>
      </c>
      <c r="F4" s="7" t="s">
        <v>42</v>
      </c>
      <c r="G4" s="7" t="s">
        <v>43</v>
      </c>
      <c r="H4" s="7" t="s">
        <v>44</v>
      </c>
      <c r="I4" s="7" t="s">
        <v>71</v>
      </c>
    </row>
    <row r="5" spans="1:9" x14ac:dyDescent="0.35">
      <c r="A5" s="8" t="s">
        <v>13</v>
      </c>
      <c r="B5" s="34" t="s">
        <v>14</v>
      </c>
      <c r="C5" s="8"/>
      <c r="D5" s="9"/>
      <c r="E5" s="9"/>
      <c r="F5" s="9"/>
      <c r="G5" s="9"/>
      <c r="H5" s="9"/>
      <c r="I5" s="15"/>
    </row>
    <row r="6" spans="1:9" x14ac:dyDescent="0.35">
      <c r="A6" s="8" t="s">
        <v>15</v>
      </c>
      <c r="B6" s="34" t="s">
        <v>14</v>
      </c>
      <c r="C6" s="8"/>
      <c r="D6" s="9"/>
      <c r="E6" s="9"/>
      <c r="F6" s="9"/>
      <c r="G6" s="9"/>
      <c r="H6" s="9"/>
      <c r="I6" s="15"/>
    </row>
    <row r="7" spans="1:9" x14ac:dyDescent="0.35">
      <c r="A7" s="8" t="s">
        <v>16</v>
      </c>
      <c r="B7" s="12"/>
      <c r="C7" s="12"/>
      <c r="D7" s="12"/>
      <c r="E7" s="12"/>
      <c r="F7" s="12"/>
      <c r="G7" s="12"/>
      <c r="H7" s="12"/>
      <c r="I7" s="15"/>
    </row>
    <row r="8" spans="1:9" ht="15.5" x14ac:dyDescent="0.35">
      <c r="A8" s="8" t="s">
        <v>72</v>
      </c>
      <c r="B8" s="23"/>
      <c r="C8" s="23"/>
      <c r="D8" s="23"/>
      <c r="E8" s="23"/>
      <c r="F8" s="23"/>
      <c r="G8" s="23"/>
      <c r="H8" s="23"/>
      <c r="I8" s="23"/>
    </row>
    <row r="9" spans="1:9" x14ac:dyDescent="0.35">
      <c r="A9" s="24" t="s">
        <v>64</v>
      </c>
      <c r="B9" s="9">
        <v>40</v>
      </c>
      <c r="C9" s="9">
        <v>1</v>
      </c>
      <c r="D9" s="9">
        <f>B9*C9</f>
        <v>40</v>
      </c>
      <c r="E9" s="9">
        <v>0</v>
      </c>
      <c r="F9" s="9">
        <f>D9*E9</f>
        <v>0</v>
      </c>
      <c r="G9" s="9">
        <f>F9*0.05</f>
        <v>0</v>
      </c>
      <c r="H9" s="9">
        <f>F9*0.1</f>
        <v>0</v>
      </c>
      <c r="I9" s="16">
        <f>F9*$F$2+G9*$G$2+H9*$H$2</f>
        <v>0</v>
      </c>
    </row>
    <row r="10" spans="1:9" x14ac:dyDescent="0.35">
      <c r="A10" s="24" t="s">
        <v>65</v>
      </c>
      <c r="B10" s="12">
        <v>1</v>
      </c>
      <c r="C10" s="12">
        <v>1</v>
      </c>
      <c r="D10" s="12">
        <f>B10*C10</f>
        <v>1</v>
      </c>
      <c r="E10" s="12">
        <v>155</v>
      </c>
      <c r="F10" s="12">
        <f>D10*E10</f>
        <v>155</v>
      </c>
      <c r="G10" s="12">
        <f>F10*0.05</f>
        <v>7.75</v>
      </c>
      <c r="H10" s="12">
        <f>F10*0.1</f>
        <v>15.5</v>
      </c>
      <c r="I10" s="25">
        <f>F10*$F$2+G10*$G$2+H10*$H$2</f>
        <v>21117.199999999997</v>
      </c>
    </row>
    <row r="11" spans="1:9" x14ac:dyDescent="0.35">
      <c r="A11" s="8" t="s">
        <v>17</v>
      </c>
      <c r="B11" s="9"/>
      <c r="C11" s="9"/>
      <c r="D11" s="9"/>
      <c r="E11" s="9"/>
      <c r="F11" s="9"/>
      <c r="G11" s="9"/>
      <c r="H11" s="9"/>
      <c r="I11" s="15"/>
    </row>
    <row r="12" spans="1:9" x14ac:dyDescent="0.35">
      <c r="A12" s="8" t="s">
        <v>18</v>
      </c>
      <c r="B12" s="9"/>
      <c r="C12" s="9"/>
      <c r="D12" s="9"/>
      <c r="E12" s="9"/>
      <c r="F12" s="9"/>
      <c r="G12" s="9"/>
      <c r="H12" s="9"/>
      <c r="I12" s="15"/>
    </row>
    <row r="13" spans="1:9" ht="28.5" x14ac:dyDescent="0.35">
      <c r="A13" s="35" t="s">
        <v>74</v>
      </c>
      <c r="B13" s="9">
        <v>24</v>
      </c>
      <c r="C13" s="9">
        <v>1</v>
      </c>
      <c r="D13" s="17">
        <f>B13*C13</f>
        <v>24</v>
      </c>
      <c r="E13" s="9">
        <v>0</v>
      </c>
      <c r="F13" s="9">
        <f t="shared" ref="F13:F14" si="0">D13*E13</f>
        <v>0</v>
      </c>
      <c r="G13" s="9">
        <f t="shared" ref="G13:G14" si="1">F13*0.05</f>
        <v>0</v>
      </c>
      <c r="H13" s="9">
        <f t="shared" ref="H13:H14" si="2">F13*0.1</f>
        <v>0</v>
      </c>
      <c r="I13" s="16">
        <f t="shared" ref="I13:I14" si="3">F13*$F$2+G13*$G$2+H13*$H$2</f>
        <v>0</v>
      </c>
    </row>
    <row r="14" spans="1:9" ht="15.5" x14ac:dyDescent="0.35">
      <c r="A14" s="8" t="s">
        <v>19</v>
      </c>
      <c r="B14" s="9">
        <v>24</v>
      </c>
      <c r="C14" s="9">
        <v>1</v>
      </c>
      <c r="D14" s="17">
        <f>B14*C14</f>
        <v>24</v>
      </c>
      <c r="E14" s="9">
        <v>0</v>
      </c>
      <c r="F14" s="9">
        <f t="shared" si="0"/>
        <v>0</v>
      </c>
      <c r="G14" s="9">
        <f t="shared" si="1"/>
        <v>0</v>
      </c>
      <c r="H14" s="9">
        <f t="shared" si="2"/>
        <v>0</v>
      </c>
      <c r="I14" s="16">
        <f t="shared" si="3"/>
        <v>0</v>
      </c>
    </row>
    <row r="15" spans="1:9" x14ac:dyDescent="0.35">
      <c r="A15" s="8" t="s">
        <v>20</v>
      </c>
      <c r="B15" s="9"/>
      <c r="C15" s="9"/>
      <c r="D15" s="9"/>
      <c r="E15" s="9"/>
      <c r="F15" s="9"/>
      <c r="G15" s="9"/>
      <c r="H15" s="9"/>
      <c r="I15" s="15"/>
    </row>
    <row r="16" spans="1:9" ht="15.5" x14ac:dyDescent="0.35">
      <c r="A16" s="8" t="s">
        <v>21</v>
      </c>
      <c r="B16" s="9">
        <v>229</v>
      </c>
      <c r="C16" s="9">
        <v>1</v>
      </c>
      <c r="D16" s="17">
        <f>B16*C16</f>
        <v>229</v>
      </c>
      <c r="E16" s="9">
        <v>0</v>
      </c>
      <c r="F16" s="9">
        <f t="shared" ref="F16:F17" si="4">D16*E16</f>
        <v>0</v>
      </c>
      <c r="G16" s="9">
        <f t="shared" ref="G16:G17" si="5">F16*0.05</f>
        <v>0</v>
      </c>
      <c r="H16" s="9">
        <f t="shared" ref="H16:H17" si="6">F16*0.1</f>
        <v>0</v>
      </c>
      <c r="I16" s="16">
        <f>F16*$F$2+G16*$G$2+H16*$H$2</f>
        <v>0</v>
      </c>
    </row>
    <row r="17" spans="1:10" ht="26" x14ac:dyDescent="0.35">
      <c r="A17" s="8" t="s">
        <v>75</v>
      </c>
      <c r="B17" s="9">
        <v>24</v>
      </c>
      <c r="C17" s="9">
        <v>1</v>
      </c>
      <c r="D17" s="17">
        <f>B17*C17</f>
        <v>24</v>
      </c>
      <c r="E17" s="9">
        <v>155</v>
      </c>
      <c r="F17" s="9">
        <f t="shared" si="4"/>
        <v>3720</v>
      </c>
      <c r="G17" s="9">
        <f t="shared" si="5"/>
        <v>186</v>
      </c>
      <c r="H17" s="9">
        <f t="shared" si="6"/>
        <v>372</v>
      </c>
      <c r="I17" s="25">
        <f>F17*$F$2+G17*$G$2+H17*$H$2</f>
        <v>506812.8</v>
      </c>
    </row>
    <row r="18" spans="1:10" x14ac:dyDescent="0.35">
      <c r="A18" s="8" t="s">
        <v>63</v>
      </c>
      <c r="B18" s="12"/>
      <c r="C18" s="12"/>
      <c r="D18" s="12"/>
      <c r="E18" s="12"/>
      <c r="F18" s="12"/>
      <c r="G18" s="12"/>
      <c r="H18" s="12"/>
      <c r="I18" s="15"/>
    </row>
    <row r="19" spans="1:10" ht="15.5" x14ac:dyDescent="0.35">
      <c r="A19" s="8" t="s">
        <v>99</v>
      </c>
      <c r="B19" s="9">
        <v>4</v>
      </c>
      <c r="C19" s="9">
        <v>1</v>
      </c>
      <c r="D19" s="17">
        <f t="shared" ref="D19:D21" si="7">B19*C19</f>
        <v>4</v>
      </c>
      <c r="E19" s="9">
        <v>126</v>
      </c>
      <c r="F19" s="9">
        <f t="shared" ref="F19:F21" si="8">D19*E19</f>
        <v>504</v>
      </c>
      <c r="G19" s="12">
        <f t="shared" ref="G19:G21" si="9">F19*0.05</f>
        <v>25.200000000000003</v>
      </c>
      <c r="H19" s="9">
        <f t="shared" ref="H19:H21" si="10">F19*0.1</f>
        <v>50.400000000000006</v>
      </c>
      <c r="I19" s="25">
        <f t="shared" ref="I19:I21" si="11">F19*$F$2+G19*$G$2+H19*$H$2</f>
        <v>68664.959999999992</v>
      </c>
    </row>
    <row r="20" spans="1:10" ht="15.5" x14ac:dyDescent="0.35">
      <c r="A20" s="8" t="s">
        <v>100</v>
      </c>
      <c r="B20" s="9">
        <v>4</v>
      </c>
      <c r="C20" s="9">
        <v>3</v>
      </c>
      <c r="D20" s="17">
        <f t="shared" si="7"/>
        <v>12</v>
      </c>
      <c r="E20" s="9">
        <v>126</v>
      </c>
      <c r="F20" s="9">
        <f t="shared" si="8"/>
        <v>1512</v>
      </c>
      <c r="G20" s="9">
        <f t="shared" si="9"/>
        <v>75.600000000000009</v>
      </c>
      <c r="H20" s="9">
        <f t="shared" si="10"/>
        <v>151.20000000000002</v>
      </c>
      <c r="I20" s="25">
        <f t="shared" si="11"/>
        <v>205994.88</v>
      </c>
    </row>
    <row r="21" spans="1:10" ht="15.5" x14ac:dyDescent="0.35">
      <c r="A21" s="8" t="s">
        <v>101</v>
      </c>
      <c r="B21" s="9">
        <v>1</v>
      </c>
      <c r="C21" s="9">
        <v>250</v>
      </c>
      <c r="D21" s="17">
        <f t="shared" si="7"/>
        <v>250</v>
      </c>
      <c r="E21" s="9">
        <v>126</v>
      </c>
      <c r="F21" s="9">
        <f t="shared" si="8"/>
        <v>31500</v>
      </c>
      <c r="G21" s="9">
        <f t="shared" si="9"/>
        <v>1575</v>
      </c>
      <c r="H21" s="9">
        <f t="shared" si="10"/>
        <v>3150</v>
      </c>
      <c r="I21" s="25">
        <f t="shared" si="11"/>
        <v>4291560</v>
      </c>
    </row>
    <row r="22" spans="1:10" x14ac:dyDescent="0.35">
      <c r="A22" s="8" t="s">
        <v>22</v>
      </c>
      <c r="B22" s="9" t="s">
        <v>23</v>
      </c>
      <c r="C22" s="9"/>
      <c r="D22" s="9"/>
      <c r="E22" s="9"/>
      <c r="F22" s="9"/>
      <c r="G22" s="9"/>
      <c r="H22" s="9"/>
      <c r="I22" s="15"/>
    </row>
    <row r="23" spans="1:10" x14ac:dyDescent="0.35">
      <c r="A23" s="8" t="s">
        <v>24</v>
      </c>
      <c r="B23" s="9" t="s">
        <v>25</v>
      </c>
      <c r="C23" s="9"/>
      <c r="D23" s="9"/>
      <c r="E23" s="9"/>
      <c r="F23" s="9"/>
      <c r="G23" s="9"/>
      <c r="H23" s="9"/>
      <c r="I23" s="15"/>
    </row>
    <row r="24" spans="1:10" x14ac:dyDescent="0.35">
      <c r="A24" s="8" t="s">
        <v>26</v>
      </c>
      <c r="B24" s="9"/>
      <c r="C24" s="9"/>
      <c r="D24" s="9"/>
      <c r="E24" s="9"/>
      <c r="F24" s="9"/>
      <c r="G24" s="9"/>
      <c r="H24" s="9"/>
      <c r="I24" s="15"/>
    </row>
    <row r="25" spans="1:10" ht="15.5" x14ac:dyDescent="0.35">
      <c r="A25" s="8" t="s">
        <v>59</v>
      </c>
      <c r="B25" s="9">
        <v>40</v>
      </c>
      <c r="C25" s="9">
        <v>1</v>
      </c>
      <c r="D25" s="17">
        <f t="shared" ref="D25:D30" si="12">B25*C25</f>
        <v>40</v>
      </c>
      <c r="E25" s="9">
        <v>0</v>
      </c>
      <c r="F25" s="9">
        <f t="shared" ref="F25:F30" si="13">D25*E25</f>
        <v>0</v>
      </c>
      <c r="G25" s="9">
        <f t="shared" ref="G25:G30" si="14">F25*0.05</f>
        <v>0</v>
      </c>
      <c r="H25" s="9">
        <f t="shared" ref="H25:H30" si="15">F25*0.1</f>
        <v>0</v>
      </c>
      <c r="I25" s="16">
        <f t="shared" ref="I25:I30" si="16">F25*$F$2+G25*$G$2+H25*$H$2</f>
        <v>0</v>
      </c>
    </row>
    <row r="26" spans="1:10" ht="15.5" x14ac:dyDescent="0.35">
      <c r="A26" s="35" t="s">
        <v>76</v>
      </c>
      <c r="B26" s="9">
        <v>1.5</v>
      </c>
      <c r="C26" s="9">
        <v>1</v>
      </c>
      <c r="D26" s="17">
        <f t="shared" si="12"/>
        <v>1.5</v>
      </c>
      <c r="E26" s="9">
        <v>0</v>
      </c>
      <c r="F26" s="9">
        <f t="shared" si="13"/>
        <v>0</v>
      </c>
      <c r="G26" s="9">
        <f t="shared" si="14"/>
        <v>0</v>
      </c>
      <c r="H26" s="9">
        <f t="shared" si="15"/>
        <v>0</v>
      </c>
      <c r="I26" s="16">
        <f t="shared" si="16"/>
        <v>0</v>
      </c>
    </row>
    <row r="27" spans="1:10" ht="15.5" x14ac:dyDescent="0.35">
      <c r="A27" s="35" t="s">
        <v>77</v>
      </c>
      <c r="B27" s="9">
        <v>40</v>
      </c>
      <c r="C27" s="9">
        <v>1</v>
      </c>
      <c r="D27" s="17">
        <f t="shared" si="12"/>
        <v>40</v>
      </c>
      <c r="E27" s="9">
        <v>0</v>
      </c>
      <c r="F27" s="9">
        <f t="shared" si="13"/>
        <v>0</v>
      </c>
      <c r="G27" s="9">
        <f t="shared" si="14"/>
        <v>0</v>
      </c>
      <c r="H27" s="9">
        <f t="shared" si="15"/>
        <v>0</v>
      </c>
      <c r="I27" s="16">
        <f t="shared" si="16"/>
        <v>0</v>
      </c>
    </row>
    <row r="28" spans="1:10" ht="15.5" x14ac:dyDescent="0.35">
      <c r="A28" s="35" t="s">
        <v>78</v>
      </c>
      <c r="B28" s="9">
        <v>40</v>
      </c>
      <c r="C28" s="9">
        <v>1</v>
      </c>
      <c r="D28" s="17">
        <f t="shared" si="12"/>
        <v>40</v>
      </c>
      <c r="E28" s="9">
        <v>0</v>
      </c>
      <c r="F28" s="9">
        <f t="shared" si="13"/>
        <v>0</v>
      </c>
      <c r="G28" s="9">
        <f t="shared" si="14"/>
        <v>0</v>
      </c>
      <c r="H28" s="9">
        <f t="shared" si="15"/>
        <v>0</v>
      </c>
      <c r="I28" s="16">
        <f t="shared" si="16"/>
        <v>0</v>
      </c>
    </row>
    <row r="29" spans="1:10" x14ac:dyDescent="0.35">
      <c r="A29" s="8" t="s">
        <v>27</v>
      </c>
      <c r="B29" s="9">
        <v>40</v>
      </c>
      <c r="C29" s="9">
        <v>1</v>
      </c>
      <c r="D29" s="17">
        <f t="shared" si="12"/>
        <v>40</v>
      </c>
      <c r="E29" s="9">
        <v>155</v>
      </c>
      <c r="F29" s="9">
        <f t="shared" si="13"/>
        <v>6200</v>
      </c>
      <c r="G29" s="9">
        <f t="shared" si="14"/>
        <v>310</v>
      </c>
      <c r="H29" s="9">
        <f t="shared" si="15"/>
        <v>620</v>
      </c>
      <c r="I29" s="25">
        <f t="shared" si="16"/>
        <v>844688</v>
      </c>
    </row>
    <row r="30" spans="1:10" ht="15.5" x14ac:dyDescent="0.35">
      <c r="A30" s="8" t="s">
        <v>98</v>
      </c>
      <c r="B30" s="9">
        <v>24</v>
      </c>
      <c r="C30" s="9">
        <v>2</v>
      </c>
      <c r="D30" s="17">
        <f t="shared" si="12"/>
        <v>48</v>
      </c>
      <c r="E30" s="34">
        <v>126</v>
      </c>
      <c r="F30" s="9">
        <f t="shared" si="13"/>
        <v>6048</v>
      </c>
      <c r="G30" s="9">
        <f t="shared" si="14"/>
        <v>302.40000000000003</v>
      </c>
      <c r="H30" s="9">
        <f t="shared" si="15"/>
        <v>604.80000000000007</v>
      </c>
      <c r="I30" s="25">
        <f t="shared" si="16"/>
        <v>823979.52000000002</v>
      </c>
      <c r="J30" s="39"/>
    </row>
    <row r="31" spans="1:10" x14ac:dyDescent="0.35">
      <c r="A31" s="13" t="s">
        <v>28</v>
      </c>
      <c r="B31" s="7"/>
      <c r="C31" s="7"/>
      <c r="D31" s="7"/>
      <c r="E31" s="7"/>
      <c r="F31" s="61">
        <f>ROUND(SUM(F9:H30),0)</f>
        <v>57085</v>
      </c>
      <c r="G31" s="62"/>
      <c r="H31" s="63"/>
      <c r="I31" s="21">
        <f>ROUND(SUM(I9:I30),0)</f>
        <v>6762817</v>
      </c>
    </row>
    <row r="32" spans="1:10" x14ac:dyDescent="0.35">
      <c r="A32" s="8" t="s">
        <v>29</v>
      </c>
      <c r="B32" s="9"/>
      <c r="C32" s="9"/>
      <c r="D32" s="9"/>
      <c r="E32" s="9"/>
      <c r="F32" s="9"/>
      <c r="G32" s="9"/>
      <c r="H32" s="9"/>
      <c r="I32" s="15"/>
    </row>
    <row r="33" spans="1:9" x14ac:dyDescent="0.35">
      <c r="A33" s="8" t="s">
        <v>66</v>
      </c>
      <c r="B33" s="9" t="s">
        <v>30</v>
      </c>
      <c r="C33" s="9"/>
      <c r="D33" s="9"/>
      <c r="E33" s="9"/>
      <c r="F33" s="9"/>
      <c r="G33" s="9"/>
      <c r="H33" s="9"/>
      <c r="I33" s="15"/>
    </row>
    <row r="34" spans="1:9" x14ac:dyDescent="0.35">
      <c r="A34" s="8" t="s">
        <v>31</v>
      </c>
      <c r="B34" s="9" t="s">
        <v>23</v>
      </c>
      <c r="C34" s="9"/>
      <c r="D34" s="9"/>
      <c r="E34" s="9"/>
      <c r="F34" s="9"/>
      <c r="G34" s="9"/>
      <c r="H34" s="9"/>
      <c r="I34" s="15"/>
    </row>
    <row r="35" spans="1:9" x14ac:dyDescent="0.35">
      <c r="A35" s="8" t="s">
        <v>32</v>
      </c>
      <c r="B35" s="9" t="s">
        <v>23</v>
      </c>
      <c r="C35" s="9"/>
      <c r="D35" s="9"/>
      <c r="E35" s="9"/>
      <c r="F35" s="9"/>
      <c r="G35" s="9"/>
      <c r="H35" s="9"/>
      <c r="I35" s="15"/>
    </row>
    <row r="36" spans="1:9" x14ac:dyDescent="0.35">
      <c r="A36" s="8" t="s">
        <v>33</v>
      </c>
      <c r="B36" s="9" t="s">
        <v>14</v>
      </c>
      <c r="C36" s="9"/>
      <c r="D36" s="9"/>
      <c r="E36" s="9"/>
      <c r="F36" s="9"/>
      <c r="G36" s="9"/>
      <c r="H36" s="9"/>
      <c r="I36" s="15"/>
    </row>
    <row r="37" spans="1:9" x14ac:dyDescent="0.35">
      <c r="A37" s="8" t="s">
        <v>34</v>
      </c>
      <c r="B37" s="9"/>
      <c r="C37" s="9"/>
      <c r="D37" s="9"/>
      <c r="E37" s="9"/>
      <c r="F37" s="9"/>
      <c r="G37" s="9"/>
      <c r="H37" s="9"/>
      <c r="I37" s="15"/>
    </row>
    <row r="38" spans="1:9" ht="15.5" x14ac:dyDescent="0.35">
      <c r="A38" s="8" t="s">
        <v>102</v>
      </c>
      <c r="B38" s="9">
        <v>1.5</v>
      </c>
      <c r="C38" s="9">
        <v>52</v>
      </c>
      <c r="D38" s="17">
        <f>B38*C38</f>
        <v>78</v>
      </c>
      <c r="E38" s="9">
        <v>126</v>
      </c>
      <c r="F38" s="9">
        <f t="shared" ref="F38:F41" si="17">D38*E38</f>
        <v>9828</v>
      </c>
      <c r="G38" s="9">
        <f t="shared" ref="G38:G41" si="18">F38*0.05</f>
        <v>491.40000000000003</v>
      </c>
      <c r="H38" s="9">
        <f t="shared" ref="H38:H41" si="19">F38*0.1</f>
        <v>982.80000000000007</v>
      </c>
      <c r="I38" s="25">
        <f>F38*$F$2+G38*$G$2+H38*$H$2</f>
        <v>1338966.72</v>
      </c>
    </row>
    <row r="39" spans="1:9" ht="28.5" x14ac:dyDescent="0.35">
      <c r="A39" s="8" t="s">
        <v>103</v>
      </c>
      <c r="B39" s="18">
        <v>1.5</v>
      </c>
      <c r="C39" s="18">
        <v>52</v>
      </c>
      <c r="D39" s="17">
        <f t="shared" ref="D39:D41" si="20">B39*C39</f>
        <v>78</v>
      </c>
      <c r="E39" s="18">
        <v>126</v>
      </c>
      <c r="F39" s="9">
        <f t="shared" si="17"/>
        <v>9828</v>
      </c>
      <c r="G39" s="9">
        <f t="shared" si="18"/>
        <v>491.40000000000003</v>
      </c>
      <c r="H39" s="9">
        <f t="shared" si="19"/>
        <v>982.80000000000007</v>
      </c>
      <c r="I39" s="25">
        <f t="shared" ref="I39:I41" si="21">F39*$F$2+G39*$G$2+H39*$H$2</f>
        <v>1338966.72</v>
      </c>
    </row>
    <row r="40" spans="1:9" ht="15.5" x14ac:dyDescent="0.35">
      <c r="A40" s="35" t="s">
        <v>105</v>
      </c>
      <c r="B40" s="9">
        <v>4</v>
      </c>
      <c r="C40" s="9">
        <v>1</v>
      </c>
      <c r="D40" s="17">
        <f t="shared" si="20"/>
        <v>4</v>
      </c>
      <c r="E40" s="9">
        <v>126</v>
      </c>
      <c r="F40" s="9">
        <f t="shared" si="17"/>
        <v>504</v>
      </c>
      <c r="G40" s="9">
        <f t="shared" si="18"/>
        <v>25.200000000000003</v>
      </c>
      <c r="H40" s="9">
        <f t="shared" si="19"/>
        <v>50.400000000000006</v>
      </c>
      <c r="I40" s="25">
        <f t="shared" si="21"/>
        <v>68664.959999999992</v>
      </c>
    </row>
    <row r="41" spans="1:9" ht="15.5" x14ac:dyDescent="0.35">
      <c r="A41" s="8" t="s">
        <v>104</v>
      </c>
      <c r="B41" s="9">
        <v>1.5</v>
      </c>
      <c r="C41" s="9">
        <v>52</v>
      </c>
      <c r="D41" s="17">
        <f t="shared" si="20"/>
        <v>78</v>
      </c>
      <c r="E41" s="9">
        <v>126</v>
      </c>
      <c r="F41" s="9">
        <f t="shared" si="17"/>
        <v>9828</v>
      </c>
      <c r="G41" s="9">
        <f t="shared" si="18"/>
        <v>491.40000000000003</v>
      </c>
      <c r="H41" s="9">
        <f t="shared" si="19"/>
        <v>982.80000000000007</v>
      </c>
      <c r="I41" s="25">
        <f t="shared" si="21"/>
        <v>1338966.72</v>
      </c>
    </row>
    <row r="42" spans="1:9" x14ac:dyDescent="0.35">
      <c r="A42" s="8" t="s">
        <v>35</v>
      </c>
      <c r="B42" s="9" t="s">
        <v>14</v>
      </c>
      <c r="C42" s="9"/>
      <c r="D42" s="9"/>
      <c r="E42" s="9"/>
      <c r="F42" s="9"/>
      <c r="G42" s="9"/>
      <c r="H42" s="9"/>
      <c r="I42" s="10"/>
    </row>
    <row r="43" spans="1:9" x14ac:dyDescent="0.35">
      <c r="A43" s="8" t="s">
        <v>79</v>
      </c>
      <c r="B43" s="9" t="s">
        <v>14</v>
      </c>
      <c r="C43" s="9"/>
      <c r="D43" s="9"/>
      <c r="E43" s="9"/>
      <c r="F43" s="9"/>
      <c r="G43" s="9"/>
      <c r="H43" s="9"/>
      <c r="I43" s="10"/>
    </row>
    <row r="44" spans="1:9" x14ac:dyDescent="0.35">
      <c r="A44" s="13" t="s">
        <v>36</v>
      </c>
      <c r="B44" s="7"/>
      <c r="C44" s="7"/>
      <c r="D44" s="7"/>
      <c r="E44" s="7"/>
      <c r="F44" s="64">
        <f>ROUND(SUM(F38:H41),0)</f>
        <v>34486</v>
      </c>
      <c r="G44" s="64"/>
      <c r="H44" s="64"/>
      <c r="I44" s="14">
        <f>ROUND(SUM(I38:I41),0)</f>
        <v>4085565</v>
      </c>
    </row>
    <row r="45" spans="1:9" ht="15" x14ac:dyDescent="0.35">
      <c r="A45" s="13" t="s">
        <v>70</v>
      </c>
      <c r="B45" s="8"/>
      <c r="C45" s="8"/>
      <c r="D45" s="8"/>
      <c r="E45" s="8"/>
      <c r="F45" s="61">
        <f>ROUND(SUM(F44,F31),-2)</f>
        <v>91600</v>
      </c>
      <c r="G45" s="62"/>
      <c r="H45" s="63"/>
      <c r="I45" s="14">
        <f>ROUND(SUM(I44,I31),-5)</f>
        <v>10800000</v>
      </c>
    </row>
    <row r="46" spans="1:9" ht="15" x14ac:dyDescent="0.35">
      <c r="A46" s="36" t="s">
        <v>80</v>
      </c>
      <c r="B46" s="8"/>
      <c r="C46" s="8"/>
      <c r="D46" s="8"/>
      <c r="E46" s="8"/>
      <c r="F46" s="19"/>
      <c r="G46" s="19"/>
      <c r="H46" s="19"/>
      <c r="I46" s="37">
        <f>'O&amp;M'!G10</f>
        <v>630000</v>
      </c>
    </row>
    <row r="47" spans="1:9" ht="15" x14ac:dyDescent="0.35">
      <c r="A47" s="13" t="s">
        <v>69</v>
      </c>
      <c r="B47" s="8"/>
      <c r="C47" s="8"/>
      <c r="D47" s="8"/>
      <c r="E47" s="8"/>
      <c r="F47" s="19"/>
      <c r="G47" s="19"/>
      <c r="H47" s="19"/>
      <c r="I47" s="20">
        <f>ROUND(SUM(I45:I46),-5)</f>
        <v>11400000</v>
      </c>
    </row>
    <row r="48" spans="1:9" x14ac:dyDescent="0.35">
      <c r="F48" s="22"/>
    </row>
    <row r="49" spans="1:12" x14ac:dyDescent="0.35">
      <c r="A49" s="2" t="s">
        <v>37</v>
      </c>
      <c r="K49" s="27">
        <f>F45/407</f>
        <v>225.06142506142507</v>
      </c>
      <c r="L49" s="28" t="s">
        <v>68</v>
      </c>
    </row>
    <row r="50" spans="1:12" ht="33" customHeight="1" x14ac:dyDescent="0.35">
      <c r="A50" s="65" t="s">
        <v>95</v>
      </c>
      <c r="B50" s="65"/>
      <c r="C50" s="65"/>
      <c r="D50" s="65"/>
      <c r="E50" s="65"/>
      <c r="F50" s="65"/>
      <c r="G50" s="65"/>
      <c r="H50" s="65"/>
      <c r="I50" s="65"/>
    </row>
    <row r="51" spans="1:12" ht="50.25" customHeight="1" x14ac:dyDescent="0.35">
      <c r="A51" s="65" t="s">
        <v>96</v>
      </c>
      <c r="B51" s="65"/>
      <c r="C51" s="65"/>
      <c r="D51" s="65"/>
      <c r="E51" s="65"/>
      <c r="F51" s="65"/>
      <c r="G51" s="65"/>
      <c r="H51" s="65"/>
      <c r="I51" s="65"/>
    </row>
    <row r="52" spans="1:12" ht="18.5" x14ac:dyDescent="0.35">
      <c r="A52" s="3" t="s">
        <v>67</v>
      </c>
    </row>
    <row r="53" spans="1:12" ht="18.5" x14ac:dyDescent="0.35">
      <c r="A53" s="3" t="s">
        <v>62</v>
      </c>
    </row>
    <row r="54" spans="1:12" ht="18.5" x14ac:dyDescent="0.35">
      <c r="A54" s="3" t="s">
        <v>38</v>
      </c>
    </row>
    <row r="55" spans="1:12" ht="18.5" x14ac:dyDescent="0.35">
      <c r="A55" s="41" t="s">
        <v>114</v>
      </c>
      <c r="B55" s="42"/>
      <c r="C55" s="42"/>
      <c r="D55" s="42"/>
      <c r="E55" s="42"/>
      <c r="F55" s="42"/>
      <c r="G55" s="42"/>
      <c r="H55" s="42"/>
      <c r="I55" s="42"/>
      <c r="J55" s="39"/>
    </row>
    <row r="56" spans="1:12" ht="42" customHeight="1" x14ac:dyDescent="0.35">
      <c r="A56" s="59" t="s">
        <v>39</v>
      </c>
      <c r="B56" s="59"/>
      <c r="C56" s="59"/>
      <c r="D56" s="59"/>
      <c r="E56" s="59"/>
      <c r="F56" s="59"/>
      <c r="G56" s="59"/>
      <c r="H56" s="59"/>
      <c r="I56" s="59"/>
      <c r="J56" s="39"/>
    </row>
    <row r="57" spans="1:12" ht="18.5" x14ac:dyDescent="0.35">
      <c r="A57" s="41" t="s">
        <v>40</v>
      </c>
      <c r="B57" s="42"/>
      <c r="C57" s="42"/>
      <c r="D57" s="42"/>
      <c r="E57" s="42"/>
      <c r="F57" s="42"/>
      <c r="G57" s="42"/>
      <c r="H57" s="42"/>
      <c r="I57" s="42"/>
    </row>
    <row r="58" spans="1:12" ht="15.5" x14ac:dyDescent="0.35">
      <c r="A58" s="4" t="s">
        <v>81</v>
      </c>
    </row>
    <row r="59" spans="1:12" ht="15.5" x14ac:dyDescent="0.35">
      <c r="A59" s="38" t="s">
        <v>82</v>
      </c>
    </row>
    <row r="60" spans="1:12" ht="16" x14ac:dyDescent="0.35">
      <c r="A60" s="28" t="s">
        <v>115</v>
      </c>
    </row>
  </sheetData>
  <mergeCells count="7">
    <mergeCell ref="A56:I56"/>
    <mergeCell ref="A3:A4"/>
    <mergeCell ref="F31:H31"/>
    <mergeCell ref="F45:H45"/>
    <mergeCell ref="F44:H44"/>
    <mergeCell ref="A51:I51"/>
    <mergeCell ref="A50:I50"/>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zoomScale="87" zoomScaleNormal="87" workbookViewId="0">
      <selection activeCell="G31" sqref="G31"/>
    </sheetView>
  </sheetViews>
  <sheetFormatPr defaultColWidth="9.1796875" defaultRowHeight="14" x14ac:dyDescent="0.3"/>
  <cols>
    <col min="1" max="1" width="41.453125" style="6" customWidth="1"/>
    <col min="2" max="2" width="15.1796875" style="6" customWidth="1"/>
    <col min="3" max="3" width="12.1796875" style="6" customWidth="1"/>
    <col min="4" max="4" width="14.453125" style="6" customWidth="1"/>
    <col min="5" max="8" width="12.1796875" style="6" customWidth="1"/>
    <col min="9" max="9" width="15.26953125" style="6" customWidth="1"/>
    <col min="10" max="16384" width="9.1796875" style="6"/>
  </cols>
  <sheetData>
    <row r="1" spans="1:9" ht="15" x14ac:dyDescent="0.3">
      <c r="A1" s="5" t="s">
        <v>111</v>
      </c>
    </row>
    <row r="2" spans="1:9" x14ac:dyDescent="0.3">
      <c r="F2" s="6">
        <v>51.23</v>
      </c>
      <c r="G2" s="6">
        <v>69.040000000000006</v>
      </c>
      <c r="H2" s="6">
        <v>27.73</v>
      </c>
    </row>
    <row r="3" spans="1:9" x14ac:dyDescent="0.3">
      <c r="A3" s="60" t="s">
        <v>45</v>
      </c>
      <c r="B3" s="7" t="s">
        <v>2</v>
      </c>
      <c r="C3" s="7" t="s">
        <v>4</v>
      </c>
      <c r="D3" s="7" t="s">
        <v>6</v>
      </c>
      <c r="E3" s="7" t="s">
        <v>7</v>
      </c>
      <c r="F3" s="7" t="s">
        <v>9</v>
      </c>
      <c r="G3" s="7" t="s">
        <v>10</v>
      </c>
      <c r="H3" s="7" t="s">
        <v>11</v>
      </c>
      <c r="I3" s="7" t="s">
        <v>12</v>
      </c>
    </row>
    <row r="4" spans="1:9" ht="65" x14ac:dyDescent="0.3">
      <c r="A4" s="60"/>
      <c r="B4" s="7" t="s">
        <v>112</v>
      </c>
      <c r="C4" s="7" t="s">
        <v>46</v>
      </c>
      <c r="D4" s="7" t="s">
        <v>113</v>
      </c>
      <c r="E4" s="7" t="s">
        <v>47</v>
      </c>
      <c r="F4" s="7" t="s">
        <v>42</v>
      </c>
      <c r="G4" s="7" t="s">
        <v>60</v>
      </c>
      <c r="H4" s="7" t="s">
        <v>61</v>
      </c>
      <c r="I4" s="7" t="s">
        <v>48</v>
      </c>
    </row>
    <row r="5" spans="1:9" x14ac:dyDescent="0.3">
      <c r="A5" s="8" t="s">
        <v>13</v>
      </c>
      <c r="B5" s="9" t="s">
        <v>14</v>
      </c>
      <c r="C5" s="9"/>
      <c r="D5" s="9"/>
      <c r="E5" s="9"/>
      <c r="F5" s="9"/>
      <c r="G5" s="9"/>
      <c r="H5" s="9"/>
      <c r="I5" s="10"/>
    </row>
    <row r="6" spans="1:9" x14ac:dyDescent="0.3">
      <c r="A6" s="35" t="s">
        <v>84</v>
      </c>
      <c r="B6" s="9" t="s">
        <v>14</v>
      </c>
      <c r="C6" s="9"/>
      <c r="D6" s="9"/>
      <c r="E6" s="9"/>
      <c r="F6" s="9"/>
      <c r="G6" s="9"/>
      <c r="H6" s="9"/>
      <c r="I6" s="11"/>
    </row>
    <row r="7" spans="1:9" x14ac:dyDescent="0.3">
      <c r="A7" s="8" t="s">
        <v>49</v>
      </c>
      <c r="B7" s="9"/>
      <c r="C7" s="9"/>
      <c r="D7" s="9"/>
      <c r="E7" s="9"/>
      <c r="F7" s="9"/>
      <c r="G7" s="9"/>
      <c r="H7" s="9"/>
      <c r="I7" s="10"/>
    </row>
    <row r="8" spans="1:9" x14ac:dyDescent="0.3">
      <c r="A8" s="8" t="s">
        <v>50</v>
      </c>
      <c r="B8" s="9" t="s">
        <v>14</v>
      </c>
      <c r="C8" s="9"/>
      <c r="D8" s="9"/>
      <c r="E8" s="9"/>
      <c r="F8" s="9"/>
      <c r="G8" s="9"/>
      <c r="H8" s="9"/>
      <c r="I8" s="10"/>
    </row>
    <row r="9" spans="1:9" x14ac:dyDescent="0.3">
      <c r="A9" s="8" t="s">
        <v>51</v>
      </c>
      <c r="B9" s="9" t="s">
        <v>30</v>
      </c>
      <c r="C9" s="9"/>
      <c r="D9" s="9"/>
      <c r="E9" s="9"/>
      <c r="F9" s="9"/>
      <c r="G9" s="9"/>
      <c r="H9" s="9"/>
      <c r="I9" s="10"/>
    </row>
    <row r="10" spans="1:9" x14ac:dyDescent="0.3">
      <c r="A10" s="8" t="s">
        <v>52</v>
      </c>
      <c r="B10" s="9"/>
      <c r="C10" s="9"/>
      <c r="D10" s="9"/>
      <c r="E10" s="9"/>
      <c r="F10" s="9"/>
      <c r="G10" s="9"/>
      <c r="H10" s="9"/>
      <c r="I10" s="10"/>
    </row>
    <row r="11" spans="1:9" ht="15.5" x14ac:dyDescent="0.3">
      <c r="A11" s="8" t="s">
        <v>53</v>
      </c>
      <c r="B11" s="9">
        <v>1.5</v>
      </c>
      <c r="C11" s="9">
        <v>1</v>
      </c>
      <c r="D11" s="9">
        <f t="shared" ref="D11:D16" si="0">B11*C11</f>
        <v>1.5</v>
      </c>
      <c r="E11" s="9">
        <v>0</v>
      </c>
      <c r="F11" s="9">
        <f t="shared" ref="F11:F16" si="1">D11*E11</f>
        <v>0</v>
      </c>
      <c r="G11" s="9">
        <f t="shared" ref="G11:G16" si="2">F11*0.05</f>
        <v>0</v>
      </c>
      <c r="H11" s="9">
        <f t="shared" ref="H11:H16" si="3">F11*0.1</f>
        <v>0</v>
      </c>
      <c r="I11" s="11">
        <f t="shared" ref="I11:I16" si="4">F11*$F$2+G11*$G$2+H11*$H$2</f>
        <v>0</v>
      </c>
    </row>
    <row r="12" spans="1:9" ht="15.5" x14ac:dyDescent="0.3">
      <c r="A12" s="8" t="s">
        <v>54</v>
      </c>
      <c r="B12" s="9">
        <v>40</v>
      </c>
      <c r="C12" s="9">
        <v>1</v>
      </c>
      <c r="D12" s="9">
        <f t="shared" si="0"/>
        <v>40</v>
      </c>
      <c r="E12" s="9">
        <v>0</v>
      </c>
      <c r="F12" s="9">
        <f t="shared" si="1"/>
        <v>0</v>
      </c>
      <c r="G12" s="9">
        <f t="shared" si="2"/>
        <v>0</v>
      </c>
      <c r="H12" s="9">
        <f t="shared" si="3"/>
        <v>0</v>
      </c>
      <c r="I12" s="11">
        <f t="shared" si="4"/>
        <v>0</v>
      </c>
    </row>
    <row r="13" spans="1:9" x14ac:dyDescent="0.3">
      <c r="A13" s="8" t="s">
        <v>55</v>
      </c>
      <c r="B13" s="9">
        <v>40</v>
      </c>
      <c r="C13" s="9">
        <v>1</v>
      </c>
      <c r="D13" s="9">
        <f t="shared" si="0"/>
        <v>40</v>
      </c>
      <c r="E13" s="9">
        <f>'Table 1'!E29</f>
        <v>155</v>
      </c>
      <c r="F13" s="9">
        <f t="shared" si="1"/>
        <v>6200</v>
      </c>
      <c r="G13" s="9">
        <f t="shared" si="2"/>
        <v>310</v>
      </c>
      <c r="H13" s="9">
        <f t="shared" si="3"/>
        <v>620</v>
      </c>
      <c r="I13" s="26">
        <f t="shared" si="4"/>
        <v>356221</v>
      </c>
    </row>
    <row r="14" spans="1:9" x14ac:dyDescent="0.3">
      <c r="A14" s="8" t="s">
        <v>56</v>
      </c>
      <c r="B14" s="9">
        <v>16</v>
      </c>
      <c r="C14" s="9">
        <v>2</v>
      </c>
      <c r="D14" s="9">
        <f t="shared" si="0"/>
        <v>32</v>
      </c>
      <c r="E14" s="9">
        <f>'Table 1'!E30</f>
        <v>126</v>
      </c>
      <c r="F14" s="9">
        <f t="shared" si="1"/>
        <v>4032</v>
      </c>
      <c r="G14" s="9">
        <f t="shared" si="2"/>
        <v>201.60000000000002</v>
      </c>
      <c r="H14" s="9">
        <f t="shared" si="3"/>
        <v>403.20000000000005</v>
      </c>
      <c r="I14" s="26">
        <f t="shared" si="4"/>
        <v>231658.56</v>
      </c>
    </row>
    <row r="15" spans="1:9" ht="15.5" x14ac:dyDescent="0.3">
      <c r="A15" s="8" t="s">
        <v>57</v>
      </c>
      <c r="B15" s="9">
        <v>16</v>
      </c>
      <c r="C15" s="9">
        <v>1</v>
      </c>
      <c r="D15" s="9">
        <f t="shared" si="0"/>
        <v>16</v>
      </c>
      <c r="E15" s="9">
        <v>0</v>
      </c>
      <c r="F15" s="9">
        <f t="shared" si="1"/>
        <v>0</v>
      </c>
      <c r="G15" s="9">
        <f t="shared" si="2"/>
        <v>0</v>
      </c>
      <c r="H15" s="9">
        <f t="shared" si="3"/>
        <v>0</v>
      </c>
      <c r="I15" s="11">
        <f t="shared" si="4"/>
        <v>0</v>
      </c>
    </row>
    <row r="16" spans="1:9" ht="15.5" x14ac:dyDescent="0.3">
      <c r="A16" s="8" t="s">
        <v>58</v>
      </c>
      <c r="B16" s="9">
        <v>4</v>
      </c>
      <c r="C16" s="9">
        <v>1</v>
      </c>
      <c r="D16" s="9">
        <f t="shared" si="0"/>
        <v>4</v>
      </c>
      <c r="E16" s="34">
        <v>55</v>
      </c>
      <c r="F16" s="9">
        <f t="shared" si="1"/>
        <v>220</v>
      </c>
      <c r="G16" s="9">
        <f t="shared" si="2"/>
        <v>11</v>
      </c>
      <c r="H16" s="9">
        <f t="shared" si="3"/>
        <v>22</v>
      </c>
      <c r="I16" s="26">
        <f t="shared" si="4"/>
        <v>12640.099999999999</v>
      </c>
    </row>
    <row r="17" spans="1:10" ht="28" x14ac:dyDescent="0.3">
      <c r="A17" s="13" t="s">
        <v>73</v>
      </c>
      <c r="B17" s="12"/>
      <c r="C17" s="12"/>
      <c r="D17" s="12"/>
      <c r="E17" s="12"/>
      <c r="F17" s="61">
        <f>ROUND(SUM(F6:H16),-2)</f>
        <v>12000</v>
      </c>
      <c r="G17" s="62"/>
      <c r="H17" s="63"/>
      <c r="I17" s="29">
        <f>ROUND(SUM(I6:I16),-3)</f>
        <v>601000</v>
      </c>
    </row>
    <row r="19" spans="1:10" x14ac:dyDescent="0.3">
      <c r="A19" s="2" t="s">
        <v>37</v>
      </c>
    </row>
    <row r="20" spans="1:10" ht="35.25" customHeight="1" x14ac:dyDescent="0.3">
      <c r="A20" s="59" t="s">
        <v>95</v>
      </c>
      <c r="B20" s="59"/>
      <c r="C20" s="59"/>
      <c r="D20" s="59"/>
      <c r="E20" s="59"/>
      <c r="F20" s="59"/>
      <c r="G20" s="59"/>
      <c r="H20" s="59"/>
      <c r="I20" s="59"/>
      <c r="J20" s="40"/>
    </row>
    <row r="21" spans="1:10" ht="38.25" customHeight="1" x14ac:dyDescent="0.3">
      <c r="A21" s="65" t="s">
        <v>97</v>
      </c>
      <c r="B21" s="65"/>
      <c r="C21" s="65"/>
      <c r="D21" s="65"/>
      <c r="E21" s="65"/>
      <c r="F21" s="65"/>
      <c r="G21" s="65"/>
      <c r="H21" s="65"/>
      <c r="I21" s="65"/>
    </row>
    <row r="22" spans="1:10" ht="18.5" x14ac:dyDescent="0.3">
      <c r="A22" s="67" t="s">
        <v>83</v>
      </c>
      <c r="B22" s="67"/>
      <c r="C22" s="67"/>
      <c r="D22" s="67"/>
      <c r="E22" s="67"/>
      <c r="F22" s="67"/>
      <c r="G22" s="67"/>
      <c r="H22" s="67"/>
      <c r="I22" s="67"/>
    </row>
    <row r="23" spans="1:10" ht="33.75" customHeight="1" x14ac:dyDescent="0.3">
      <c r="A23" s="66" t="s">
        <v>106</v>
      </c>
      <c r="B23" s="66"/>
      <c r="C23" s="66"/>
      <c r="D23" s="66"/>
      <c r="E23" s="66"/>
      <c r="F23" s="66"/>
      <c r="G23" s="66"/>
      <c r="H23" s="66"/>
      <c r="I23" s="66"/>
    </row>
    <row r="24" spans="1:10" ht="18.5" x14ac:dyDescent="0.3">
      <c r="A24" s="4" t="s">
        <v>85</v>
      </c>
    </row>
  </sheetData>
  <mergeCells count="6">
    <mergeCell ref="A23:I23"/>
    <mergeCell ref="A20:I20"/>
    <mergeCell ref="A21:I21"/>
    <mergeCell ref="A22:I22"/>
    <mergeCell ref="A3:A4"/>
    <mergeCell ref="F17:H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2"/>
  <sheetViews>
    <sheetView workbookViewId="0">
      <selection activeCell="G16" sqref="G16"/>
    </sheetView>
  </sheetViews>
  <sheetFormatPr defaultRowHeight="14.5" x14ac:dyDescent="0.35"/>
  <cols>
    <col min="1" max="2" width="13.26953125" customWidth="1"/>
    <col min="3" max="3" width="16.1796875" customWidth="1"/>
    <col min="4" max="4" width="16.7265625" customWidth="1"/>
    <col min="5" max="5" width="15.81640625" customWidth="1"/>
    <col min="6" max="6" width="20.1796875" customWidth="1"/>
    <col min="7" max="7" width="22.26953125" customWidth="1"/>
  </cols>
  <sheetData>
    <row r="2" spans="1:7" ht="15" thickBot="1" x14ac:dyDescent="0.4"/>
    <row r="3" spans="1:7" ht="15.5" x14ac:dyDescent="0.35">
      <c r="A3" s="68"/>
      <c r="B3" s="69"/>
      <c r="C3" s="69"/>
      <c r="D3" s="69"/>
      <c r="E3" s="69"/>
      <c r="F3" s="69"/>
      <c r="G3" s="70"/>
    </row>
    <row r="4" spans="1:7" ht="15.5" thickBot="1" x14ac:dyDescent="0.4">
      <c r="A4" s="71" t="s">
        <v>86</v>
      </c>
      <c r="B4" s="72"/>
      <c r="C4" s="72"/>
      <c r="D4" s="72"/>
      <c r="E4" s="72"/>
      <c r="F4" s="72"/>
      <c r="G4" s="73"/>
    </row>
    <row r="5" spans="1:7" ht="15" x14ac:dyDescent="0.35">
      <c r="A5" s="43"/>
      <c r="B5" s="45"/>
      <c r="C5" s="45"/>
      <c r="D5" s="45"/>
      <c r="E5" s="45"/>
      <c r="F5" s="45"/>
      <c r="G5" s="45"/>
    </row>
    <row r="6" spans="1:7" x14ac:dyDescent="0.35">
      <c r="A6" s="30" t="s">
        <v>2</v>
      </c>
      <c r="B6" s="33" t="s">
        <v>4</v>
      </c>
      <c r="C6" s="33" t="s">
        <v>6</v>
      </c>
      <c r="D6" s="33" t="s">
        <v>7</v>
      </c>
      <c r="E6" s="33" t="s">
        <v>9</v>
      </c>
      <c r="F6" s="33" t="s">
        <v>10</v>
      </c>
      <c r="G6" s="33" t="s">
        <v>11</v>
      </c>
    </row>
    <row r="7" spans="1:7" ht="41.5" x14ac:dyDescent="0.35">
      <c r="A7" s="31" t="s">
        <v>87</v>
      </c>
      <c r="B7" s="32" t="s">
        <v>88</v>
      </c>
      <c r="C7" s="32" t="s">
        <v>89</v>
      </c>
      <c r="D7" s="32" t="s">
        <v>90</v>
      </c>
      <c r="E7" s="32" t="s">
        <v>107</v>
      </c>
      <c r="F7" s="32" t="s">
        <v>91</v>
      </c>
      <c r="G7" s="32" t="s">
        <v>92</v>
      </c>
    </row>
    <row r="8" spans="1:7" ht="15" thickBot="1" x14ac:dyDescent="0.4">
      <c r="A8" s="44"/>
      <c r="B8" s="46"/>
      <c r="C8" s="46"/>
      <c r="D8" s="46"/>
      <c r="E8" s="46"/>
      <c r="F8" s="46"/>
      <c r="G8" s="47" t="s">
        <v>93</v>
      </c>
    </row>
    <row r="9" spans="1:7" ht="54.5" x14ac:dyDescent="0.35">
      <c r="A9" s="48" t="s">
        <v>108</v>
      </c>
      <c r="B9" s="49">
        <v>44445</v>
      </c>
      <c r="C9" s="50">
        <v>0</v>
      </c>
      <c r="D9" s="51">
        <v>0</v>
      </c>
      <c r="E9" s="51">
        <v>5000</v>
      </c>
      <c r="F9" s="52">
        <v>126</v>
      </c>
      <c r="G9" s="53">
        <f>E9*F9</f>
        <v>630000</v>
      </c>
    </row>
    <row r="10" spans="1:7" ht="15" thickBot="1" x14ac:dyDescent="0.4">
      <c r="A10" s="54" t="s">
        <v>94</v>
      </c>
      <c r="B10" s="55"/>
      <c r="C10" s="56"/>
      <c r="D10" s="57">
        <v>0</v>
      </c>
      <c r="E10" s="56"/>
      <c r="F10" s="56"/>
      <c r="G10" s="58">
        <f>G9</f>
        <v>630000</v>
      </c>
    </row>
    <row r="11" spans="1:7" ht="16" x14ac:dyDescent="0.35">
      <c r="A11" s="28" t="s">
        <v>109</v>
      </c>
    </row>
    <row r="12" spans="1:7" ht="16" x14ac:dyDescent="0.35">
      <c r="A12" s="28" t="s">
        <v>110</v>
      </c>
    </row>
  </sheetData>
  <mergeCells count="2">
    <mergeCell ref="A3:G3"/>
    <mergeCell ref="A4: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2015-06-30T02:09:58Z</dcterms:created>
  <dcterms:modified xsi:type="dcterms:W3CDTF">2021-07-01T20:00:40Z</dcterms:modified>
</cp:coreProperties>
</file>