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sdot.sharepoint.com/teams/phmsa-PHH10/Shared Documents/OHMS Information Collection/OMB Control Numbers/2137-0628 - Flammable Hazardous Materials by Rail Transportation/2022 Renewal/"/>
    </mc:Choice>
  </mc:AlternateContent>
  <xr:revisionPtr revIDLastSave="232" documentId="11_367D5DF5C7A15FF04D9CFCC33DEA2C084B5D549E" xr6:coauthVersionLast="45" xr6:coauthVersionMax="47" xr10:uidLastSave="{C8AE8B5F-5B37-4260-BD2F-7B596D0DBBA1}"/>
  <bookViews>
    <workbookView xWindow="-110" yWindow="-110" windowWidth="19420" windowHeight="10420" xr2:uid="{00000000-000D-0000-FFFF-FFFF00000000}"/>
  </bookViews>
  <sheets>
    <sheet name="Ongoing Annual Burden" sheetId="4" r:id="rId1"/>
    <sheet name="Federal Government Cost"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5" i="4" l="1"/>
  <c r="B3" i="4" l="1"/>
  <c r="D15" i="4"/>
  <c r="A3" i="4"/>
  <c r="B15" i="4"/>
  <c r="D10" i="3" l="1"/>
  <c r="D11" i="3"/>
  <c r="D3" i="3" s="1"/>
  <c r="E3" i="3" s="1"/>
  <c r="D8" i="3" l="1"/>
  <c r="E8" i="3" s="1"/>
  <c r="E13" i="3" s="1"/>
  <c r="D7" i="3"/>
  <c r="E7" i="3"/>
  <c r="D3" i="4" l="1"/>
  <c r="E61" i="4"/>
  <c r="E60" i="4"/>
  <c r="E59" i="4"/>
  <c r="H52" i="4" s="1"/>
  <c r="D52" i="4"/>
  <c r="F52" i="4" s="1"/>
  <c r="D49" i="4"/>
  <c r="F49" i="4" s="1"/>
  <c r="E15" i="4"/>
  <c r="D11" i="4"/>
  <c r="F11" i="4" s="1"/>
  <c r="D10" i="4"/>
  <c r="F10" i="4" s="1"/>
  <c r="D9" i="4"/>
  <c r="F9" i="4" s="1"/>
  <c r="D44" i="4"/>
  <c r="F44" i="4" s="1"/>
  <c r="D31" i="4"/>
  <c r="F31" i="4" s="1"/>
  <c r="D30" i="4"/>
  <c r="F30" i="4" s="1"/>
  <c r="D39" i="4"/>
  <c r="F39" i="4" s="1"/>
  <c r="D38" i="4"/>
  <c r="F38" i="4" s="1"/>
  <c r="D35" i="4"/>
  <c r="F35" i="4" s="1"/>
  <c r="D34" i="4"/>
  <c r="F34" i="4" s="1"/>
  <c r="D25" i="4"/>
  <c r="F25" i="4" s="1"/>
  <c r="D20" i="4"/>
  <c r="G15" i="4" l="1"/>
  <c r="C3" i="4" s="1"/>
  <c r="F20" i="4"/>
  <c r="H25" i="4"/>
  <c r="H9" i="4"/>
  <c r="H10" i="4"/>
  <c r="I10" i="4" s="1"/>
  <c r="H11" i="4"/>
  <c r="I11" i="4" s="1"/>
  <c r="H31" i="4"/>
  <c r="I31" i="4" s="1"/>
  <c r="H39" i="4"/>
  <c r="I39" i="4" s="1"/>
  <c r="H35" i="4"/>
  <c r="I35" i="4" s="1"/>
  <c r="I52" i="4"/>
  <c r="H20" i="4"/>
  <c r="H34" i="4"/>
  <c r="I34" i="4" s="1"/>
  <c r="H38" i="4"/>
  <c r="I38" i="4" s="1"/>
  <c r="H30" i="4"/>
  <c r="I30" i="4" s="1"/>
  <c r="H44" i="4"/>
  <c r="I44" i="4" s="1"/>
  <c r="H49" i="4"/>
  <c r="I49" i="4" s="1"/>
  <c r="I25" i="4"/>
  <c r="I9" i="4"/>
  <c r="I20" i="4" l="1"/>
  <c r="E3" i="4" s="1"/>
</calcChain>
</file>

<file path=xl/sharedStrings.xml><?xml version="1.0" encoding="utf-8"?>
<sst xmlns="http://schemas.openxmlformats.org/spreadsheetml/2006/main" count="137" uniqueCount="53">
  <si>
    <t>Total Annual Responses</t>
  </si>
  <si>
    <t>Total Burden Hours</t>
  </si>
  <si>
    <t>Total Salary Cost</t>
  </si>
  <si>
    <t>OSRP</t>
  </si>
  <si>
    <t>Respondents</t>
  </si>
  <si>
    <t>Annual Responses per Respondent</t>
  </si>
  <si>
    <t>Annual Responses</t>
  </si>
  <si>
    <t>Hours per Response</t>
  </si>
  <si>
    <t>Burden Cost</t>
  </si>
  <si>
    <t>Salary Cost per Hour</t>
  </si>
  <si>
    <t>Total</t>
  </si>
  <si>
    <t>Frequency of Submission (Years)</t>
  </si>
  <si>
    <t>INCIDENT REPORTING</t>
  </si>
  <si>
    <t>SAMPLING AND TESTING PLAN</t>
  </si>
  <si>
    <t>ROUTING</t>
  </si>
  <si>
    <t>Class II Railroads</t>
  </si>
  <si>
    <t>Class III Railroads</t>
  </si>
  <si>
    <t>TANK CAR RETROFITTING</t>
  </si>
  <si>
    <t>Minutes per Response</t>
  </si>
  <si>
    <t>NOTIFICATION PLANS</t>
  </si>
  <si>
    <t>Monthly Responses per Respondent</t>
  </si>
  <si>
    <t>OES Mean Hourly Wage</t>
  </si>
  <si>
    <t>Compensation Percentage</t>
  </si>
  <si>
    <t>Adjusted Mean Hourly Wage</t>
  </si>
  <si>
    <t>Senior Salary</t>
  </si>
  <si>
    <t>Administrative Salary</t>
  </si>
  <si>
    <t>Rail Transportation Worker</t>
  </si>
  <si>
    <t>Maintenance - Part 130, Subpart C</t>
  </si>
  <si>
    <t>Class I Railroads</t>
  </si>
  <si>
    <t>Submission - Part 130, Subpart C</t>
  </si>
  <si>
    <t>Reporting</t>
  </si>
  <si>
    <t>Incident Reporting for Flammable Liquids by Rail - 171.16</t>
  </si>
  <si>
    <t>Sampling and Testing Plan - 173.41</t>
  </si>
  <si>
    <t>Collection by Line Segment - 174.310(a)(1); Part 172, Subpart I</t>
  </si>
  <si>
    <t>Security Analysis - 174.310(a)(1); Part 172, Subpart I</t>
  </si>
  <si>
    <t>Alternative Routing Security Analysis - 174.310(a)(1); Part 172, Subpart I</t>
  </si>
  <si>
    <t>Retrofitting Progress - 174.310(a)(5)</t>
  </si>
  <si>
    <t>Maintenance - 174.312</t>
  </si>
  <si>
    <t>DOT Request - 174.312</t>
  </si>
  <si>
    <t xml:space="preserve">Occupation labor rates based on 2020 Occupational and Employment Statistics Survey (OES) for “General and Operations Managers (11-1021).” https://www.bls.gov/oes/current/oes111021.htm The hourly mean wage for this occupation ($60.45) is adjusted to reflect the total costs of employee compensation based on the BLS Employer Costs for Employee Compensation Summary, which indicates that wages for civilian workers are 68.3 percent of total compensation (total wage = wage rate/wage % of total compensation). </t>
  </si>
  <si>
    <t xml:space="preserve">Occupation labor rates based on 2020 Occupational and Employment Statistics Survey (OES) for “Executive Secretaries and Administrative Assistants (43-6011).” https://www.bls.gov/oes/current/oes436011.htm The hourly mean wage for this occupation ($31.36) is adjusted to reflect the total costs of employee compensation based on the BLS Employer Costs for Employee Compensation Summary, which indicates that wages for civilian workers are 68.3 percent of total compensation (total wage = wage rate/wage % of total compensation). </t>
  </si>
  <si>
    <t xml:space="preserve">Occupation labor rates based on 2020 Occupational and Employment Statistics Survey (OES) for “Rail Transportation Worker, all other (53-4099).” https://www.bls.gov/oes/current/oes534099.htm The hourly mean wage for this occupation ($26.28) is adjusted to reflect the total costs of employee compensation based on the BLS Employer Costs for Employee Compensation Summary, which indicates that wages for civilian workers are 68.3 percent of total compensation (total wage = wage rate/wage % of total compensation). </t>
  </si>
  <si>
    <t>Total Enforcement Hours</t>
  </si>
  <si>
    <t>Salary + Fringe and Overhead Per Hour</t>
  </si>
  <si>
    <t>Number of FTE</t>
  </si>
  <si>
    <t>Salary + Fringe and Overhead</t>
  </si>
  <si>
    <t>Year 1</t>
  </si>
  <si>
    <t>Year 2</t>
  </si>
  <si>
    <t>Cost to review and approve OSRPs, PHMSA used annual wage data from the Office of Personnel Management (OPM) to estimate wages for its staff at the 2021 General Schedule (GS) level 14, step 1, wage class for the Washington-Baltimore-Northern Virginia metropolitan area. In accordance with the OMB Circular No. A-76 (M-07-02; 2006), PHMSA included a load factor of 36.45 percent for the Federal wage to account for fringe benefits.</t>
  </si>
  <si>
    <t>Cost to enforcement, PHMSA used hourly wage data from the Office of Personnel Management (OPM) to estimate wages for its staff at the 2021 General Schedule (GS) level 13, step 1, wage class for the Washington-Baltimore-Northern Virginia metropolitan area. In accordance with the OMB Circular No. A-76 (M-07-02; 2006), PHMSA included a load factor of 36.45 percent for the Federal wage to account for fringe benefits.</t>
  </si>
  <si>
    <t>Recordkeeping (Enforcment request for documents)</t>
  </si>
  <si>
    <t>Total Annual Respondents</t>
  </si>
  <si>
    <t>Total Out of Pocket Burden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</si>
</sst>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quot;$&quot;#,##0.00"/>
    <numFmt numFmtId="166" formatCode="&quot;$&quot;#,##0"/>
  </numFmts>
  <fonts count="12" x14ac:knownFonts="1">
    <font>
      <sz val="11"/>
      <color theme="1"/>
      <name val="Calibri"/>
      <family val="2"/>
      <scheme val="minor"/>
    </font>
    <font>
      <sz val="11"/>
      <color theme="1"/>
      <name val="Calibri"/>
      <family val="2"/>
      <scheme val="minor"/>
    </font>
    <font>
      <sz val="11"/>
      <color theme="1"/>
      <name val="Times New Roman"/>
      <family val="1"/>
    </font>
    <font>
      <b/>
      <u/>
      <sz val="11"/>
      <color theme="1"/>
      <name val="Times New Roman"/>
      <family val="1"/>
    </font>
    <font>
      <b/>
      <sz val="11"/>
      <color theme="1"/>
      <name val="Times New Roman"/>
      <family val="1"/>
    </font>
    <font>
      <sz val="12"/>
      <color theme="1"/>
      <name val="Times New Roman"/>
      <family val="1"/>
    </font>
    <font>
      <b/>
      <u/>
      <sz val="12"/>
      <color theme="1"/>
      <name val="Times New Roman"/>
      <family val="1"/>
    </font>
    <font>
      <sz val="11"/>
      <name val="Times New Roman"/>
      <family val="1"/>
    </font>
    <font>
      <b/>
      <sz val="11"/>
      <name val="Times New Roman"/>
      <family val="1"/>
    </font>
    <font>
      <sz val="11"/>
      <name val="Calibri"/>
      <family val="2"/>
      <scheme val="minor"/>
    </font>
    <font>
      <b/>
      <sz val="11"/>
      <name val="Calibri"/>
      <family val="2"/>
      <scheme val="minor"/>
    </font>
    <font>
      <b/>
      <sz val="11"/>
      <color rgb="FF000000"/>
      <name val="Times New Roman"/>
      <charset val="1"/>
    </font>
  </fonts>
  <fills count="3">
    <fill>
      <patternFill patternType="none"/>
    </fill>
    <fill>
      <patternFill patternType="gray125"/>
    </fill>
    <fill>
      <patternFill patternType="solid">
        <fgColor theme="2" tint="-9.9978637043366805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6">
    <xf numFmtId="0" fontId="0" fillId="0" borderId="0" xfId="0"/>
    <xf numFmtId="0" fontId="2" fillId="0" borderId="0" xfId="0" applyFont="1" applyAlignment="1">
      <alignment wrapText="1"/>
    </xf>
    <xf numFmtId="0" fontId="3" fillId="0" borderId="1" xfId="0" applyFont="1" applyBorder="1" applyAlignment="1">
      <alignment wrapText="1"/>
    </xf>
    <xf numFmtId="0" fontId="3" fillId="0" borderId="1" xfId="0" applyFont="1" applyBorder="1" applyAlignment="1">
      <alignment horizontal="center" wrapText="1"/>
    </xf>
    <xf numFmtId="0" fontId="2" fillId="0" borderId="1" xfId="0" applyFont="1" applyBorder="1" applyAlignment="1">
      <alignment wrapText="1"/>
    </xf>
    <xf numFmtId="164" fontId="2" fillId="0" borderId="1" xfId="1" applyNumberFormat="1" applyFont="1" applyBorder="1" applyAlignment="1">
      <alignment wrapText="1"/>
    </xf>
    <xf numFmtId="6" fontId="2" fillId="0" borderId="1" xfId="0" applyNumberFormat="1" applyFont="1" applyBorder="1" applyAlignment="1">
      <alignment wrapText="1"/>
    </xf>
    <xf numFmtId="8" fontId="2" fillId="0" borderId="1" xfId="2" applyNumberFormat="1" applyFont="1" applyBorder="1" applyAlignment="1">
      <alignment wrapText="1"/>
    </xf>
    <xf numFmtId="0" fontId="2" fillId="0" borderId="1" xfId="0" applyFont="1" applyBorder="1" applyAlignment="1">
      <alignment horizontal="left" wrapText="1"/>
    </xf>
    <xf numFmtId="0" fontId="2" fillId="0" borderId="0" xfId="0" applyFont="1" applyAlignment="1">
      <alignment horizontal="left" wrapText="1"/>
    </xf>
    <xf numFmtId="165" fontId="2" fillId="0" borderId="1" xfId="0" applyNumberFormat="1" applyFont="1" applyBorder="1" applyAlignment="1">
      <alignment wrapText="1"/>
    </xf>
    <xf numFmtId="3" fontId="2" fillId="0" borderId="1" xfId="1" applyNumberFormat="1" applyFont="1" applyBorder="1" applyAlignment="1">
      <alignment wrapText="1"/>
    </xf>
    <xf numFmtId="0" fontId="4" fillId="0" borderId="1" xfId="0" applyFont="1" applyBorder="1" applyAlignment="1">
      <alignment wrapText="1"/>
    </xf>
    <xf numFmtId="10" fontId="2" fillId="0" borderId="1" xfId="0" applyNumberFormat="1" applyFont="1" applyBorder="1" applyAlignment="1">
      <alignment wrapText="1"/>
    </xf>
    <xf numFmtId="0" fontId="2" fillId="0" borderId="0" xfId="0" applyFont="1" applyAlignment="1">
      <alignment horizontal="center" wrapText="1"/>
    </xf>
    <xf numFmtId="0" fontId="5" fillId="0" borderId="0" xfId="0" applyFont="1" applyAlignment="1">
      <alignment wrapText="1"/>
    </xf>
    <xf numFmtId="0" fontId="5" fillId="0" borderId="1" xfId="0" applyFont="1" applyBorder="1" applyAlignment="1">
      <alignment wrapText="1"/>
    </xf>
    <xf numFmtId="0" fontId="5" fillId="0" borderId="1" xfId="0" applyFont="1" applyBorder="1" applyAlignment="1">
      <alignment horizontal="center" wrapText="1"/>
    </xf>
    <xf numFmtId="165" fontId="5" fillId="0" borderId="0" xfId="0" applyNumberFormat="1" applyFont="1" applyAlignment="1">
      <alignment wrapText="1"/>
    </xf>
    <xf numFmtId="166" fontId="5" fillId="0" borderId="0" xfId="0" applyNumberFormat="1" applyFont="1" applyAlignment="1">
      <alignment wrapText="1"/>
    </xf>
    <xf numFmtId="10" fontId="5" fillId="0" borderId="0" xfId="0" applyNumberFormat="1" applyFont="1" applyAlignment="1">
      <alignment wrapText="1"/>
    </xf>
    <xf numFmtId="0" fontId="6" fillId="0" borderId="1" xfId="0" applyFont="1" applyBorder="1" applyAlignment="1">
      <alignment horizontal="center" wrapText="1"/>
    </xf>
    <xf numFmtId="0" fontId="6" fillId="0" borderId="1" xfId="0" applyFont="1" applyBorder="1" applyAlignment="1">
      <alignment wrapText="1"/>
    </xf>
    <xf numFmtId="8" fontId="5" fillId="0" borderId="0" xfId="0" applyNumberFormat="1" applyFont="1" applyAlignment="1">
      <alignment wrapText="1"/>
    </xf>
    <xf numFmtId="8" fontId="5" fillId="0" borderId="1" xfId="0" applyNumberFormat="1" applyFont="1" applyBorder="1" applyAlignment="1">
      <alignment horizontal="center" wrapText="1"/>
    </xf>
    <xf numFmtId="0" fontId="7" fillId="0" borderId="0" xfId="0" applyFont="1" applyFill="1" applyAlignment="1">
      <alignment wrapText="1"/>
    </xf>
    <xf numFmtId="0" fontId="7" fillId="0" borderId="9" xfId="0" applyFont="1" applyFill="1" applyBorder="1" applyAlignment="1">
      <alignment wrapText="1"/>
    </xf>
    <xf numFmtId="37" fontId="2" fillId="0" borderId="1" xfId="1" applyNumberFormat="1" applyFont="1" applyBorder="1" applyAlignment="1">
      <alignment horizontal="center" wrapText="1"/>
    </xf>
    <xf numFmtId="164" fontId="2" fillId="0" borderId="1" xfId="0" applyNumberFormat="1" applyFont="1" applyBorder="1" applyAlignment="1">
      <alignment horizontal="center" wrapText="1"/>
    </xf>
    <xf numFmtId="6" fontId="2" fillId="0" borderId="1" xfId="0" applyNumberFormat="1" applyFont="1" applyBorder="1" applyAlignment="1">
      <alignment horizontal="center" wrapText="1"/>
    </xf>
    <xf numFmtId="166" fontId="2" fillId="0" borderId="1" xfId="2" applyNumberFormat="1" applyFont="1" applyBorder="1" applyAlignment="1">
      <alignment wrapText="1"/>
    </xf>
    <xf numFmtId="3" fontId="2" fillId="0" borderId="1" xfId="0" applyNumberFormat="1" applyFont="1" applyBorder="1" applyAlignment="1">
      <alignment wrapText="1"/>
    </xf>
    <xf numFmtId="166" fontId="2" fillId="0" borderId="1" xfId="0" applyNumberFormat="1" applyFont="1" applyBorder="1" applyAlignment="1">
      <alignment horizontal="center" wrapText="1"/>
    </xf>
    <xf numFmtId="0" fontId="11" fillId="0" borderId="0" xfId="0" applyFont="1" applyAlignment="1">
      <alignment wrapText="1"/>
    </xf>
    <xf numFmtId="0" fontId="2" fillId="0" borderId="10" xfId="0" applyFont="1" applyBorder="1" applyAlignment="1">
      <alignment wrapText="1"/>
    </xf>
    <xf numFmtId="0" fontId="11" fillId="0" borderId="11" xfId="0" applyFont="1" applyBorder="1" applyAlignment="1">
      <alignment wrapText="1"/>
    </xf>
    <xf numFmtId="0" fontId="3" fillId="0" borderId="12" xfId="0" applyFont="1" applyBorder="1" applyAlignment="1">
      <alignment horizontal="center" wrapText="1"/>
    </xf>
    <xf numFmtId="0" fontId="2" fillId="0" borderId="13"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4" fillId="0" borderId="2" xfId="0" applyFont="1" applyBorder="1" applyAlignment="1">
      <alignment wrapText="1"/>
    </xf>
    <xf numFmtId="6" fontId="5" fillId="0" borderId="0" xfId="0" applyNumberFormat="1" applyFont="1" applyAlignment="1">
      <alignment wrapText="1"/>
    </xf>
    <xf numFmtId="6" fontId="5" fillId="0" borderId="1" xfId="0" applyNumberFormat="1" applyFont="1" applyBorder="1" applyAlignment="1">
      <alignment horizontal="center" wrapText="1"/>
    </xf>
    <xf numFmtId="0" fontId="4" fillId="0" borderId="0" xfId="0" applyFont="1" applyAlignment="1">
      <alignment wrapText="1"/>
    </xf>
    <xf numFmtId="0" fontId="3" fillId="0" borderId="2" xfId="0" applyFont="1" applyBorder="1" applyAlignment="1">
      <alignment horizontal="center" wrapText="1"/>
    </xf>
    <xf numFmtId="3" fontId="2" fillId="0" borderId="1" xfId="0" applyNumberFormat="1" applyFont="1" applyBorder="1" applyAlignment="1">
      <alignment horizontal="center" wrapText="1"/>
    </xf>
    <xf numFmtId="0" fontId="8" fillId="2" borderId="6" xfId="0" applyFont="1" applyFill="1" applyBorder="1" applyAlignment="1">
      <alignment wrapText="1"/>
    </xf>
    <xf numFmtId="0" fontId="9" fillId="2" borderId="7" xfId="0" applyFont="1" applyFill="1" applyBorder="1" applyAlignment="1">
      <alignment wrapText="1"/>
    </xf>
    <xf numFmtId="0" fontId="9" fillId="2" borderId="8" xfId="0" applyFont="1" applyFill="1" applyBorder="1" applyAlignment="1">
      <alignment wrapText="1"/>
    </xf>
    <xf numFmtId="0" fontId="10" fillId="2" borderId="7" xfId="0" applyFont="1" applyFill="1" applyBorder="1" applyAlignment="1">
      <alignment wrapText="1"/>
    </xf>
    <xf numFmtId="0" fontId="10" fillId="2" borderId="8" xfId="0" applyFont="1" applyFill="1" applyBorder="1" applyAlignment="1">
      <alignment wrapText="1"/>
    </xf>
    <xf numFmtId="0" fontId="8" fillId="2" borderId="3" xfId="0" applyFont="1" applyFill="1" applyBorder="1" applyAlignment="1">
      <alignment wrapText="1"/>
    </xf>
    <xf numFmtId="0" fontId="9" fillId="2" borderId="4" xfId="0" applyFont="1" applyFill="1" applyBorder="1" applyAlignment="1">
      <alignment wrapText="1"/>
    </xf>
    <xf numFmtId="0" fontId="9" fillId="2" borderId="5" xfId="0" applyFont="1" applyFill="1" applyBorder="1" applyAlignment="1">
      <alignment wrapText="1"/>
    </xf>
    <xf numFmtId="165" fontId="2" fillId="0" borderId="1" xfId="2" applyNumberFormat="1" applyFont="1" applyBorder="1" applyAlignment="1">
      <alignment wrapText="1"/>
    </xf>
    <xf numFmtId="39" fontId="2" fillId="0" borderId="1" xfId="1" applyNumberFormat="1" applyFont="1" applyBorder="1" applyAlignment="1">
      <alignment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61"/>
  <sheetViews>
    <sheetView tabSelected="1" topLeftCell="A52" zoomScaleNormal="100" workbookViewId="0">
      <selection activeCell="C52" sqref="C52"/>
    </sheetView>
  </sheetViews>
  <sheetFormatPr defaultColWidth="8.81640625" defaultRowHeight="14" x14ac:dyDescent="0.3"/>
  <cols>
    <col min="1" max="1" width="31.54296875" style="1" customWidth="1"/>
    <col min="2" max="2" width="13.1796875" style="9" customWidth="1"/>
    <col min="3" max="4" width="14.453125" style="1" customWidth="1"/>
    <col min="5" max="5" width="11.81640625" style="1" customWidth="1"/>
    <col min="6" max="6" width="10.453125" style="1" customWidth="1"/>
    <col min="7" max="7" width="11.1796875" style="1" customWidth="1"/>
    <col min="8" max="8" width="10.7265625" style="1" customWidth="1"/>
    <col min="9" max="9" width="13.453125" style="1" customWidth="1"/>
    <col min="10" max="10" width="12" style="1" customWidth="1"/>
    <col min="11" max="11" width="13.1796875" style="1" customWidth="1"/>
    <col min="12" max="12" width="14" style="1" customWidth="1"/>
    <col min="13" max="16384" width="8.81640625" style="1"/>
  </cols>
  <sheetData>
    <row r="2" spans="1:13" ht="42" x14ac:dyDescent="0.3">
      <c r="A2" s="43" t="s">
        <v>51</v>
      </c>
      <c r="B2" s="44" t="s">
        <v>0</v>
      </c>
      <c r="C2" s="3" t="s">
        <v>1</v>
      </c>
      <c r="D2" s="3" t="s">
        <v>52</v>
      </c>
      <c r="E2" s="3" t="s">
        <v>2</v>
      </c>
    </row>
    <row r="3" spans="1:13" x14ac:dyDescent="0.3">
      <c r="A3" s="45">
        <f>SUM(B8:B11, B15, B20, B25, B30, B31,B34, B35, B38, B39, B44, B49, B52)</f>
        <v>2574</v>
      </c>
      <c r="B3" s="27">
        <f xml:space="preserve"> SUM(D9, D10, D11, D20,D25,D34:D35,D38:D39,D30:D31,D44,E15,D49,D52)</f>
        <v>4772.93</v>
      </c>
      <c r="C3" s="28">
        <f>SUM( F20,F25,F34:F35,F38:F39,F30, F31,F44,F9:F11,G15,F49,F52)</f>
        <v>34757.630000000005</v>
      </c>
      <c r="D3" s="29">
        <f>SUM(G20,G25,G34:G35,G38:G39,G30:G31,G44,G9:G11,H15:H15,G49,G52)</f>
        <v>0</v>
      </c>
      <c r="E3" s="32">
        <f>SUM(I20,I25,I34:I35,I38:I39,I30:I31,I44,I9:I11,J15:J15,I49,I52)</f>
        <v>3076086.9242999996</v>
      </c>
    </row>
    <row r="5" spans="1:13" ht="14.5" thickBot="1" x14ac:dyDescent="0.35"/>
    <row r="6" spans="1:13" s="25" customFormat="1" ht="15" thickBot="1" x14ac:dyDescent="0.4">
      <c r="A6" s="46" t="s">
        <v>3</v>
      </c>
      <c r="B6" s="49"/>
      <c r="C6" s="49"/>
      <c r="D6" s="49"/>
      <c r="E6" s="49"/>
      <c r="F6" s="49"/>
      <c r="G6" s="49"/>
      <c r="H6" s="49"/>
      <c r="I6" s="49"/>
      <c r="J6" s="50"/>
      <c r="K6" s="26"/>
      <c r="L6" s="26"/>
      <c r="M6" s="26"/>
    </row>
    <row r="8" spans="1:13" ht="42" x14ac:dyDescent="0.3">
      <c r="A8" s="2" t="s">
        <v>27</v>
      </c>
      <c r="B8" s="3" t="s">
        <v>4</v>
      </c>
      <c r="C8" s="3" t="s">
        <v>5</v>
      </c>
      <c r="D8" s="3" t="s">
        <v>6</v>
      </c>
      <c r="E8" s="3" t="s">
        <v>7</v>
      </c>
      <c r="F8" s="3" t="s">
        <v>1</v>
      </c>
      <c r="G8" s="3" t="s">
        <v>8</v>
      </c>
      <c r="H8" s="3" t="s">
        <v>9</v>
      </c>
      <c r="I8" s="3" t="s">
        <v>2</v>
      </c>
    </row>
    <row r="9" spans="1:13" x14ac:dyDescent="0.3">
      <c r="A9" s="4" t="s">
        <v>28</v>
      </c>
      <c r="B9" s="4">
        <v>7</v>
      </c>
      <c r="C9" s="4">
        <v>1</v>
      </c>
      <c r="D9" s="4">
        <f>B9*C9</f>
        <v>7</v>
      </c>
      <c r="E9" s="4">
        <v>162</v>
      </c>
      <c r="F9" s="5">
        <f t="shared" ref="F9:F11" si="0">D9*E9</f>
        <v>1134</v>
      </c>
      <c r="G9" s="6">
        <v>0</v>
      </c>
      <c r="H9" s="7">
        <f>$E$59</f>
        <v>88.51</v>
      </c>
      <c r="I9" s="30">
        <f t="shared" ref="I9:I11" si="1">F9*H9</f>
        <v>100370.34000000001</v>
      </c>
    </row>
    <row r="10" spans="1:13" x14ac:dyDescent="0.3">
      <c r="A10" s="4" t="s">
        <v>15</v>
      </c>
      <c r="B10" s="4">
        <v>11</v>
      </c>
      <c r="C10" s="4">
        <v>1</v>
      </c>
      <c r="D10" s="4">
        <f>B10*C10</f>
        <v>11</v>
      </c>
      <c r="E10" s="4">
        <v>54</v>
      </c>
      <c r="F10" s="5">
        <f t="shared" si="0"/>
        <v>594</v>
      </c>
      <c r="G10" s="6">
        <v>0</v>
      </c>
      <c r="H10" s="7">
        <f>$E$59</f>
        <v>88.51</v>
      </c>
      <c r="I10" s="30">
        <f t="shared" si="1"/>
        <v>52574.94</v>
      </c>
    </row>
    <row r="11" spans="1:13" x14ac:dyDescent="0.3">
      <c r="A11" s="4" t="s">
        <v>16</v>
      </c>
      <c r="B11" s="4">
        <v>55</v>
      </c>
      <c r="C11" s="4">
        <v>1</v>
      </c>
      <c r="D11" s="4">
        <f>B11*C11</f>
        <v>55</v>
      </c>
      <c r="E11" s="4">
        <v>36</v>
      </c>
      <c r="F11" s="5">
        <f t="shared" si="0"/>
        <v>1980</v>
      </c>
      <c r="G11" s="6">
        <v>0</v>
      </c>
      <c r="H11" s="7">
        <f>$E$59</f>
        <v>88.51</v>
      </c>
      <c r="I11" s="30">
        <f t="shared" si="1"/>
        <v>175249.80000000002</v>
      </c>
    </row>
    <row r="12" spans="1:13" x14ac:dyDescent="0.3">
      <c r="B12" s="1"/>
    </row>
    <row r="14" spans="1:13" ht="42" x14ac:dyDescent="0.3">
      <c r="A14" s="40" t="s">
        <v>29</v>
      </c>
      <c r="B14" s="3" t="s">
        <v>4</v>
      </c>
      <c r="C14" s="3" t="s">
        <v>11</v>
      </c>
      <c r="D14" s="3" t="s">
        <v>5</v>
      </c>
      <c r="E14" s="3" t="s">
        <v>6</v>
      </c>
      <c r="F14" s="3" t="s">
        <v>7</v>
      </c>
      <c r="G14" s="3" t="s">
        <v>1</v>
      </c>
      <c r="H14" s="3" t="s">
        <v>8</v>
      </c>
      <c r="I14" s="3" t="s">
        <v>9</v>
      </c>
      <c r="J14" s="3" t="s">
        <v>2</v>
      </c>
    </row>
    <row r="15" spans="1:13" x14ac:dyDescent="0.3">
      <c r="A15" s="38" t="s">
        <v>30</v>
      </c>
      <c r="B15" s="39">
        <f>SUM(B9:B11)</f>
        <v>73</v>
      </c>
      <c r="C15" s="4">
        <v>5</v>
      </c>
      <c r="D15" s="4">
        <f>1/C15</f>
        <v>0.2</v>
      </c>
      <c r="E15" s="4">
        <f>B15*D15</f>
        <v>14.600000000000001</v>
      </c>
      <c r="F15" s="4">
        <v>0.5</v>
      </c>
      <c r="G15" s="55">
        <f t="shared" ref="G15" si="2">E15*F15</f>
        <v>7.3000000000000007</v>
      </c>
      <c r="H15" s="6">
        <v>0</v>
      </c>
      <c r="I15" s="7">
        <v>45.92</v>
      </c>
      <c r="J15" s="54">
        <f>G15*I15</f>
        <v>335.21600000000007</v>
      </c>
    </row>
    <row r="16" spans="1:13" ht="14.5" thickBot="1" x14ac:dyDescent="0.35"/>
    <row r="17" spans="1:10" ht="15.5" thickTop="1" thickBot="1" x14ac:dyDescent="0.4">
      <c r="A17" s="51" t="s">
        <v>12</v>
      </c>
      <c r="B17" s="52"/>
      <c r="C17" s="52"/>
      <c r="D17" s="52"/>
      <c r="E17" s="52"/>
      <c r="F17" s="52"/>
      <c r="G17" s="52"/>
      <c r="H17" s="52"/>
      <c r="I17" s="52"/>
      <c r="J17" s="53"/>
    </row>
    <row r="18" spans="1:10" ht="14.5" thickTop="1" x14ac:dyDescent="0.3"/>
    <row r="19" spans="1:10" ht="42" x14ac:dyDescent="0.3">
      <c r="A19" s="33" t="s">
        <v>31</v>
      </c>
      <c r="B19" s="3" t="s">
        <v>4</v>
      </c>
      <c r="C19" s="3" t="s">
        <v>5</v>
      </c>
      <c r="D19" s="3" t="s">
        <v>6</v>
      </c>
      <c r="E19" s="3" t="s">
        <v>7</v>
      </c>
      <c r="F19" s="3" t="s">
        <v>1</v>
      </c>
      <c r="G19" s="3" t="s">
        <v>8</v>
      </c>
      <c r="H19" s="3" t="s">
        <v>9</v>
      </c>
      <c r="I19" s="3" t="s">
        <v>2</v>
      </c>
    </row>
    <row r="20" spans="1:10" x14ac:dyDescent="0.3">
      <c r="A20" s="4" t="s">
        <v>30</v>
      </c>
      <c r="B20" s="4">
        <v>17</v>
      </c>
      <c r="C20" s="4">
        <v>1</v>
      </c>
      <c r="D20" s="4">
        <f>B20*C20</f>
        <v>17</v>
      </c>
      <c r="E20" s="4">
        <v>2</v>
      </c>
      <c r="F20" s="5">
        <f>D20*E20</f>
        <v>34</v>
      </c>
      <c r="G20" s="6">
        <v>0</v>
      </c>
      <c r="H20" s="7">
        <f>$E$59</f>
        <v>88.51</v>
      </c>
      <c r="I20" s="30">
        <f t="shared" ref="I20" si="3">F20*H20</f>
        <v>3009.34</v>
      </c>
    </row>
    <row r="21" spans="1:10" ht="14.5" thickBot="1" x14ac:dyDescent="0.35">
      <c r="B21" s="1"/>
    </row>
    <row r="22" spans="1:10" ht="15.5" thickTop="1" thickBot="1" x14ac:dyDescent="0.4">
      <c r="A22" s="51" t="s">
        <v>13</v>
      </c>
      <c r="B22" s="52"/>
      <c r="C22" s="52"/>
      <c r="D22" s="52"/>
      <c r="E22" s="52"/>
      <c r="F22" s="52"/>
      <c r="G22" s="52"/>
      <c r="H22" s="52"/>
      <c r="I22" s="52"/>
      <c r="J22" s="53"/>
    </row>
    <row r="23" spans="1:10" ht="14.5" thickTop="1" x14ac:dyDescent="0.3">
      <c r="B23" s="1"/>
    </row>
    <row r="24" spans="1:10" ht="42" x14ac:dyDescent="0.3">
      <c r="A24" s="35" t="s">
        <v>32</v>
      </c>
      <c r="B24" s="36" t="s">
        <v>4</v>
      </c>
      <c r="C24" s="3" t="s">
        <v>5</v>
      </c>
      <c r="D24" s="3" t="s">
        <v>6</v>
      </c>
      <c r="E24" s="3" t="s">
        <v>7</v>
      </c>
      <c r="F24" s="3" t="s">
        <v>1</v>
      </c>
      <c r="G24" s="3" t="s">
        <v>8</v>
      </c>
      <c r="H24" s="3" t="s">
        <v>9</v>
      </c>
      <c r="I24" s="3" t="s">
        <v>2</v>
      </c>
    </row>
    <row r="25" spans="1:10" x14ac:dyDescent="0.3">
      <c r="A25" s="37" t="s">
        <v>30</v>
      </c>
      <c r="B25" s="31">
        <v>1801</v>
      </c>
      <c r="C25" s="4">
        <v>1</v>
      </c>
      <c r="D25" s="11">
        <f>B25*C25</f>
        <v>1801</v>
      </c>
      <c r="E25" s="4">
        <v>10</v>
      </c>
      <c r="F25" s="5">
        <f t="shared" ref="F25" si="4">D25*E25</f>
        <v>18010</v>
      </c>
      <c r="G25" s="6">
        <v>0</v>
      </c>
      <c r="H25" s="7">
        <f>$E$59</f>
        <v>88.51</v>
      </c>
      <c r="I25" s="30">
        <f t="shared" ref="I25" si="5">F25*H25</f>
        <v>1594065.1</v>
      </c>
    </row>
    <row r="26" spans="1:10" ht="14.5" thickBot="1" x14ac:dyDescent="0.35">
      <c r="B26" s="1"/>
    </row>
    <row r="27" spans="1:10" ht="15" thickBot="1" x14ac:dyDescent="0.4">
      <c r="A27" s="46" t="s">
        <v>14</v>
      </c>
      <c r="B27" s="47"/>
      <c r="C27" s="47"/>
      <c r="D27" s="47"/>
      <c r="E27" s="47"/>
      <c r="F27" s="47"/>
      <c r="G27" s="47"/>
      <c r="H27" s="47"/>
      <c r="I27" s="47"/>
      <c r="J27" s="48"/>
    </row>
    <row r="29" spans="1:10" ht="42" x14ac:dyDescent="0.3">
      <c r="A29" s="12" t="s">
        <v>33</v>
      </c>
      <c r="B29" s="3" t="s">
        <v>4</v>
      </c>
      <c r="C29" s="3" t="s">
        <v>5</v>
      </c>
      <c r="D29" s="3" t="s">
        <v>6</v>
      </c>
      <c r="E29" s="3" t="s">
        <v>7</v>
      </c>
      <c r="F29" s="3" t="s">
        <v>1</v>
      </c>
      <c r="G29" s="3" t="s">
        <v>8</v>
      </c>
      <c r="H29" s="3" t="s">
        <v>9</v>
      </c>
      <c r="I29" s="3" t="s">
        <v>2</v>
      </c>
    </row>
    <row r="30" spans="1:10" x14ac:dyDescent="0.3">
      <c r="A30" s="4" t="s">
        <v>15</v>
      </c>
      <c r="B30" s="4">
        <v>10</v>
      </c>
      <c r="C30" s="4">
        <v>1</v>
      </c>
      <c r="D30" s="4">
        <f>B30*C30</f>
        <v>10</v>
      </c>
      <c r="E30" s="4">
        <v>40</v>
      </c>
      <c r="F30" s="5">
        <f t="shared" ref="F30:F31" si="6">D30*E30</f>
        <v>400</v>
      </c>
      <c r="G30" s="6">
        <v>0</v>
      </c>
      <c r="H30" s="7">
        <f>$E$59</f>
        <v>88.51</v>
      </c>
      <c r="I30" s="30">
        <f t="shared" ref="I30:I31" si="7">F30*H30</f>
        <v>35404</v>
      </c>
    </row>
    <row r="31" spans="1:10" x14ac:dyDescent="0.3">
      <c r="A31" s="4" t="s">
        <v>16</v>
      </c>
      <c r="B31" s="4">
        <v>160</v>
      </c>
      <c r="C31" s="4">
        <v>1</v>
      </c>
      <c r="D31" s="4">
        <f>B31*C31</f>
        <v>160</v>
      </c>
      <c r="E31" s="4">
        <v>40</v>
      </c>
      <c r="F31" s="5">
        <f t="shared" si="6"/>
        <v>6400</v>
      </c>
      <c r="G31" s="6">
        <v>0</v>
      </c>
      <c r="H31" s="7">
        <f>$E$59</f>
        <v>88.51</v>
      </c>
      <c r="I31" s="30">
        <f t="shared" si="7"/>
        <v>566464</v>
      </c>
    </row>
    <row r="32" spans="1:10" ht="14.5" thickBot="1" x14ac:dyDescent="0.35">
      <c r="B32" s="14"/>
    </row>
    <row r="33" spans="1:10" ht="42" x14ac:dyDescent="0.3">
      <c r="A33" s="12" t="s">
        <v>34</v>
      </c>
      <c r="B33" s="3" t="s">
        <v>4</v>
      </c>
      <c r="C33" s="3" t="s">
        <v>5</v>
      </c>
      <c r="D33" s="3" t="s">
        <v>6</v>
      </c>
      <c r="E33" s="3" t="s">
        <v>7</v>
      </c>
      <c r="F33" s="3" t="s">
        <v>1</v>
      </c>
      <c r="G33" s="3" t="s">
        <v>8</v>
      </c>
      <c r="H33" s="3" t="s">
        <v>9</v>
      </c>
      <c r="I33" s="3" t="s">
        <v>2</v>
      </c>
    </row>
    <row r="34" spans="1:10" x14ac:dyDescent="0.3">
      <c r="A34" s="4" t="s">
        <v>15</v>
      </c>
      <c r="B34" s="4">
        <v>10</v>
      </c>
      <c r="C34" s="4">
        <v>5</v>
      </c>
      <c r="D34" s="4">
        <f>B34*C34</f>
        <v>50</v>
      </c>
      <c r="E34" s="4">
        <v>16</v>
      </c>
      <c r="F34" s="5">
        <f>D34*E34</f>
        <v>800</v>
      </c>
      <c r="G34" s="6">
        <v>0</v>
      </c>
      <c r="H34" s="7">
        <f>$E$59</f>
        <v>88.51</v>
      </c>
      <c r="I34" s="30">
        <f t="shared" ref="I34:I35" si="8">F34*H34</f>
        <v>70808</v>
      </c>
    </row>
    <row r="35" spans="1:10" x14ac:dyDescent="0.3">
      <c r="A35" s="4" t="s">
        <v>16</v>
      </c>
      <c r="B35" s="4">
        <v>160</v>
      </c>
      <c r="C35" s="4">
        <v>2</v>
      </c>
      <c r="D35" s="4">
        <f>B35*C35</f>
        <v>320</v>
      </c>
      <c r="E35" s="4">
        <v>8</v>
      </c>
      <c r="F35" s="5">
        <f>D35*E35</f>
        <v>2560</v>
      </c>
      <c r="G35" s="6">
        <v>0</v>
      </c>
      <c r="H35" s="7">
        <f>$E$59</f>
        <v>88.51</v>
      </c>
      <c r="I35" s="30">
        <f t="shared" si="8"/>
        <v>226585.60000000001</v>
      </c>
    </row>
    <row r="37" spans="1:10" ht="42" x14ac:dyDescent="0.3">
      <c r="A37" s="12" t="s">
        <v>35</v>
      </c>
      <c r="B37" s="3" t="s">
        <v>4</v>
      </c>
      <c r="C37" s="3" t="s">
        <v>5</v>
      </c>
      <c r="D37" s="3" t="s">
        <v>6</v>
      </c>
      <c r="E37" s="3" t="s">
        <v>7</v>
      </c>
      <c r="F37" s="3" t="s">
        <v>1</v>
      </c>
      <c r="G37" s="3" t="s">
        <v>8</v>
      </c>
      <c r="H37" s="3" t="s">
        <v>9</v>
      </c>
      <c r="I37" s="3" t="s">
        <v>2</v>
      </c>
    </row>
    <row r="38" spans="1:10" x14ac:dyDescent="0.3">
      <c r="A38" s="4" t="s">
        <v>15</v>
      </c>
      <c r="B38" s="4">
        <v>10</v>
      </c>
      <c r="C38" s="4">
        <v>4</v>
      </c>
      <c r="D38" s="4">
        <f>B38*C38</f>
        <v>40</v>
      </c>
      <c r="E38" s="4">
        <v>12</v>
      </c>
      <c r="F38" s="5">
        <f>D38*E38</f>
        <v>480</v>
      </c>
      <c r="G38" s="6">
        <v>0</v>
      </c>
      <c r="H38" s="7">
        <f>$E$59</f>
        <v>88.51</v>
      </c>
      <c r="I38" s="30">
        <f t="shared" ref="I38:I39" si="9">F38*H38</f>
        <v>42484.800000000003</v>
      </c>
    </row>
    <row r="39" spans="1:10" x14ac:dyDescent="0.3">
      <c r="A39" s="4" t="s">
        <v>16</v>
      </c>
      <c r="B39" s="4">
        <v>64</v>
      </c>
      <c r="C39" s="4">
        <v>0.5</v>
      </c>
      <c r="D39" s="4">
        <f>B39*C39</f>
        <v>32</v>
      </c>
      <c r="E39" s="4">
        <v>4</v>
      </c>
      <c r="F39" s="5">
        <f>D39*E39</f>
        <v>128</v>
      </c>
      <c r="G39" s="6">
        <v>0</v>
      </c>
      <c r="H39" s="7">
        <f>$E$59</f>
        <v>88.51</v>
      </c>
      <c r="I39" s="30">
        <f t="shared" si="9"/>
        <v>11329.28</v>
      </c>
    </row>
    <row r="41" spans="1:10" ht="15" thickBot="1" x14ac:dyDescent="0.4">
      <c r="A41" s="46" t="s">
        <v>17</v>
      </c>
      <c r="B41" s="47"/>
      <c r="C41" s="47"/>
      <c r="D41" s="47"/>
      <c r="E41" s="47"/>
      <c r="F41" s="47"/>
      <c r="G41" s="47"/>
      <c r="H41" s="47"/>
      <c r="I41" s="47"/>
      <c r="J41" s="48"/>
    </row>
    <row r="42" spans="1:10" x14ac:dyDescent="0.3">
      <c r="B42" s="14"/>
    </row>
    <row r="43" spans="1:10" ht="42" x14ac:dyDescent="0.3">
      <c r="A43" s="12" t="s">
        <v>36</v>
      </c>
      <c r="B43" s="3" t="s">
        <v>4</v>
      </c>
      <c r="C43" s="3" t="s">
        <v>5</v>
      </c>
      <c r="D43" s="3" t="s">
        <v>6</v>
      </c>
      <c r="E43" s="3" t="s">
        <v>18</v>
      </c>
      <c r="F43" s="3" t="s">
        <v>1</v>
      </c>
      <c r="G43" s="3" t="s">
        <v>8</v>
      </c>
      <c r="H43" s="3" t="s">
        <v>9</v>
      </c>
      <c r="I43" s="3" t="s">
        <v>2</v>
      </c>
    </row>
    <row r="44" spans="1:10" x14ac:dyDescent="0.3">
      <c r="A44" s="34" t="s">
        <v>30</v>
      </c>
      <c r="B44" s="4">
        <v>50</v>
      </c>
      <c r="C44" s="4">
        <v>1</v>
      </c>
      <c r="D44" s="4">
        <f>B44*C44</f>
        <v>50</v>
      </c>
      <c r="E44" s="4">
        <v>30</v>
      </c>
      <c r="F44" s="5">
        <f>(D44*E44)/60</f>
        <v>25</v>
      </c>
      <c r="G44" s="6">
        <v>0</v>
      </c>
      <c r="H44" s="7">
        <f>$E$59</f>
        <v>88.51</v>
      </c>
      <c r="I44" s="30">
        <f t="shared" ref="I44" si="10">F44*H44</f>
        <v>2212.75</v>
      </c>
    </row>
    <row r="45" spans="1:10" ht="14.5" thickBot="1" x14ac:dyDescent="0.35"/>
    <row r="46" spans="1:10" ht="15" thickBot="1" x14ac:dyDescent="0.4">
      <c r="A46" s="46" t="s">
        <v>19</v>
      </c>
      <c r="B46" s="47"/>
      <c r="C46" s="47"/>
      <c r="D46" s="47"/>
      <c r="E46" s="47"/>
      <c r="F46" s="47"/>
      <c r="G46" s="47"/>
      <c r="H46" s="47"/>
      <c r="I46" s="47"/>
      <c r="J46" s="48"/>
    </row>
    <row r="48" spans="1:10" ht="42" x14ac:dyDescent="0.3">
      <c r="A48" s="35" t="s">
        <v>37</v>
      </c>
      <c r="B48" s="36" t="s">
        <v>4</v>
      </c>
      <c r="C48" s="3" t="s">
        <v>20</v>
      </c>
      <c r="D48" s="3" t="s">
        <v>6</v>
      </c>
      <c r="E48" s="3" t="s">
        <v>7</v>
      </c>
      <c r="F48" s="3" t="s">
        <v>1</v>
      </c>
      <c r="G48" s="3" t="s">
        <v>8</v>
      </c>
      <c r="H48" s="3" t="s">
        <v>9</v>
      </c>
      <c r="I48" s="3" t="s">
        <v>2</v>
      </c>
    </row>
    <row r="49" spans="1:9" x14ac:dyDescent="0.3">
      <c r="A49" s="37" t="s">
        <v>30</v>
      </c>
      <c r="B49" s="4">
        <v>73</v>
      </c>
      <c r="C49" s="4">
        <v>2.5</v>
      </c>
      <c r="D49" s="31">
        <f>B49*C49*12</f>
        <v>2190</v>
      </c>
      <c r="E49" s="4">
        <v>1</v>
      </c>
      <c r="F49" s="5">
        <f>D49*E49</f>
        <v>2190</v>
      </c>
      <c r="G49" s="6">
        <v>0</v>
      </c>
      <c r="H49" s="7">
        <f>$E$59</f>
        <v>88.51</v>
      </c>
      <c r="I49" s="30">
        <f>F49*H49</f>
        <v>193836.90000000002</v>
      </c>
    </row>
    <row r="51" spans="1:9" ht="42" x14ac:dyDescent="0.3">
      <c r="A51" s="35" t="s">
        <v>38</v>
      </c>
      <c r="B51" s="36" t="s">
        <v>4</v>
      </c>
      <c r="C51" s="3" t="s">
        <v>5</v>
      </c>
      <c r="D51" s="3" t="s">
        <v>6</v>
      </c>
      <c r="E51" s="3" t="s">
        <v>7</v>
      </c>
      <c r="F51" s="3" t="s">
        <v>1</v>
      </c>
      <c r="G51" s="3" t="s">
        <v>8</v>
      </c>
      <c r="H51" s="3" t="s">
        <v>9</v>
      </c>
      <c r="I51" s="3" t="s">
        <v>2</v>
      </c>
    </row>
    <row r="52" spans="1:9" ht="28" x14ac:dyDescent="0.3">
      <c r="A52" s="37" t="s">
        <v>50</v>
      </c>
      <c r="B52" s="4">
        <v>73</v>
      </c>
      <c r="C52" s="4">
        <v>0.21</v>
      </c>
      <c r="D52" s="4">
        <f>B52*C52</f>
        <v>15.33</v>
      </c>
      <c r="E52" s="4">
        <v>1</v>
      </c>
      <c r="F52" s="5">
        <f>D52*E52</f>
        <v>15.33</v>
      </c>
      <c r="G52" s="6">
        <v>0</v>
      </c>
      <c r="H52" s="7">
        <f>$E$59</f>
        <v>88.51</v>
      </c>
      <c r="I52" s="30">
        <f>F52*H52</f>
        <v>1356.8583000000001</v>
      </c>
    </row>
    <row r="57" spans="1:9" x14ac:dyDescent="0.3">
      <c r="B57" s="1"/>
    </row>
    <row r="58" spans="1:9" ht="56" x14ac:dyDescent="0.3">
      <c r="A58" s="4"/>
      <c r="B58" s="8"/>
      <c r="C58" s="12" t="s">
        <v>21</v>
      </c>
      <c r="D58" s="12" t="s">
        <v>22</v>
      </c>
      <c r="E58" s="12" t="s">
        <v>23</v>
      </c>
    </row>
    <row r="59" spans="1:9" ht="409.5" x14ac:dyDescent="0.3">
      <c r="A59" s="4" t="s">
        <v>24</v>
      </c>
      <c r="B59" s="8" t="s">
        <v>39</v>
      </c>
      <c r="C59" s="10">
        <v>60.45</v>
      </c>
      <c r="D59" s="13">
        <v>0.68300000000000005</v>
      </c>
      <c r="E59" s="10">
        <f>ROUND(C59/D59, 2)</f>
        <v>88.51</v>
      </c>
    </row>
    <row r="60" spans="1:9" ht="409.5" x14ac:dyDescent="0.3">
      <c r="A60" s="4" t="s">
        <v>25</v>
      </c>
      <c r="B60" s="8" t="s">
        <v>40</v>
      </c>
      <c r="C60" s="10">
        <v>31.36</v>
      </c>
      <c r="D60" s="13">
        <v>0.68300000000000005</v>
      </c>
      <c r="E60" s="10">
        <f>ROUND(C60/D60, 2)</f>
        <v>45.92</v>
      </c>
    </row>
    <row r="61" spans="1:9" ht="409.5" x14ac:dyDescent="0.3">
      <c r="A61" s="4" t="s">
        <v>26</v>
      </c>
      <c r="B61" s="8" t="s">
        <v>41</v>
      </c>
      <c r="C61" s="10">
        <v>26.28</v>
      </c>
      <c r="D61" s="13">
        <v>0.68300000000000005</v>
      </c>
      <c r="E61" s="10">
        <f>ROUND(C61/D61, 2)</f>
        <v>38.479999999999997</v>
      </c>
    </row>
  </sheetData>
  <mergeCells count="6">
    <mergeCell ref="A46:J46"/>
    <mergeCell ref="A6:J6"/>
    <mergeCell ref="A17:J17"/>
    <mergeCell ref="A22:J22"/>
    <mergeCell ref="A27:J27"/>
    <mergeCell ref="A41:J41"/>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13"/>
  <sheetViews>
    <sheetView zoomScaleNormal="100" workbookViewId="0">
      <selection activeCell="E8" sqref="E8"/>
    </sheetView>
  </sheetViews>
  <sheetFormatPr defaultColWidth="9.1796875" defaultRowHeight="15.5" x14ac:dyDescent="0.35"/>
  <cols>
    <col min="1" max="1" width="67.7265625" style="15" customWidth="1"/>
    <col min="2" max="2" width="15.453125" style="15" customWidth="1"/>
    <col min="3" max="3" width="15.54296875" style="15" customWidth="1"/>
    <col min="4" max="4" width="18.453125" style="15" customWidth="1"/>
    <col min="5" max="5" width="17.1796875" style="15" customWidth="1"/>
    <col min="6" max="6" width="14" style="15" customWidth="1"/>
    <col min="7" max="7" width="12.7265625" style="15" bestFit="1" customWidth="1"/>
    <col min="8" max="16384" width="9.1796875" style="15"/>
  </cols>
  <sheetData>
    <row r="2" spans="1:5" ht="45.5" x14ac:dyDescent="0.35">
      <c r="C2" s="21" t="s">
        <v>42</v>
      </c>
      <c r="D2" s="21" t="s">
        <v>43</v>
      </c>
      <c r="E2" s="21" t="s">
        <v>2</v>
      </c>
    </row>
    <row r="3" spans="1:5" x14ac:dyDescent="0.35">
      <c r="C3" s="17">
        <v>416</v>
      </c>
      <c r="D3" s="24">
        <f>D11</f>
        <v>67.788359999999997</v>
      </c>
      <c r="E3" s="42">
        <f>C3*D3</f>
        <v>28199.957759999998</v>
      </c>
    </row>
    <row r="6" spans="1:5" ht="30.5" x14ac:dyDescent="0.35">
      <c r="B6" s="22"/>
      <c r="C6" s="21" t="s">
        <v>44</v>
      </c>
      <c r="D6" s="21" t="s">
        <v>45</v>
      </c>
      <c r="E6" s="21" t="s">
        <v>2</v>
      </c>
    </row>
    <row r="7" spans="1:5" x14ac:dyDescent="0.35">
      <c r="B7" s="16" t="s">
        <v>46</v>
      </c>
      <c r="C7" s="17">
        <v>4</v>
      </c>
      <c r="D7" s="24">
        <f>D10</f>
        <v>167192.185</v>
      </c>
      <c r="E7" s="42">
        <f>C7*D7</f>
        <v>668768.74</v>
      </c>
    </row>
    <row r="8" spans="1:5" x14ac:dyDescent="0.35">
      <c r="B8" s="16" t="s">
        <v>47</v>
      </c>
      <c r="C8" s="17">
        <v>1</v>
      </c>
      <c r="D8" s="24">
        <f>D10</f>
        <v>167192.185</v>
      </c>
      <c r="E8" s="42">
        <f>C8*D8</f>
        <v>167192.185</v>
      </c>
    </row>
    <row r="10" spans="1:5" ht="108.5" x14ac:dyDescent="0.35">
      <c r="A10" s="15" t="s">
        <v>48</v>
      </c>
      <c r="B10" s="19">
        <v>122530</v>
      </c>
      <c r="C10" s="20">
        <v>0.36449999999999999</v>
      </c>
      <c r="D10" s="18">
        <f>B10*(100%+C10)</f>
        <v>167192.185</v>
      </c>
    </row>
    <row r="11" spans="1:5" ht="93" x14ac:dyDescent="0.35">
      <c r="A11" s="15" t="s">
        <v>49</v>
      </c>
      <c r="B11" s="23">
        <v>49.68</v>
      </c>
      <c r="C11" s="20">
        <v>0.36449999999999999</v>
      </c>
      <c r="D11" s="18">
        <f>B11*(100%+C11)</f>
        <v>67.788359999999997</v>
      </c>
    </row>
    <row r="13" spans="1:5" x14ac:dyDescent="0.35">
      <c r="D13" s="15" t="s">
        <v>10</v>
      </c>
      <c r="E13" s="41">
        <f>SUM(E3,E8)</f>
        <v>195392.14275999999</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16" ma:contentTypeDescription="Create a new document." ma:contentTypeScope="" ma:versionID="5f9698f9de303dd2c3ea1a59372e54df">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9803e47f73ae9f1eec2ccffd3f3149bf"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B0F63A-BEA2-4D87-874C-F8A65B95B5DF}">
  <ds:schemaRefs>
    <ds:schemaRef ds:uri="http://purl.org/dc/terms/"/>
    <ds:schemaRef ds:uri="b3ce6949-99fe-4549-b75a-2322037c47c1"/>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63ed583d-7590-47b9-98bc-2af72f9646ac"/>
    <ds:schemaRef ds:uri="http://www.w3.org/XML/1998/namespace"/>
    <ds:schemaRef ds:uri="http://purl.org/dc/elements/1.1/"/>
  </ds:schemaRefs>
</ds:datastoreItem>
</file>

<file path=customXml/itemProps2.xml><?xml version="1.0" encoding="utf-8"?>
<ds:datastoreItem xmlns:ds="http://schemas.openxmlformats.org/officeDocument/2006/customXml" ds:itemID="{E96BE555-75B1-4449-92BB-5C697DCB86FC}">
  <ds:schemaRefs>
    <ds:schemaRef ds:uri="http://schemas.microsoft.com/sharepoint/v3/contenttype/forms"/>
  </ds:schemaRefs>
</ds:datastoreItem>
</file>

<file path=customXml/itemProps3.xml><?xml version="1.0" encoding="utf-8"?>
<ds:datastoreItem xmlns:ds="http://schemas.openxmlformats.org/officeDocument/2006/customXml" ds:itemID="{337F1C5A-ECC9-4F54-B5CD-7F897E3D8D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d583d-7590-47b9-98bc-2af72f9646ac"/>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Ongoing Annual Burden</vt:lpstr>
      <vt:lpstr>Federal Government Cost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Shelby Geller</dc:creator>
  <cp:keywords/>
  <dc:description/>
  <cp:lastModifiedBy>Andrews, Steven (PHMSA)</cp:lastModifiedBy>
  <cp:revision/>
  <dcterms:created xsi:type="dcterms:W3CDTF">2019-03-04T20:00:12Z</dcterms:created>
  <dcterms:modified xsi:type="dcterms:W3CDTF">2022-04-11T15:17:10Z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ies>
</file>