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F3668F2-BFAD-464A-899E-C259CAE3C216}" xr6:coauthVersionLast="47" xr6:coauthVersionMax="47" xr10:uidLastSave="{00000000-0000-0000-0000-000000000000}"/>
  <bookViews>
    <workbookView xWindow="-110" yWindow="-110" windowWidth="19420" windowHeight="10420" xr2:uid="{00000000-000D-0000-FFFF-FFFF00000000}"/>
  </bookViews>
  <sheets>
    <sheet name="Table 1" sheetId="1" r:id="rId1"/>
    <sheet name="Table 2" sheetId="2" r:id="rId2"/>
    <sheet name="Number of respondents" sheetId="3" r:id="rId3"/>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3" l="1"/>
  <c r="C42" i="3"/>
  <c r="E40" i="3"/>
  <c r="G39" i="3"/>
  <c r="F27" i="3"/>
  <c r="D27" i="3"/>
  <c r="C27" i="3"/>
  <c r="F10" i="3"/>
  <c r="D10" i="3"/>
  <c r="C10" i="3"/>
  <c r="E8" i="3"/>
  <c r="E8" i="1"/>
  <c r="F12" i="1"/>
  <c r="E26" i="1"/>
  <c r="E41" i="3" l="1"/>
  <c r="G41" i="3" s="1"/>
  <c r="E24" i="3" s="1"/>
  <c r="G40" i="3"/>
  <c r="G42" i="3" s="1"/>
  <c r="E9" i="3"/>
  <c r="G9" i="3" s="1"/>
  <c r="G8" i="3"/>
  <c r="G7" i="3"/>
  <c r="G10" i="3" s="1"/>
  <c r="I8" i="2"/>
  <c r="E42" i="3" l="1"/>
  <c r="E25" i="3"/>
  <c r="G24" i="3"/>
  <c r="E10" i="3"/>
  <c r="E23" i="1"/>
  <c r="E28" i="1"/>
  <c r="D28" i="1"/>
  <c r="D23" i="1"/>
  <c r="E26" i="3" l="1"/>
  <c r="G25" i="3"/>
  <c r="F28" i="1"/>
  <c r="G28" i="1" s="1"/>
  <c r="H28" i="1"/>
  <c r="F23" i="1"/>
  <c r="H23" i="1" s="1"/>
  <c r="D11" i="2"/>
  <c r="F11" i="2" s="1"/>
  <c r="D10" i="2"/>
  <c r="F10" i="2" s="1"/>
  <c r="D8" i="2"/>
  <c r="F8" i="2" s="1"/>
  <c r="G8" i="2" s="1"/>
  <c r="D29" i="1"/>
  <c r="F29" i="1" s="1"/>
  <c r="D26" i="1"/>
  <c r="F26" i="1" s="1"/>
  <c r="D21" i="1"/>
  <c r="F21" i="1" s="1"/>
  <c r="G21" i="1" s="1"/>
  <c r="D20" i="1"/>
  <c r="F20" i="1" s="1"/>
  <c r="D15" i="1"/>
  <c r="F15" i="1" s="1"/>
  <c r="D12" i="1"/>
  <c r="D11" i="1"/>
  <c r="F11" i="1" s="1"/>
  <c r="H11" i="1" s="1"/>
  <c r="D10" i="1"/>
  <c r="F10" i="1" s="1"/>
  <c r="H10" i="1" s="1"/>
  <c r="D9" i="1"/>
  <c r="F9" i="1" s="1"/>
  <c r="G9" i="1" s="1"/>
  <c r="D8" i="1"/>
  <c r="F8" i="1" s="1"/>
  <c r="D7" i="1"/>
  <c r="F7" i="1" s="1"/>
  <c r="G26" i="3" l="1"/>
  <c r="G27" i="3" s="1"/>
  <c r="E27" i="3"/>
  <c r="H15" i="1"/>
  <c r="G15" i="1"/>
  <c r="I15" i="1" s="1"/>
  <c r="G12" i="1"/>
  <c r="H12" i="1"/>
  <c r="G7" i="1"/>
  <c r="H7" i="1"/>
  <c r="H26" i="1"/>
  <c r="G26" i="1"/>
  <c r="G10" i="1"/>
  <c r="I10" i="1" s="1"/>
  <c r="G11" i="1"/>
  <c r="I11" i="1" s="1"/>
  <c r="H29" i="1"/>
  <c r="G29" i="1"/>
  <c r="F30" i="1" s="1"/>
  <c r="G20" i="1"/>
  <c r="H20" i="1"/>
  <c r="H10" i="2"/>
  <c r="I10" i="2" s="1"/>
  <c r="G10" i="2"/>
  <c r="G8" i="1"/>
  <c r="H8" i="1"/>
  <c r="H21" i="1"/>
  <c r="I21" i="1" s="1"/>
  <c r="H9" i="1"/>
  <c r="I9" i="1" s="1"/>
  <c r="I28" i="1"/>
  <c r="G23" i="1"/>
  <c r="I23" i="1" s="1"/>
  <c r="G11" i="2"/>
  <c r="H11" i="2"/>
  <c r="H8" i="2"/>
  <c r="I11" i="2" l="1"/>
  <c r="F24" i="1"/>
  <c r="I12" i="1"/>
  <c r="I7" i="1"/>
  <c r="I26" i="1"/>
  <c r="I29" i="1"/>
  <c r="I20" i="1"/>
  <c r="I12" i="2"/>
  <c r="F12" i="2"/>
  <c r="I8" i="1"/>
  <c r="F31" i="1" l="1"/>
  <c r="K32" i="1" s="1"/>
  <c r="I24" i="1"/>
  <c r="I31" i="1" s="1"/>
  <c r="I33" i="1" s="1"/>
  <c r="I30" i="1"/>
</calcChain>
</file>

<file path=xl/sharedStrings.xml><?xml version="1.0" encoding="utf-8"?>
<sst xmlns="http://schemas.openxmlformats.org/spreadsheetml/2006/main" count="151" uniqueCount="103">
  <si>
    <t>Table 1:  Annual Respondent Burden and Cost – NSPS for Stationary Source Compression Ignition Internal Combustion Engines (40 CFR Part 60, Subpart IIII) (Renewal)</t>
  </si>
  <si>
    <t>Burden item</t>
  </si>
  <si>
    <t>(A)</t>
  </si>
  <si>
    <t>Person hours per occurrence</t>
  </si>
  <si>
    <t>(B)</t>
  </si>
  <si>
    <t>No. of occurrences per respondent per year</t>
  </si>
  <si>
    <t>(C)</t>
  </si>
  <si>
    <t>(C=AxB)</t>
  </si>
  <si>
    <t>(D)</t>
  </si>
  <si>
    <t>(E)</t>
  </si>
  <si>
    <t>Technical person- hours per year</t>
  </si>
  <si>
    <t>(E=CxD)</t>
  </si>
  <si>
    <t>(F)</t>
  </si>
  <si>
    <t>(Ex0.05)</t>
  </si>
  <si>
    <t>(G)</t>
  </si>
  <si>
    <t>(Ex0.1)</t>
  </si>
  <si>
    <t>(H)</t>
  </si>
  <si>
    <t>1.  Applications</t>
  </si>
  <si>
    <t>N/A</t>
  </si>
  <si>
    <t>A.  Certification for stationary use</t>
  </si>
  <si>
    <r>
      <t xml:space="preserve">     -  Certification application </t>
    </r>
    <r>
      <rPr>
        <vertAlign val="superscript"/>
        <sz val="10"/>
        <color theme="1"/>
        <rFont val="Times New Roman"/>
        <family val="1"/>
      </rPr>
      <t>c</t>
    </r>
  </si>
  <si>
    <t xml:space="preserve">     -  Recordkeeping</t>
  </si>
  <si>
    <r>
      <t xml:space="preserve">     -  Certificate/durability testing </t>
    </r>
    <r>
      <rPr>
        <vertAlign val="superscript"/>
        <sz val="10"/>
        <color theme="1"/>
        <rFont val="Times New Roman"/>
        <family val="1"/>
      </rPr>
      <t>d</t>
    </r>
  </si>
  <si>
    <t xml:space="preserve">     -  Selective enforcement audits</t>
  </si>
  <si>
    <r>
      <t xml:space="preserve">     -  Defect reporting </t>
    </r>
    <r>
      <rPr>
        <vertAlign val="superscript"/>
        <sz val="10"/>
        <color theme="1"/>
        <rFont val="Times New Roman"/>
        <family val="1"/>
      </rPr>
      <t>e</t>
    </r>
  </si>
  <si>
    <t>B.  Certification for stationary/non-road use</t>
  </si>
  <si>
    <t>2.  Surveys and studies</t>
  </si>
  <si>
    <t>3.  Reporting requirements</t>
  </si>
  <si>
    <t xml:space="preserve">     B.  Required activities</t>
  </si>
  <si>
    <t>See 3D</t>
  </si>
  <si>
    <t xml:space="preserve">     C.   Gather existing information</t>
  </si>
  <si>
    <t xml:space="preserve">     D.  Write report </t>
  </si>
  <si>
    <t xml:space="preserve">          Initial notification</t>
  </si>
  <si>
    <r>
      <t xml:space="preserve">             &gt;3,000 hp, prime </t>
    </r>
    <r>
      <rPr>
        <vertAlign val="superscript"/>
        <sz val="10"/>
        <color theme="1"/>
        <rFont val="Times New Roman"/>
        <family val="1"/>
      </rPr>
      <t>g</t>
    </r>
  </si>
  <si>
    <r>
      <t xml:space="preserve">             &gt;10 l/cyl, prime </t>
    </r>
    <r>
      <rPr>
        <vertAlign val="superscript"/>
        <sz val="10"/>
        <color theme="1"/>
        <rFont val="Times New Roman"/>
        <family val="1"/>
      </rPr>
      <t>h</t>
    </r>
  </si>
  <si>
    <t xml:space="preserve">             Pre-2007, not certified, prime, &gt;175 hp</t>
  </si>
  <si>
    <t>Subtotal for Reporting Requirements</t>
  </si>
  <si>
    <t>4.  Recordkeeping requirements</t>
  </si>
  <si>
    <t xml:space="preserve">     B.  Train personnel</t>
  </si>
  <si>
    <t xml:space="preserve">Subtotal  for Recordkeeping Requirements  </t>
  </si>
  <si>
    <r>
      <t xml:space="preserve">Respondents per year </t>
    </r>
    <r>
      <rPr>
        <b/>
        <vertAlign val="superscript"/>
        <sz val="10"/>
        <color theme="1"/>
        <rFont val="Times New Roman"/>
        <family val="1"/>
      </rPr>
      <t>a</t>
    </r>
  </si>
  <si>
    <t>Assumptions:</t>
  </si>
  <si>
    <r>
      <t>f</t>
    </r>
    <r>
      <rPr>
        <sz val="10"/>
        <color theme="1"/>
        <rFont val="Times New Roman"/>
        <family val="1"/>
      </rPr>
      <t xml:space="preserve">  We have assumed that each of the 40 respondents will take one hour to read instructions.</t>
    </r>
  </si>
  <si>
    <r>
      <t>g</t>
    </r>
    <r>
      <rPr>
        <sz val="10"/>
        <color theme="1"/>
        <rFont val="Times New Roman"/>
        <family val="1"/>
      </rPr>
      <t xml:space="preserve">  We have assumed that 80 percent of the 40 affected facilities are required to write the &gt;3,000 hp, prime report.</t>
    </r>
  </si>
  <si>
    <r>
      <t>h</t>
    </r>
    <r>
      <rPr>
        <sz val="10"/>
        <color theme="1"/>
        <rFont val="Times New Roman"/>
        <family val="1"/>
      </rPr>
      <t xml:space="preserve">  We have assumed that 20 percent of the 40 affected facilities will write the 10 l/cyl prime report.</t>
    </r>
  </si>
  <si>
    <t>Table 2:  Average Annual EPA Burden and Cost – NSPS for Stationary Source Compression Ignition Internal Combustion Engines (40 CFR Part 60, Subpart IIII) (Renewal)</t>
  </si>
  <si>
    <t>Activity</t>
  </si>
  <si>
    <t>EPA person- hours per occurrence</t>
  </si>
  <si>
    <t>No. of occurrences per plant per year</t>
  </si>
  <si>
    <t>EPA person- hours per plant per year</t>
  </si>
  <si>
    <r>
      <t xml:space="preserve">Plants per year  </t>
    </r>
    <r>
      <rPr>
        <vertAlign val="superscript"/>
        <sz val="12"/>
        <color theme="1"/>
        <rFont val="Times New Roman"/>
        <family val="1"/>
      </rPr>
      <t>a</t>
    </r>
  </si>
  <si>
    <t>Management person-hours per year</t>
  </si>
  <si>
    <t>Clerical person-hours per year</t>
  </si>
  <si>
    <r>
      <t xml:space="preserve">Cost, $ </t>
    </r>
    <r>
      <rPr>
        <b/>
        <vertAlign val="superscript"/>
        <sz val="12"/>
        <color theme="1"/>
        <rFont val="Times New Roman"/>
        <family val="1"/>
      </rPr>
      <t>b</t>
    </r>
  </si>
  <si>
    <t>Report Review</t>
  </si>
  <si>
    <r>
      <t xml:space="preserve">1.  Initial notification of compliance </t>
    </r>
    <r>
      <rPr>
        <vertAlign val="superscript"/>
        <sz val="10"/>
        <color theme="1"/>
        <rFont val="Times New Roman"/>
        <family val="1"/>
      </rPr>
      <t>c</t>
    </r>
  </si>
  <si>
    <t>2.  Certification application</t>
  </si>
  <si>
    <r>
      <t xml:space="preserve">     A.  Certification for stationary use </t>
    </r>
    <r>
      <rPr>
        <vertAlign val="superscript"/>
        <sz val="10"/>
        <color theme="1"/>
        <rFont val="Times New Roman"/>
        <family val="1"/>
      </rPr>
      <t>d</t>
    </r>
  </si>
  <si>
    <r>
      <t xml:space="preserve">     B.  Certification for stationary/non-road use </t>
    </r>
    <r>
      <rPr>
        <vertAlign val="superscript"/>
        <sz val="10"/>
        <color theme="1"/>
        <rFont val="Times New Roman"/>
        <family val="1"/>
      </rPr>
      <t>e</t>
    </r>
  </si>
  <si>
    <t xml:space="preserve"> Assumptions:</t>
  </si>
  <si>
    <t>Person hours per respondent per year
(C=AxB)</t>
  </si>
  <si>
    <t>Technical person- hours per year
(E=CxD)</t>
  </si>
  <si>
    <t>Management person hours per year
(Ex0.05)</t>
  </si>
  <si>
    <t>Clerical person hours per year
(Ex0.1)</t>
  </si>
  <si>
    <r>
      <t xml:space="preserve">Total Cost 
Per year </t>
    </r>
    <r>
      <rPr>
        <b/>
        <vertAlign val="superscript"/>
        <sz val="10"/>
        <color theme="1"/>
        <rFont val="Times New Roman"/>
        <family val="1"/>
      </rPr>
      <t>b</t>
    </r>
  </si>
  <si>
    <r>
      <rPr>
        <vertAlign val="superscript"/>
        <sz val="10"/>
        <color theme="1"/>
        <rFont val="Times New Roman"/>
        <family val="1"/>
      </rPr>
      <t xml:space="preserve">c </t>
    </r>
    <r>
      <rPr>
        <sz val="10"/>
        <color theme="1"/>
        <rFont val="Times New Roman"/>
        <family val="1"/>
      </rPr>
      <t xml:space="preserve"> We have assumed that each of the 40 affected facilities would have to submit the initial notification of compliance report.</t>
    </r>
  </si>
  <si>
    <r>
      <rPr>
        <vertAlign val="superscript"/>
        <sz val="10"/>
        <color theme="1"/>
        <rFont val="Times New Roman"/>
        <family val="1"/>
      </rPr>
      <t>d</t>
    </r>
    <r>
      <rPr>
        <sz val="10"/>
        <color theme="1"/>
        <rFont val="Times New Roman"/>
        <family val="1"/>
      </rPr>
      <t xml:space="preserve">  We have assumed that it will take 2 hours to review the certification for stationary use report for each respondent.</t>
    </r>
  </si>
  <si>
    <r>
      <rPr>
        <vertAlign val="superscript"/>
        <sz val="10"/>
        <color theme="1"/>
        <rFont val="Times New Roman"/>
        <family val="1"/>
      </rPr>
      <t>e</t>
    </r>
    <r>
      <rPr>
        <sz val="10"/>
        <color theme="1"/>
        <rFont val="Times New Roman"/>
        <family val="1"/>
      </rPr>
      <t xml:space="preserve">  We have assumed that it will take one hour one time per year to review the certification for stationary/non-road use for each respondent.</t>
    </r>
  </si>
  <si>
    <r>
      <t xml:space="preserve">       E. Annual report for emergency stationary CI ICE</t>
    </r>
    <r>
      <rPr>
        <vertAlign val="superscript"/>
        <sz val="10"/>
        <color theme="1"/>
        <rFont val="Times New Roman"/>
        <family val="1"/>
      </rPr>
      <t>i</t>
    </r>
  </si>
  <si>
    <r>
      <t xml:space="preserve">     A.  Read and understand rule requirement</t>
    </r>
    <r>
      <rPr>
        <vertAlign val="superscript"/>
        <sz val="10"/>
        <color theme="1"/>
        <rFont val="Times New Roman"/>
        <family val="1"/>
      </rPr>
      <t>f</t>
    </r>
  </si>
  <si>
    <r>
      <t xml:space="preserve">     A.  Read and understand rule requirement </t>
    </r>
    <r>
      <rPr>
        <vertAlign val="superscript"/>
        <sz val="10"/>
        <color theme="1"/>
        <rFont val="Times New Roman"/>
        <family val="1"/>
      </rPr>
      <t>j</t>
    </r>
  </si>
  <si>
    <r>
      <t xml:space="preserve">     C.  Recording CDPF corrective action</t>
    </r>
    <r>
      <rPr>
        <vertAlign val="superscript"/>
        <sz val="10"/>
        <color theme="1"/>
        <rFont val="Times New Roman"/>
        <family val="1"/>
      </rPr>
      <t>k</t>
    </r>
  </si>
  <si>
    <r>
      <t xml:space="preserve">     D.  Recording hours in non-emergency operation </t>
    </r>
    <r>
      <rPr>
        <vertAlign val="superscript"/>
        <sz val="10"/>
        <color theme="1"/>
        <rFont val="Times New Roman"/>
        <family val="1"/>
      </rPr>
      <t>l</t>
    </r>
  </si>
  <si>
    <r>
      <t>TOTAL LABOR BURDEN AND COST (rounded)</t>
    </r>
    <r>
      <rPr>
        <b/>
        <vertAlign val="superscript"/>
        <sz val="10"/>
        <color theme="1"/>
        <rFont val="Times New Roman"/>
        <family val="1"/>
      </rPr>
      <t>m</t>
    </r>
  </si>
  <si>
    <r>
      <t>Total Capital/O&amp;M Costs</t>
    </r>
    <r>
      <rPr>
        <b/>
        <vertAlign val="superscript"/>
        <sz val="10"/>
        <color theme="1"/>
        <rFont val="Times New Roman"/>
        <family val="1"/>
      </rPr>
      <t>m</t>
    </r>
  </si>
  <si>
    <r>
      <t>Grand Total (Labor and Capital/O&amp;M Costs)</t>
    </r>
    <r>
      <rPr>
        <b/>
        <vertAlign val="superscript"/>
        <sz val="10"/>
        <color theme="1"/>
        <rFont val="Times New Roman"/>
        <family val="1"/>
      </rPr>
      <t>m</t>
    </r>
  </si>
  <si>
    <r>
      <t>l</t>
    </r>
    <r>
      <rPr>
        <sz val="10"/>
        <color theme="1"/>
        <rFont val="Times New Roman"/>
        <family val="1"/>
      </rPr>
      <t xml:space="preserve">  We have assumed that respondents are required to keep the records for the recording hours in non-emergency operation.</t>
    </r>
  </si>
  <si>
    <r>
      <rPr>
        <vertAlign val="superscript"/>
        <sz val="10"/>
        <color theme="1"/>
        <rFont val="Times New Roman"/>
        <family val="1"/>
      </rPr>
      <t>m</t>
    </r>
    <r>
      <rPr>
        <sz val="10"/>
        <color theme="1"/>
        <rFont val="Times New Roman"/>
        <family val="1"/>
      </rPr>
      <t xml:space="preserve"> Totals have been rounded to 3 significant figures.  Figures may not add exactly due to rounding.</t>
    </r>
  </si>
  <si>
    <r>
      <t xml:space="preserve">k </t>
    </r>
    <r>
      <rPr>
        <sz val="10"/>
        <color theme="1"/>
        <rFont val="Times New Roman"/>
        <family val="1"/>
      </rPr>
      <t>We have assumed that it will take 10% of respondents 1 hour to keep records of corrective actions taken for CI ICE equipped with diesel particulate filters.</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</si>
  <si>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</si>
  <si>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t>TOTAL ANNUAL BURDEN AND COST (rounded)</t>
    </r>
    <r>
      <rPr>
        <b/>
        <vertAlign val="superscript"/>
        <sz val="10"/>
        <color theme="1"/>
        <rFont val="Times New Roman"/>
        <family val="1"/>
      </rPr>
      <t>f</t>
    </r>
  </si>
  <si>
    <t>hr/response</t>
  </si>
  <si>
    <r>
      <t>a</t>
    </r>
    <r>
      <rPr>
        <sz val="10"/>
        <color theme="1"/>
        <rFont val="Times New Roman"/>
        <family val="1"/>
      </rPr>
      <t xml:space="preserve">  We have assumed that there are 207,240 sources currently subject to the regulations, and it is estimated that 40 new sources are expected each year over the next three years.</t>
    </r>
  </si>
  <si>
    <r>
      <t>b</t>
    </r>
    <r>
      <rPr>
        <sz val="10"/>
        <color theme="1"/>
        <rFont val="Times New Roman"/>
        <family val="1"/>
      </rPr>
      <t xml:space="preserve">  This ICR uses the following labor rates: $153.55 per hour for Executive, Administrative, and Managerial labor; $122.20 per hour for Technical labor, and $61.51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</si>
  <si>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hourly labor rates: $69.04 for Managerial (GS-13, Step 5, $43.15 + 60%), $51.23 for Technical (GS-12, Step 1, $32.02 + 60%) and $27.73 Clerical (GS-6, Step 3, $17.33 + 60%).  These rates are from the Office of Personnel Management (OPM) “2014 General Schedule” which excludes locality rates of pay. These rates have been increased by 60 percent to account for the benefit packages available to government employees.</t>
    </r>
  </si>
  <si>
    <r>
      <t>a</t>
    </r>
    <r>
      <rPr>
        <sz val="10"/>
        <rFont val="Times New Roman"/>
        <family val="1"/>
      </rPr>
      <t xml:space="preserve">  We have assumed that there are 207,240 sources currently subject to the regulations. EPA estimates that approximately 160 stationary CI engines greater than 3,000 HP are sold each year, and that 20 percent of these engines are used for non-emergency purposes. This means that there are an estimated 32 new non-emergency engines greater than 3,000 HP sold each year that would have to submit an initial notification. EPA also  estimates that 8 engines with a displacement of 10 liters per cylinder or more are sold in the U.S. each year. Therefore it is estimated that 40 new sources are expected each year over the next three years. </t>
    </r>
  </si>
  <si>
    <r>
      <t>c</t>
    </r>
    <r>
      <rPr>
        <sz val="10"/>
        <rFont val="Times New Roman"/>
        <family val="1"/>
      </rPr>
      <t xml:space="preserve">  We assume that approximately 35 engine families per year will be required to be certified to the emission standards of the rule by manufacturers. We have assumed that it will take 44 hours for all affected facilities to complete the certification application. EPA also estimates that approximately 200 engine families currently certified for nonroad use will be required to be certified to the stationary CI rule and would have minimal burden.</t>
    </r>
  </si>
  <si>
    <r>
      <t>d</t>
    </r>
    <r>
      <rPr>
        <sz val="10"/>
        <rFont val="Times New Roman"/>
        <family val="1"/>
      </rPr>
      <t xml:space="preserve">  We assume that approximately 35 engine families per year will be required to be certified to the emission standards of the rule. We have assumed that it will take 168 hours for all affected facilities to complete the certificate/durability testing.</t>
    </r>
  </si>
  <si>
    <r>
      <t xml:space="preserve">e </t>
    </r>
    <r>
      <rPr>
        <sz val="10"/>
        <rFont val="Times New Roman"/>
        <family val="1"/>
      </rPr>
      <t xml:space="preserve"> We assume 10% of new respondents will have to conduct defect-reporting. We have assumed that it will take 125 hours for all affected facilities to complete the defect report.</t>
    </r>
  </si>
  <si>
    <r>
      <t xml:space="preserve">i  </t>
    </r>
    <r>
      <rPr>
        <sz val="10"/>
        <rFont val="Times New Roman"/>
        <family val="1"/>
      </rPr>
      <t xml:space="preserve">Applies to emergency stationary CI ICE with a maximum engine power more than 100 HP that operates or is contractually obligated to be available for more than 15 hours per calendar year for the purposes specified in § 60.4211(f)(2)(ii) and (iii) or that operates for the purposes specified in § 60.4211(f)(3)(i). We have assumed 16 hours per annual report based on ICR 1975.06 (NESHAP For Stationary Reciprocating Internal Combustion Engines 40 CFR Part 63, Subpart ZZZZ) and that 5% of respondents must submit an annual report. </t>
    </r>
  </si>
  <si>
    <r>
      <t>j</t>
    </r>
    <r>
      <rPr>
        <sz val="10"/>
        <rFont val="Times New Roman"/>
        <family val="1"/>
      </rPr>
      <t xml:space="preserve">  We have assumed that on average 27% (or 55,955) of the 207,240 respondents will read rule instructions each year.</t>
    </r>
  </si>
  <si>
    <t>Number of Respondents</t>
  </si>
  <si>
    <t>Respondents That Submit Reports</t>
  </si>
  <si>
    <t>Respondents That Do Not Submit Any Reports</t>
  </si>
  <si>
    <t>Year</t>
  </si>
  <si>
    <r>
      <t xml:space="preserve">Number of New Respondents </t>
    </r>
    <r>
      <rPr>
        <vertAlign val="superscript"/>
        <sz val="10"/>
        <color theme="1"/>
        <rFont val="Times New Roman"/>
        <family val="1"/>
      </rPr>
      <t>1</t>
    </r>
  </si>
  <si>
    <t>Number of Existing Respondents</t>
  </si>
  <si>
    <t>Number of Existing Respondents that keep records but do not submit reports</t>
  </si>
  <si>
    <t>Number of Existing Respondents That Are Also New Respondents</t>
  </si>
  <si>
    <t>(E=A+B+C-D)</t>
  </si>
  <si>
    <t>Average</t>
  </si>
  <si>
    <r>
      <t xml:space="preserve">Number of New Respondents </t>
    </r>
    <r>
      <rPr>
        <vertAlign val="superscript"/>
        <sz val="10"/>
        <color theme="2" tint="-0.749992370372631"/>
        <rFont val="Times New Roman"/>
        <family val="1"/>
      </rPr>
      <t>1</t>
    </r>
  </si>
  <si>
    <t>Number of Existing  Respondents that keep records but do not submit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</si>
</sst>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25" x14ac:knownFonts="1">
    <font>
      <sz val="11"/>
      <color theme="1"/>
      <name val="Calibri"/>
      <family val="2"/>
      <scheme val="minor"/>
    </font>
    <font>
      <sz val="10"/>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rgb="FF000000"/>
      <name val="Times New Roman"/>
      <family val="1"/>
    </font>
    <font>
      <vertAlign val="superscript"/>
      <sz val="10"/>
      <color theme="1"/>
      <name val="Times New Roman"/>
      <family val="1"/>
    </font>
    <font>
      <b/>
      <i/>
      <sz val="10"/>
      <color theme="1"/>
      <name val="Times New Roman"/>
      <family val="1"/>
    </font>
    <font>
      <b/>
      <sz val="10"/>
      <color rgb="FF000000"/>
      <name val="Times New Roman"/>
      <family val="1"/>
    </font>
    <font>
      <vertAlign val="superscript"/>
      <sz val="12"/>
      <color theme="1"/>
      <name val="Times New Roman"/>
      <family val="1"/>
    </font>
    <font>
      <sz val="11"/>
      <color rgb="FFFF0000"/>
      <name val="Calibri"/>
      <family val="2"/>
      <scheme val="minor"/>
    </font>
    <font>
      <b/>
      <sz val="11"/>
      <color theme="1"/>
      <name val="Calibri"/>
      <family val="2"/>
      <scheme val="minor"/>
    </font>
    <font>
      <sz val="10"/>
      <name val="Times New Roman"/>
      <family val="1"/>
    </font>
    <font>
      <vertAlign val="superscript"/>
      <sz val="12"/>
      <name val="Times New Roman"/>
      <family val="1"/>
    </font>
    <font>
      <sz val="11"/>
      <name val="Calibri"/>
      <family val="2"/>
      <scheme val="minor"/>
    </font>
    <font>
      <vertAlign val="superscript"/>
      <sz val="10"/>
      <name val="Times New Roman"/>
      <family val="1"/>
    </font>
    <font>
      <b/>
      <sz val="12"/>
      <color theme="1"/>
      <name val="Times New Roman"/>
      <family val="1"/>
    </font>
    <font>
      <sz val="9"/>
      <color theme="1"/>
      <name val="Times New Roman"/>
      <family val="1"/>
    </font>
    <font>
      <sz val="11"/>
      <color theme="2" tint="-0.749992370372631"/>
      <name val="Calibri"/>
      <family val="2"/>
      <scheme val="minor"/>
    </font>
    <font>
      <b/>
      <sz val="11"/>
      <color theme="2" tint="-0.749992370372631"/>
      <name val="Calibri"/>
      <family val="2"/>
      <scheme val="minor"/>
    </font>
    <font>
      <b/>
      <sz val="12"/>
      <color theme="2" tint="-0.749992370372631"/>
      <name val="Times New Roman"/>
      <family val="1"/>
    </font>
    <font>
      <sz val="9"/>
      <color theme="2" tint="-0.749992370372631"/>
      <name val="Times New Roman"/>
      <family val="1"/>
    </font>
    <font>
      <sz val="10"/>
      <color theme="2" tint="-0.749992370372631"/>
      <name val="Times New Roman"/>
      <family val="1"/>
    </font>
    <font>
      <vertAlign val="superscript"/>
      <sz val="10"/>
      <color theme="2" tint="-0.749992370372631"/>
      <name val="Times New Roman"/>
      <family val="1"/>
    </font>
    <font>
      <sz val="12"/>
      <color theme="2" tint="-0.74999237037263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2" fillId="0" borderId="1" xfId="0" applyFont="1" applyBorder="1" applyAlignment="1">
      <alignment horizontal="center" vertical="center" wrapText="1"/>
    </xf>
    <xf numFmtId="0" fontId="0" fillId="0" borderId="1" xfId="0" applyBorder="1" applyAlignment="1">
      <alignment vertical="top" wrapText="1" indent="1"/>
    </xf>
    <xf numFmtId="0" fontId="2" fillId="0" borderId="1" xfId="0" applyFont="1" applyBorder="1" applyAlignment="1">
      <alignment horizontal="left" vertical="center" wrapText="1" indent="1"/>
    </xf>
    <xf numFmtId="0" fontId="1"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right" vertical="center" wrapText="1" indent="1"/>
    </xf>
    <xf numFmtId="3" fontId="5" fillId="0" borderId="1" xfId="0" applyNumberFormat="1" applyFont="1" applyBorder="1" applyAlignment="1">
      <alignment horizontal="center" vertical="center" wrapText="1"/>
    </xf>
    <xf numFmtId="8" fontId="5" fillId="0" borderId="1" xfId="0" applyNumberFormat="1" applyFont="1" applyBorder="1" applyAlignment="1">
      <alignment horizontal="right" vertical="center" wrapText="1" indent="1"/>
    </xf>
    <xf numFmtId="0" fontId="7" fillId="0" borderId="1" xfId="0" applyFont="1" applyBorder="1" applyAlignment="1">
      <alignment horizontal="left" vertical="center" wrapText="1" indent="1"/>
    </xf>
    <xf numFmtId="6" fontId="8" fillId="0" borderId="1" xfId="0" applyNumberFormat="1" applyFont="1" applyBorder="1" applyAlignment="1">
      <alignment horizontal="right" vertical="center" wrapText="1" indent="1"/>
    </xf>
    <xf numFmtId="0" fontId="2" fillId="0" borderId="0" xfId="0" applyFont="1" applyAlignment="1">
      <alignment vertical="center"/>
    </xf>
    <xf numFmtId="0" fontId="6" fillId="0" borderId="0" xfId="0" applyFont="1" applyAlignment="1">
      <alignment vertical="center"/>
    </xf>
    <xf numFmtId="3" fontId="2" fillId="0" borderId="1" xfId="0" applyNumberFormat="1" applyFont="1" applyBorder="1" applyAlignment="1">
      <alignment horizontal="center" vertical="center" wrapText="1"/>
    </xf>
    <xf numFmtId="6" fontId="2" fillId="0" borderId="1" xfId="0" applyNumberFormat="1" applyFont="1" applyBorder="1" applyAlignment="1">
      <alignment horizontal="right" vertical="center" wrapText="1" indent="1"/>
    </xf>
    <xf numFmtId="0" fontId="2" fillId="0" borderId="1" xfId="0" applyFont="1" applyBorder="1" applyAlignment="1">
      <alignment vertical="center" wrapText="1"/>
    </xf>
    <xf numFmtId="0" fontId="5" fillId="0" borderId="1" xfId="0" applyFont="1" applyFill="1" applyBorder="1" applyAlignment="1">
      <alignment horizontal="center" vertical="center" wrapText="1"/>
    </xf>
    <xf numFmtId="0" fontId="1" fillId="0" borderId="1" xfId="0" applyFont="1" applyBorder="1" applyAlignment="1">
      <alignment vertical="center" wrapText="1"/>
    </xf>
    <xf numFmtId="6" fontId="8" fillId="0" borderId="1" xfId="0" applyNumberFormat="1" applyFont="1" applyBorder="1" applyAlignment="1">
      <alignment vertical="center" wrapText="1"/>
    </xf>
    <xf numFmtId="0" fontId="5" fillId="0" borderId="1" xfId="0" applyFont="1" applyBorder="1" applyAlignment="1">
      <alignment horizontal="right" vertical="center" wrapText="1"/>
    </xf>
    <xf numFmtId="8" fontId="5" fillId="0" borderId="1" xfId="0" applyNumberFormat="1" applyFont="1" applyBorder="1" applyAlignment="1">
      <alignment horizontal="right" vertical="center" wrapText="1"/>
    </xf>
    <xf numFmtId="0" fontId="1" fillId="0" borderId="0" xfId="0" applyFont="1"/>
    <xf numFmtId="0" fontId="1" fillId="0" borderId="1" xfId="0" applyFont="1" applyFill="1" applyBorder="1" applyAlignment="1">
      <alignment horizontal="left" vertical="center" wrapText="1" indent="1"/>
    </xf>
    <xf numFmtId="3" fontId="5" fillId="0" borderId="1"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 fontId="0" fillId="0" borderId="0" xfId="0" applyNumberFormat="1" applyAlignment="1">
      <alignment horizontal="center"/>
    </xf>
    <xf numFmtId="8" fontId="5" fillId="0" borderId="1" xfId="0" applyNumberFormat="1" applyFont="1" applyBorder="1" applyAlignment="1">
      <alignment vertical="center" wrapText="1"/>
    </xf>
    <xf numFmtId="0" fontId="1" fillId="0" borderId="0" xfId="0" applyFont="1" applyFill="1"/>
    <xf numFmtId="0" fontId="11" fillId="0" borderId="0" xfId="0" applyFont="1"/>
    <xf numFmtId="0" fontId="10" fillId="0" borderId="0" xfId="0" applyFont="1"/>
    <xf numFmtId="0" fontId="12" fillId="0" borderId="1" xfId="0" applyFont="1" applyFill="1" applyBorder="1" applyAlignment="1">
      <alignment horizontal="center" vertical="center" wrapText="1"/>
    </xf>
    <xf numFmtId="6" fontId="2" fillId="0" borderId="1" xfId="0" applyNumberFormat="1" applyFont="1" applyFill="1" applyBorder="1" applyAlignment="1">
      <alignment horizontal="right" vertical="center" wrapText="1" indent="1"/>
    </xf>
    <xf numFmtId="0" fontId="16" fillId="0" borderId="1" xfId="0" applyFont="1" applyBorder="1" applyAlignment="1">
      <alignment vertical="center" wrapText="1"/>
    </xf>
    <xf numFmtId="0" fontId="17"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vertical="top"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18" fillId="0" borderId="0" xfId="0" applyFont="1"/>
    <xf numFmtId="0" fontId="19" fillId="0" borderId="0" xfId="0" applyFont="1"/>
    <xf numFmtId="0" fontId="21" fillId="0" borderId="0" xfId="0" applyFont="1" applyAlignment="1">
      <alignmen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18" fillId="0" borderId="0" xfId="0" applyFont="1" applyAlignment="1">
      <alignment vertical="top" wrapText="1"/>
    </xf>
    <xf numFmtId="0" fontId="21" fillId="0" borderId="0" xfId="0" applyFont="1" applyAlignment="1">
      <alignment horizontal="center" vertical="center" wrapText="1"/>
    </xf>
    <xf numFmtId="3" fontId="21"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3" fontId="8"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0" xfId="0" applyFont="1" applyAlignment="1">
      <alignment horizontal="left" vertical="center" wrapText="1"/>
    </xf>
    <xf numFmtId="0" fontId="15" fillId="0" borderId="0" xfId="0" applyFont="1" applyFill="1" applyAlignment="1">
      <alignment horizontal="left" vertical="center"/>
    </xf>
    <xf numFmtId="0" fontId="14" fillId="0" borderId="0" xfId="0" applyFont="1" applyFill="1" applyAlignment="1">
      <alignment horizontal="left" vertical="center"/>
    </xf>
    <xf numFmtId="0" fontId="6" fillId="0"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15" fillId="0" borderId="0" xfId="0" applyFont="1" applyFill="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left" vertical="center" wrapText="1"/>
    </xf>
    <xf numFmtId="0" fontId="13" fillId="0" borderId="0" xfId="0" applyFont="1" applyFill="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1" fontId="8" fillId="0" borderId="4"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4"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abSelected="1" zoomScaleNormal="100" workbookViewId="0">
      <selection activeCell="A2" sqref="A2:XFD2"/>
    </sheetView>
  </sheetViews>
  <sheetFormatPr defaultRowHeight="14.5" x14ac:dyDescent="0.35"/>
  <cols>
    <col min="1" max="1" width="44.1796875" customWidth="1"/>
    <col min="2" max="9" width="15.1796875" customWidth="1"/>
    <col min="11" max="11" width="12.7265625" customWidth="1"/>
  </cols>
  <sheetData>
    <row r="1" spans="1:10" x14ac:dyDescent="0.35">
      <c r="A1" s="31" t="s">
        <v>0</v>
      </c>
    </row>
    <row r="2" spans="1:10" ht="16.5" hidden="1" customHeight="1" x14ac:dyDescent="0.35">
      <c r="F2">
        <v>122.2</v>
      </c>
      <c r="G2">
        <v>153.55000000000001</v>
      </c>
      <c r="H2">
        <v>61.51</v>
      </c>
    </row>
    <row r="3" spans="1:10" ht="15" customHeight="1" x14ac:dyDescent="0.35">
      <c r="A3" s="51" t="s">
        <v>1</v>
      </c>
      <c r="B3" s="1" t="s">
        <v>2</v>
      </c>
      <c r="C3" s="1" t="s">
        <v>4</v>
      </c>
      <c r="D3" s="1" t="s">
        <v>6</v>
      </c>
      <c r="E3" s="1" t="s">
        <v>8</v>
      </c>
      <c r="F3" s="1" t="s">
        <v>9</v>
      </c>
      <c r="G3" s="1" t="s">
        <v>12</v>
      </c>
      <c r="H3" s="1" t="s">
        <v>14</v>
      </c>
      <c r="I3" s="1" t="s">
        <v>16</v>
      </c>
    </row>
    <row r="4" spans="1:10" ht="52" x14ac:dyDescent="0.35">
      <c r="A4" s="52"/>
      <c r="B4" s="1" t="s">
        <v>3</v>
      </c>
      <c r="C4" s="1" t="s">
        <v>5</v>
      </c>
      <c r="D4" s="1" t="s">
        <v>60</v>
      </c>
      <c r="E4" s="1" t="s">
        <v>40</v>
      </c>
      <c r="F4" s="1" t="s">
        <v>61</v>
      </c>
      <c r="G4" s="1" t="s">
        <v>62</v>
      </c>
      <c r="H4" s="1" t="s">
        <v>63</v>
      </c>
      <c r="I4" s="1" t="s">
        <v>64</v>
      </c>
    </row>
    <row r="5" spans="1:10" ht="16.5" customHeight="1" x14ac:dyDescent="0.35">
      <c r="A5" s="4" t="s">
        <v>17</v>
      </c>
      <c r="B5" s="5" t="s">
        <v>18</v>
      </c>
      <c r="C5" s="6"/>
      <c r="D5" s="5"/>
      <c r="E5" s="5"/>
      <c r="F5" s="5"/>
      <c r="G5" s="5"/>
      <c r="H5" s="5"/>
      <c r="I5" s="7"/>
    </row>
    <row r="6" spans="1:10" ht="15" customHeight="1" x14ac:dyDescent="0.35">
      <c r="A6" s="4" t="s">
        <v>19</v>
      </c>
      <c r="B6" s="5"/>
      <c r="C6" s="6"/>
      <c r="D6" s="5"/>
      <c r="E6" s="5"/>
      <c r="F6" s="5"/>
      <c r="G6" s="5"/>
      <c r="H6" s="5"/>
      <c r="I6" s="7"/>
    </row>
    <row r="7" spans="1:10" ht="15.5" x14ac:dyDescent="0.35">
      <c r="A7" s="4" t="s">
        <v>20</v>
      </c>
      <c r="B7" s="5">
        <v>44</v>
      </c>
      <c r="C7" s="5">
        <v>1</v>
      </c>
      <c r="D7" s="5">
        <f>B7*C7</f>
        <v>44</v>
      </c>
      <c r="E7" s="17">
        <v>35</v>
      </c>
      <c r="F7" s="8">
        <f>D7*E7</f>
        <v>1540</v>
      </c>
      <c r="G7" s="5">
        <f>F7*0.05</f>
        <v>77</v>
      </c>
      <c r="H7" s="5">
        <f>F7*0.1</f>
        <v>154</v>
      </c>
      <c r="I7" s="9">
        <f>F7*$F$2+G7*$G$2+H7*$H$2</f>
        <v>209483.89</v>
      </c>
    </row>
    <row r="8" spans="1:10" x14ac:dyDescent="0.35">
      <c r="A8" s="4" t="s">
        <v>21</v>
      </c>
      <c r="B8" s="5">
        <v>4.4000000000000004</v>
      </c>
      <c r="C8" s="5">
        <v>1</v>
      </c>
      <c r="D8" s="5">
        <f t="shared" ref="D8:D12" si="0">B8*C8</f>
        <v>4.4000000000000004</v>
      </c>
      <c r="E8" s="33">
        <f>E7</f>
        <v>35</v>
      </c>
      <c r="F8" s="8">
        <f t="shared" ref="F8:F12" si="1">D8*E8</f>
        <v>154</v>
      </c>
      <c r="G8" s="5">
        <f t="shared" ref="G8:G12" si="2">F8*0.05</f>
        <v>7.7</v>
      </c>
      <c r="H8" s="5">
        <f t="shared" ref="H8:H12" si="3">F8*0.1</f>
        <v>15.4</v>
      </c>
      <c r="I8" s="9">
        <f t="shared" ref="I8:I12" si="4">F8*$F$2+G8*$G$2+H8*$H$2</f>
        <v>20948.388999999999</v>
      </c>
      <c r="J8" s="32"/>
    </row>
    <row r="9" spans="1:10" ht="15.5" x14ac:dyDescent="0.35">
      <c r="A9" s="4" t="s">
        <v>22</v>
      </c>
      <c r="B9" s="5">
        <v>168</v>
      </c>
      <c r="C9" s="5">
        <v>1</v>
      </c>
      <c r="D9" s="5">
        <f t="shared" si="0"/>
        <v>168</v>
      </c>
      <c r="E9" s="17">
        <v>35</v>
      </c>
      <c r="F9" s="8">
        <f t="shared" si="1"/>
        <v>5880</v>
      </c>
      <c r="G9" s="5">
        <f t="shared" si="2"/>
        <v>294</v>
      </c>
      <c r="H9" s="5">
        <f t="shared" si="3"/>
        <v>588</v>
      </c>
      <c r="I9" s="9">
        <f t="shared" si="4"/>
        <v>799847.58</v>
      </c>
    </row>
    <row r="10" spans="1:10" x14ac:dyDescent="0.35">
      <c r="A10" s="23" t="s">
        <v>23</v>
      </c>
      <c r="B10" s="5">
        <v>115</v>
      </c>
      <c r="C10" s="5">
        <v>1</v>
      </c>
      <c r="D10" s="5">
        <f t="shared" si="0"/>
        <v>115</v>
      </c>
      <c r="E10" s="17">
        <v>1</v>
      </c>
      <c r="F10" s="8">
        <f t="shared" si="1"/>
        <v>115</v>
      </c>
      <c r="G10" s="5">
        <f t="shared" si="2"/>
        <v>5.75</v>
      </c>
      <c r="H10" s="5">
        <f t="shared" si="3"/>
        <v>11.5</v>
      </c>
      <c r="I10" s="9">
        <f t="shared" si="4"/>
        <v>15643.2775</v>
      </c>
    </row>
    <row r="11" spans="1:10" ht="15.5" x14ac:dyDescent="0.35">
      <c r="A11" s="4" t="s">
        <v>24</v>
      </c>
      <c r="B11" s="5">
        <v>125</v>
      </c>
      <c r="C11" s="5">
        <v>1</v>
      </c>
      <c r="D11" s="5">
        <f t="shared" si="0"/>
        <v>125</v>
      </c>
      <c r="E11" s="17">
        <v>4</v>
      </c>
      <c r="F11" s="8">
        <f t="shared" si="1"/>
        <v>500</v>
      </c>
      <c r="G11" s="5">
        <f t="shared" si="2"/>
        <v>25</v>
      </c>
      <c r="H11" s="5">
        <f t="shared" si="3"/>
        <v>50</v>
      </c>
      <c r="I11" s="9">
        <f t="shared" si="4"/>
        <v>68014.25</v>
      </c>
    </row>
    <row r="12" spans="1:10" x14ac:dyDescent="0.35">
      <c r="A12" s="4" t="s">
        <v>25</v>
      </c>
      <c r="B12" s="5">
        <v>1</v>
      </c>
      <c r="C12" s="5">
        <v>1</v>
      </c>
      <c r="D12" s="5">
        <f t="shared" si="0"/>
        <v>1</v>
      </c>
      <c r="E12" s="33">
        <v>200</v>
      </c>
      <c r="F12" s="8">
        <f t="shared" si="1"/>
        <v>200</v>
      </c>
      <c r="G12" s="5">
        <f t="shared" si="2"/>
        <v>10</v>
      </c>
      <c r="H12" s="5">
        <f t="shared" si="3"/>
        <v>20</v>
      </c>
      <c r="I12" s="9">
        <f t="shared" si="4"/>
        <v>27205.7</v>
      </c>
      <c r="J12" s="32"/>
    </row>
    <row r="13" spans="1:10" x14ac:dyDescent="0.35">
      <c r="A13" s="4" t="s">
        <v>26</v>
      </c>
      <c r="B13" s="5" t="s">
        <v>18</v>
      </c>
      <c r="C13" s="5"/>
      <c r="D13" s="5"/>
      <c r="E13" s="5"/>
      <c r="F13" s="5"/>
      <c r="G13" s="5"/>
      <c r="H13" s="5"/>
      <c r="I13" s="7"/>
    </row>
    <row r="14" spans="1:10" x14ac:dyDescent="0.35">
      <c r="A14" s="4" t="s">
        <v>27</v>
      </c>
      <c r="B14" s="5"/>
      <c r="C14" s="5"/>
      <c r="D14" s="5"/>
      <c r="E14" s="5"/>
      <c r="F14" s="5"/>
      <c r="G14" s="5"/>
      <c r="H14" s="5"/>
      <c r="I14" s="7"/>
    </row>
    <row r="15" spans="1:10" ht="15.5" x14ac:dyDescent="0.35">
      <c r="A15" s="4" t="s">
        <v>69</v>
      </c>
      <c r="B15" s="5">
        <v>1</v>
      </c>
      <c r="C15" s="5">
        <v>1</v>
      </c>
      <c r="D15" s="5">
        <f>B15*C15</f>
        <v>1</v>
      </c>
      <c r="E15" s="5">
        <v>40</v>
      </c>
      <c r="F15" s="8">
        <f>D15*E15</f>
        <v>40</v>
      </c>
      <c r="G15" s="5">
        <f>F15*0.05</f>
        <v>2</v>
      </c>
      <c r="H15" s="5">
        <f>F15*0.1</f>
        <v>4</v>
      </c>
      <c r="I15" s="9">
        <f>F15*$F$2+G15*$G$2+H15*$H$2</f>
        <v>5441.14</v>
      </c>
    </row>
    <row r="16" spans="1:10" x14ac:dyDescent="0.35">
      <c r="A16" s="4" t="s">
        <v>28</v>
      </c>
      <c r="B16" s="5" t="s">
        <v>29</v>
      </c>
      <c r="C16" s="5"/>
      <c r="D16" s="5"/>
      <c r="E16" s="5"/>
      <c r="F16" s="5"/>
      <c r="G16" s="5"/>
      <c r="H16" s="5"/>
      <c r="I16" s="7"/>
    </row>
    <row r="17" spans="1:11" ht="16.5" customHeight="1" x14ac:dyDescent="0.35">
      <c r="A17" s="4" t="s">
        <v>30</v>
      </c>
      <c r="B17" s="5" t="s">
        <v>29</v>
      </c>
      <c r="C17" s="5"/>
      <c r="D17" s="5"/>
      <c r="E17" s="5"/>
      <c r="F17" s="5"/>
      <c r="G17" s="5"/>
      <c r="H17" s="5"/>
      <c r="I17" s="7"/>
    </row>
    <row r="18" spans="1:11" ht="15" customHeight="1" x14ac:dyDescent="0.35">
      <c r="A18" s="4" t="s">
        <v>31</v>
      </c>
      <c r="B18" s="5"/>
      <c r="C18" s="5"/>
      <c r="D18" s="5"/>
      <c r="E18" s="5"/>
      <c r="F18" s="5"/>
      <c r="G18" s="5"/>
      <c r="H18" s="5"/>
      <c r="I18" s="7"/>
    </row>
    <row r="19" spans="1:11" x14ac:dyDescent="0.35">
      <c r="A19" s="4" t="s">
        <v>32</v>
      </c>
      <c r="B19" s="5"/>
      <c r="C19" s="5"/>
      <c r="D19" s="5"/>
      <c r="E19" s="5"/>
      <c r="F19" s="5"/>
      <c r="G19" s="5"/>
      <c r="H19" s="5"/>
      <c r="I19" s="7"/>
    </row>
    <row r="20" spans="1:11" ht="15.5" x14ac:dyDescent="0.35">
      <c r="A20" s="4" t="s">
        <v>33</v>
      </c>
      <c r="B20" s="5">
        <v>2</v>
      </c>
      <c r="C20" s="5">
        <v>1</v>
      </c>
      <c r="D20" s="5">
        <f t="shared" ref="D20:D23" si="5">B20*C20</f>
        <v>2</v>
      </c>
      <c r="E20" s="5">
        <v>32</v>
      </c>
      <c r="F20" s="8">
        <f t="shared" ref="F20:F21" si="6">D20*E20</f>
        <v>64</v>
      </c>
      <c r="G20" s="5">
        <f t="shared" ref="G20:G21" si="7">F20*0.05</f>
        <v>3.2</v>
      </c>
      <c r="H20" s="5">
        <f t="shared" ref="H20:H23" si="8">F20*0.1</f>
        <v>6.4</v>
      </c>
      <c r="I20" s="9">
        <f t="shared" ref="I20:I21" si="9">F20*$F$2+G20*$G$2+H20*$H$2</f>
        <v>8705.8240000000005</v>
      </c>
    </row>
    <row r="21" spans="1:11" ht="15.5" x14ac:dyDescent="0.35">
      <c r="A21" s="4" t="s">
        <v>34</v>
      </c>
      <c r="B21" s="5">
        <v>2</v>
      </c>
      <c r="C21" s="5">
        <v>1</v>
      </c>
      <c r="D21" s="5">
        <f t="shared" si="5"/>
        <v>2</v>
      </c>
      <c r="E21" s="5">
        <v>8</v>
      </c>
      <c r="F21" s="8">
        <f t="shared" si="6"/>
        <v>16</v>
      </c>
      <c r="G21" s="5">
        <f t="shared" si="7"/>
        <v>0.8</v>
      </c>
      <c r="H21" s="5">
        <f t="shared" si="8"/>
        <v>1.6</v>
      </c>
      <c r="I21" s="9">
        <f t="shared" si="9"/>
        <v>2176.4560000000001</v>
      </c>
    </row>
    <row r="22" spans="1:11" x14ac:dyDescent="0.35">
      <c r="A22" s="4" t="s">
        <v>35</v>
      </c>
      <c r="B22" s="5" t="s">
        <v>18</v>
      </c>
      <c r="C22" s="5"/>
      <c r="D22" s="5"/>
      <c r="E22" s="5"/>
      <c r="F22" s="5"/>
      <c r="G22" s="5"/>
      <c r="H22" s="5"/>
      <c r="I22" s="7"/>
    </row>
    <row r="23" spans="1:11" ht="15.5" x14ac:dyDescent="0.35">
      <c r="A23" s="23" t="s">
        <v>68</v>
      </c>
      <c r="B23" s="17">
        <v>16</v>
      </c>
      <c r="C23" s="17">
        <v>1</v>
      </c>
      <c r="D23" s="5">
        <f t="shared" si="5"/>
        <v>16</v>
      </c>
      <c r="E23" s="24">
        <f>0.05*E29</f>
        <v>10362</v>
      </c>
      <c r="F23" s="24">
        <f>D23*E23</f>
        <v>165792</v>
      </c>
      <c r="G23" s="26">
        <f>F23*0.05</f>
        <v>8289.6</v>
      </c>
      <c r="H23" s="27">
        <f t="shared" si="8"/>
        <v>16579.2</v>
      </c>
      <c r="I23" s="9">
        <f>F23*$F$2+G23*$G$2+H23*$H$2</f>
        <v>22552437.072000004</v>
      </c>
    </row>
    <row r="24" spans="1:11" x14ac:dyDescent="0.35">
      <c r="A24" s="10" t="s">
        <v>36</v>
      </c>
      <c r="B24" s="1"/>
      <c r="C24" s="1"/>
      <c r="D24" s="1"/>
      <c r="E24" s="1"/>
      <c r="F24" s="50">
        <f>SUM(F7:H23)</f>
        <v>200446.15000000002</v>
      </c>
      <c r="G24" s="50"/>
      <c r="H24" s="50"/>
      <c r="I24" s="11">
        <f>SUM(I7:I23)</f>
        <v>23709903.578500003</v>
      </c>
    </row>
    <row r="25" spans="1:11" x14ac:dyDescent="0.35">
      <c r="A25" s="4" t="s">
        <v>37</v>
      </c>
      <c r="B25" s="5"/>
      <c r="C25" s="5"/>
      <c r="D25" s="5"/>
      <c r="E25" s="5"/>
      <c r="F25" s="5"/>
      <c r="G25" s="5"/>
      <c r="H25" s="5"/>
      <c r="I25" s="7"/>
    </row>
    <row r="26" spans="1:11" ht="15.5" x14ac:dyDescent="0.35">
      <c r="A26" s="4" t="s">
        <v>70</v>
      </c>
      <c r="B26" s="5">
        <v>1</v>
      </c>
      <c r="C26" s="5">
        <v>1</v>
      </c>
      <c r="D26" s="5">
        <f>B26*C26</f>
        <v>1</v>
      </c>
      <c r="E26" s="24">
        <f>0.27*E29</f>
        <v>55954.8</v>
      </c>
      <c r="F26" s="8">
        <f>D26*E26</f>
        <v>55954.8</v>
      </c>
      <c r="G26" s="27">
        <f>F26*0.05</f>
        <v>2797.7400000000002</v>
      </c>
      <c r="H26" s="27">
        <f>F26*0.1</f>
        <v>5595.4800000000005</v>
      </c>
      <c r="I26" s="9">
        <f>F26*$F$2+G26*$G$2+H26*$H$2</f>
        <v>7611447.5118000004</v>
      </c>
      <c r="J26" s="32"/>
    </row>
    <row r="27" spans="1:11" x14ac:dyDescent="0.35">
      <c r="A27" s="4" t="s">
        <v>38</v>
      </c>
      <c r="B27" s="5" t="s">
        <v>18</v>
      </c>
      <c r="C27" s="5"/>
      <c r="D27" s="5"/>
      <c r="E27" s="5"/>
      <c r="F27" s="5"/>
      <c r="G27" s="25"/>
      <c r="H27" s="25"/>
      <c r="I27" s="7"/>
    </row>
    <row r="28" spans="1:11" ht="15.5" x14ac:dyDescent="0.35">
      <c r="A28" s="23" t="s">
        <v>71</v>
      </c>
      <c r="B28" s="17">
        <v>1</v>
      </c>
      <c r="C28" s="5">
        <v>1</v>
      </c>
      <c r="D28" s="5">
        <f>B28*C28</f>
        <v>1</v>
      </c>
      <c r="E28" s="8">
        <f>0.1*E29</f>
        <v>20724</v>
      </c>
      <c r="F28" s="8">
        <f>D28*E28</f>
        <v>20724</v>
      </c>
      <c r="G28" s="25">
        <f>F28*0.05</f>
        <v>1036.2</v>
      </c>
      <c r="H28" s="27">
        <f>F28*0.1</f>
        <v>2072.4</v>
      </c>
      <c r="I28" s="9">
        <f>F28*$F$2+G28*$G$2+H28*$H$2</f>
        <v>2819054.6340000005</v>
      </c>
    </row>
    <row r="29" spans="1:11" ht="15.5" x14ac:dyDescent="0.35">
      <c r="A29" s="23" t="s">
        <v>72</v>
      </c>
      <c r="B29" s="5">
        <v>0.5</v>
      </c>
      <c r="C29" s="5">
        <v>1</v>
      </c>
      <c r="D29" s="5">
        <f>B29*C29</f>
        <v>0.5</v>
      </c>
      <c r="E29" s="24">
        <v>207240</v>
      </c>
      <c r="F29" s="8">
        <f>D29*E29</f>
        <v>103620</v>
      </c>
      <c r="G29" s="5">
        <f>F29*0.05</f>
        <v>5181</v>
      </c>
      <c r="H29" s="5">
        <f>F29*0.1</f>
        <v>10362</v>
      </c>
      <c r="I29" s="9">
        <f>F29*$F$2+G29*$G$2+H29*$H$2</f>
        <v>14095273.17</v>
      </c>
    </row>
    <row r="30" spans="1:11" x14ac:dyDescent="0.35">
      <c r="A30" s="10" t="s">
        <v>39</v>
      </c>
      <c r="B30" s="1"/>
      <c r="C30" s="1"/>
      <c r="D30" s="1"/>
      <c r="E30" s="1"/>
      <c r="F30" s="50">
        <f>SUM(F26:H29)</f>
        <v>207343.62</v>
      </c>
      <c r="G30" s="50"/>
      <c r="H30" s="50"/>
      <c r="I30" s="11">
        <f>SUM(I26:I29)</f>
        <v>24525775.315800004</v>
      </c>
    </row>
    <row r="31" spans="1:11" ht="15" x14ac:dyDescent="0.35">
      <c r="A31" s="3" t="s">
        <v>73</v>
      </c>
      <c r="B31" s="4"/>
      <c r="C31" s="4"/>
      <c r="D31" s="4"/>
      <c r="E31" s="4"/>
      <c r="F31" s="50">
        <f>ROUND(SUM(F24,F30),-3)</f>
        <v>408000</v>
      </c>
      <c r="G31" s="50"/>
      <c r="H31" s="50"/>
      <c r="I31" s="11">
        <f>ROUND(SUM(I24,I30),-5)</f>
        <v>48200000</v>
      </c>
    </row>
    <row r="32" spans="1:11" ht="15" x14ac:dyDescent="0.35">
      <c r="A32" s="3" t="s">
        <v>74</v>
      </c>
      <c r="B32" s="4"/>
      <c r="C32" s="4"/>
      <c r="D32" s="4"/>
      <c r="E32" s="4"/>
      <c r="F32" s="14"/>
      <c r="G32" s="14"/>
      <c r="H32" s="14"/>
      <c r="I32" s="34">
        <v>242000</v>
      </c>
      <c r="J32" s="32"/>
      <c r="K32" s="28">
        <f>F31/10637</f>
        <v>38.356679514900819</v>
      </c>
    </row>
    <row r="33" spans="1:11" ht="15" x14ac:dyDescent="0.35">
      <c r="A33" s="3" t="s">
        <v>75</v>
      </c>
      <c r="B33" s="4"/>
      <c r="C33" s="4"/>
      <c r="D33" s="4"/>
      <c r="E33" s="4"/>
      <c r="F33" s="14"/>
      <c r="G33" s="14"/>
      <c r="H33" s="14"/>
      <c r="I33" s="15">
        <f>ROUND(SUM(I31:I32),-5)</f>
        <v>48400000</v>
      </c>
      <c r="K33" t="s">
        <v>81</v>
      </c>
    </row>
    <row r="35" spans="1:11" x14ac:dyDescent="0.35">
      <c r="A35" s="59" t="s">
        <v>41</v>
      </c>
      <c r="B35" s="57"/>
      <c r="C35" s="57"/>
      <c r="D35" s="57"/>
      <c r="E35" s="57"/>
      <c r="F35" s="57"/>
      <c r="G35" s="57"/>
      <c r="H35" s="57"/>
      <c r="I35" s="57"/>
    </row>
    <row r="36" spans="1:11" ht="50.25" customHeight="1" x14ac:dyDescent="0.35">
      <c r="A36" s="61" t="s">
        <v>85</v>
      </c>
      <c r="B36" s="61"/>
      <c r="C36" s="61"/>
      <c r="D36" s="61"/>
      <c r="E36" s="61"/>
      <c r="F36" s="61"/>
      <c r="G36" s="61"/>
      <c r="H36" s="61"/>
      <c r="I36" s="61"/>
    </row>
    <row r="37" spans="1:11" ht="50.25" customHeight="1" x14ac:dyDescent="0.35">
      <c r="A37" s="53" t="s">
        <v>83</v>
      </c>
      <c r="B37" s="53"/>
      <c r="C37" s="53"/>
      <c r="D37" s="53"/>
      <c r="E37" s="53"/>
      <c r="F37" s="53"/>
      <c r="G37" s="53"/>
      <c r="H37" s="53"/>
      <c r="I37" s="53"/>
    </row>
    <row r="38" spans="1:11" ht="42" customHeight="1" x14ac:dyDescent="0.35">
      <c r="A38" s="61" t="s">
        <v>86</v>
      </c>
      <c r="B38" s="62"/>
      <c r="C38" s="62"/>
      <c r="D38" s="62"/>
      <c r="E38" s="62"/>
      <c r="F38" s="62"/>
      <c r="G38" s="62"/>
      <c r="H38" s="62"/>
      <c r="I38" s="62"/>
    </row>
    <row r="39" spans="1:11" ht="18.5" x14ac:dyDescent="0.35">
      <c r="A39" s="63" t="s">
        <v>87</v>
      </c>
      <c r="B39" s="55"/>
      <c r="C39" s="55"/>
      <c r="D39" s="55"/>
      <c r="E39" s="55"/>
      <c r="F39" s="55"/>
      <c r="G39" s="55"/>
      <c r="H39" s="55"/>
      <c r="I39" s="55"/>
    </row>
    <row r="40" spans="1:11" ht="18.5" x14ac:dyDescent="0.35">
      <c r="A40" s="63" t="s">
        <v>88</v>
      </c>
      <c r="B40" s="55"/>
      <c r="C40" s="55"/>
      <c r="D40" s="55"/>
      <c r="E40" s="55"/>
      <c r="F40" s="55"/>
      <c r="G40" s="55"/>
      <c r="H40" s="55"/>
      <c r="I40" s="55"/>
    </row>
    <row r="41" spans="1:11" ht="15.5" x14ac:dyDescent="0.35">
      <c r="A41" s="64" t="s">
        <v>42</v>
      </c>
      <c r="B41" s="57"/>
      <c r="C41" s="57"/>
      <c r="D41" s="57"/>
      <c r="E41" s="57"/>
      <c r="F41" s="57"/>
      <c r="G41" s="57"/>
      <c r="H41" s="57"/>
      <c r="I41" s="57"/>
    </row>
    <row r="42" spans="1:11" ht="15.5" x14ac:dyDescent="0.35">
      <c r="A42" s="64" t="s">
        <v>43</v>
      </c>
      <c r="B42" s="57"/>
      <c r="C42" s="57"/>
      <c r="D42" s="57"/>
      <c r="E42" s="57"/>
      <c r="F42" s="57"/>
      <c r="G42" s="57"/>
      <c r="H42" s="57"/>
      <c r="I42" s="57"/>
    </row>
    <row r="43" spans="1:11" ht="15.5" x14ac:dyDescent="0.35">
      <c r="A43" s="64" t="s">
        <v>44</v>
      </c>
      <c r="B43" s="57"/>
      <c r="C43" s="57"/>
      <c r="D43" s="57"/>
      <c r="E43" s="57"/>
      <c r="F43" s="57"/>
      <c r="G43" s="57"/>
      <c r="H43" s="57"/>
      <c r="I43" s="57"/>
    </row>
    <row r="44" spans="1:11" ht="44.25" customHeight="1" x14ac:dyDescent="0.35">
      <c r="A44" s="60" t="s">
        <v>89</v>
      </c>
      <c r="B44" s="60"/>
      <c r="C44" s="60"/>
      <c r="D44" s="60"/>
      <c r="E44" s="60"/>
      <c r="F44" s="60"/>
      <c r="G44" s="60"/>
      <c r="H44" s="60"/>
      <c r="I44" s="60"/>
    </row>
    <row r="45" spans="1:11" ht="15.5" x14ac:dyDescent="0.35">
      <c r="A45" s="54" t="s">
        <v>90</v>
      </c>
      <c r="B45" s="55"/>
      <c r="C45" s="55"/>
      <c r="D45" s="55"/>
      <c r="E45" s="55"/>
      <c r="F45" s="55"/>
      <c r="G45" s="55"/>
      <c r="H45" s="55"/>
      <c r="I45" s="55"/>
    </row>
    <row r="46" spans="1:11" ht="15.5" x14ac:dyDescent="0.35">
      <c r="A46" s="56" t="s">
        <v>78</v>
      </c>
      <c r="B46" s="57"/>
      <c r="C46" s="57"/>
      <c r="D46" s="57"/>
      <c r="E46" s="57"/>
      <c r="F46" s="57"/>
      <c r="G46" s="57"/>
      <c r="H46" s="57"/>
      <c r="I46" s="57"/>
    </row>
    <row r="47" spans="1:11" ht="15.5" x14ac:dyDescent="0.35">
      <c r="A47" s="56" t="s">
        <v>76</v>
      </c>
      <c r="B47" s="57"/>
      <c r="C47" s="57"/>
      <c r="D47" s="57"/>
      <c r="E47" s="57"/>
      <c r="F47" s="57"/>
      <c r="G47" s="57"/>
      <c r="H47" s="57"/>
      <c r="I47" s="57"/>
    </row>
    <row r="48" spans="1:11" ht="15.5" x14ac:dyDescent="0.35">
      <c r="A48" s="58" t="s">
        <v>77</v>
      </c>
      <c r="B48" s="57"/>
      <c r="C48" s="57"/>
      <c r="D48" s="57"/>
      <c r="E48" s="57"/>
      <c r="F48" s="57"/>
      <c r="G48" s="57"/>
      <c r="H48" s="57"/>
      <c r="I48" s="57"/>
    </row>
  </sheetData>
  <mergeCells count="18">
    <mergeCell ref="A45:I45"/>
    <mergeCell ref="A46:I46"/>
    <mergeCell ref="A47:I47"/>
    <mergeCell ref="A48:I48"/>
    <mergeCell ref="A35:I35"/>
    <mergeCell ref="A44:I44"/>
    <mergeCell ref="A36:I36"/>
    <mergeCell ref="A38:I38"/>
    <mergeCell ref="A39:I39"/>
    <mergeCell ref="A40:I40"/>
    <mergeCell ref="A41:I41"/>
    <mergeCell ref="A42:I42"/>
    <mergeCell ref="A43:I43"/>
    <mergeCell ref="F24:H24"/>
    <mergeCell ref="F30:H30"/>
    <mergeCell ref="F31:H31"/>
    <mergeCell ref="A3:A4"/>
    <mergeCell ref="A37:I37"/>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workbookViewId="0">
      <selection activeCell="A2" sqref="A2:XFD2"/>
    </sheetView>
  </sheetViews>
  <sheetFormatPr defaultRowHeight="14.5" x14ac:dyDescent="0.35"/>
  <cols>
    <col min="1" max="1" width="35.81640625" customWidth="1"/>
    <col min="2" max="9" width="11.7265625" customWidth="1"/>
  </cols>
  <sheetData>
    <row r="1" spans="1:9" x14ac:dyDescent="0.35">
      <c r="A1" t="s">
        <v>45</v>
      </c>
    </row>
    <row r="2" spans="1:9" hidden="1" x14ac:dyDescent="0.35">
      <c r="F2">
        <v>51.23</v>
      </c>
      <c r="G2">
        <v>69.040000000000006</v>
      </c>
      <c r="H2">
        <v>27.73</v>
      </c>
    </row>
    <row r="3" spans="1:9" x14ac:dyDescent="0.35">
      <c r="A3" s="69" t="s">
        <v>46</v>
      </c>
      <c r="B3" s="1" t="s">
        <v>2</v>
      </c>
      <c r="C3" s="1" t="s">
        <v>4</v>
      </c>
      <c r="D3" s="1" t="s">
        <v>6</v>
      </c>
      <c r="E3" s="1" t="s">
        <v>8</v>
      </c>
      <c r="F3" s="1" t="s">
        <v>9</v>
      </c>
      <c r="G3" s="1" t="s">
        <v>12</v>
      </c>
      <c r="H3" s="1" t="s">
        <v>14</v>
      </c>
      <c r="I3" s="1" t="s">
        <v>16</v>
      </c>
    </row>
    <row r="4" spans="1:9" ht="52" x14ac:dyDescent="0.35">
      <c r="A4" s="69"/>
      <c r="B4" s="1" t="s">
        <v>47</v>
      </c>
      <c r="C4" s="1" t="s">
        <v>48</v>
      </c>
      <c r="D4" s="1" t="s">
        <v>49</v>
      </c>
      <c r="E4" s="1" t="s">
        <v>50</v>
      </c>
      <c r="F4" s="1" t="s">
        <v>10</v>
      </c>
      <c r="G4" s="1" t="s">
        <v>51</v>
      </c>
      <c r="H4" s="1" t="s">
        <v>52</v>
      </c>
      <c r="I4" s="1" t="s">
        <v>53</v>
      </c>
    </row>
    <row r="5" spans="1:9" x14ac:dyDescent="0.35">
      <c r="A5" s="69"/>
      <c r="B5" s="2"/>
      <c r="C5" s="2"/>
      <c r="D5" s="1" t="s">
        <v>7</v>
      </c>
      <c r="E5" s="2"/>
      <c r="F5" s="1" t="s">
        <v>11</v>
      </c>
      <c r="G5" s="1" t="s">
        <v>13</v>
      </c>
      <c r="H5" s="1" t="s">
        <v>15</v>
      </c>
      <c r="I5" s="2"/>
    </row>
    <row r="6" spans="1:9" x14ac:dyDescent="0.35">
      <c r="A6" s="69"/>
      <c r="B6" s="2"/>
      <c r="C6" s="2"/>
      <c r="D6" s="2"/>
      <c r="E6" s="2"/>
      <c r="F6" s="2"/>
      <c r="G6" s="1"/>
      <c r="H6" s="2"/>
      <c r="I6" s="2"/>
    </row>
    <row r="7" spans="1:9" x14ac:dyDescent="0.35">
      <c r="A7" s="4" t="s">
        <v>54</v>
      </c>
      <c r="B7" s="5"/>
      <c r="C7" s="5"/>
      <c r="D7" s="5"/>
      <c r="E7" s="5"/>
      <c r="F7" s="5"/>
      <c r="G7" s="5"/>
      <c r="H7" s="5"/>
      <c r="I7" s="7"/>
    </row>
    <row r="8" spans="1:9" ht="15.5" x14ac:dyDescent="0.35">
      <c r="A8" s="4" t="s">
        <v>55</v>
      </c>
      <c r="B8" s="5">
        <v>2</v>
      </c>
      <c r="C8" s="5">
        <v>1</v>
      </c>
      <c r="D8" s="5">
        <f>B8*C8</f>
        <v>2</v>
      </c>
      <c r="E8" s="5">
        <v>40</v>
      </c>
      <c r="F8" s="5">
        <f>D8*E8</f>
        <v>80</v>
      </c>
      <c r="G8" s="5">
        <f>F8*0.05</f>
        <v>4</v>
      </c>
      <c r="H8" s="5">
        <f>F8*0.1</f>
        <v>8</v>
      </c>
      <c r="I8" s="29">
        <f>F8*$F$2+G8*$G$2+H8*$H$2</f>
        <v>4596.3999999999996</v>
      </c>
    </row>
    <row r="9" spans="1:9" x14ac:dyDescent="0.35">
      <c r="A9" s="4" t="s">
        <v>56</v>
      </c>
      <c r="B9" s="5"/>
      <c r="C9" s="5"/>
      <c r="D9" s="5"/>
      <c r="E9" s="5"/>
      <c r="F9" s="5"/>
      <c r="G9" s="5"/>
      <c r="H9" s="5"/>
      <c r="I9" s="20"/>
    </row>
    <row r="10" spans="1:9" ht="15.5" x14ac:dyDescent="0.35">
      <c r="A10" s="4" t="s">
        <v>57</v>
      </c>
      <c r="B10" s="5">
        <v>2</v>
      </c>
      <c r="C10" s="5">
        <v>1</v>
      </c>
      <c r="D10" s="5">
        <f t="shared" ref="D10:D11" si="0">B10*C10</f>
        <v>2</v>
      </c>
      <c r="E10" s="5">
        <v>35</v>
      </c>
      <c r="F10" s="5">
        <f t="shared" ref="F10:F11" si="1">D10*E10</f>
        <v>70</v>
      </c>
      <c r="G10" s="5">
        <f t="shared" ref="G10:G11" si="2">F10*0.05</f>
        <v>3.5</v>
      </c>
      <c r="H10" s="5">
        <f t="shared" ref="H10:H11" si="3">F10*0.1</f>
        <v>7</v>
      </c>
      <c r="I10" s="21">
        <f>F10*$F$2+G10*$G$2+H10*$H$2</f>
        <v>4021.85</v>
      </c>
    </row>
    <row r="11" spans="1:9" ht="28.5" x14ac:dyDescent="0.35">
      <c r="A11" s="4" t="s">
        <v>58</v>
      </c>
      <c r="B11" s="5">
        <v>1</v>
      </c>
      <c r="C11" s="5">
        <v>1</v>
      </c>
      <c r="D11" s="5">
        <f t="shared" si="0"/>
        <v>1</v>
      </c>
      <c r="E11" s="17">
        <v>200</v>
      </c>
      <c r="F11" s="5">
        <f t="shared" si="1"/>
        <v>200</v>
      </c>
      <c r="G11" s="5">
        <f t="shared" si="2"/>
        <v>10</v>
      </c>
      <c r="H11" s="5">
        <f t="shared" si="3"/>
        <v>20</v>
      </c>
      <c r="I11" s="21">
        <f>F11*$F$2+G11*$G$2+H11*$H$2</f>
        <v>11491</v>
      </c>
    </row>
    <row r="12" spans="1:9" ht="28" x14ac:dyDescent="0.35">
      <c r="A12" s="16" t="s">
        <v>80</v>
      </c>
      <c r="B12" s="18"/>
      <c r="C12" s="18"/>
      <c r="D12" s="18"/>
      <c r="E12" s="18"/>
      <c r="F12" s="66">
        <f>SUM(F8:H11)</f>
        <v>402.5</v>
      </c>
      <c r="G12" s="67"/>
      <c r="H12" s="68"/>
      <c r="I12" s="19">
        <f>ROUND(SUM(I8:I11),-2)</f>
        <v>20100</v>
      </c>
    </row>
    <row r="14" spans="1:9" x14ac:dyDescent="0.35">
      <c r="A14" s="12" t="s">
        <v>59</v>
      </c>
    </row>
    <row r="15" spans="1:9" ht="15.5" x14ac:dyDescent="0.35">
      <c r="A15" s="13" t="s">
        <v>82</v>
      </c>
    </row>
    <row r="16" spans="1:9" ht="48" customHeight="1" x14ac:dyDescent="0.35">
      <c r="A16" s="65" t="s">
        <v>84</v>
      </c>
      <c r="B16" s="65"/>
      <c r="C16" s="65"/>
      <c r="D16" s="65"/>
      <c r="E16" s="65"/>
      <c r="F16" s="65"/>
      <c r="G16" s="65"/>
      <c r="H16" s="65"/>
      <c r="I16" s="65"/>
    </row>
    <row r="17" spans="1:1" ht="16" x14ac:dyDescent="0.35">
      <c r="A17" s="30" t="s">
        <v>65</v>
      </c>
    </row>
    <row r="18" spans="1:1" ht="16" x14ac:dyDescent="0.35">
      <c r="A18" s="30" t="s">
        <v>66</v>
      </c>
    </row>
    <row r="19" spans="1:1" ht="16" x14ac:dyDescent="0.35">
      <c r="A19" s="30" t="s">
        <v>67</v>
      </c>
    </row>
    <row r="20" spans="1:1" ht="16" x14ac:dyDescent="0.35">
      <c r="A20" s="22" t="s">
        <v>79</v>
      </c>
    </row>
  </sheetData>
  <mergeCells count="3">
    <mergeCell ref="A16:I16"/>
    <mergeCell ref="F12:H12"/>
    <mergeCell ref="A3:A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3450-3239-41B7-923A-2BBEE0813F04}">
  <dimension ref="B1:G43"/>
  <sheetViews>
    <sheetView topLeftCell="A2" workbookViewId="0">
      <selection sqref="A1:XFD1"/>
    </sheetView>
  </sheetViews>
  <sheetFormatPr defaultRowHeight="14.5" x14ac:dyDescent="0.35"/>
  <cols>
    <col min="3" max="3" width="12.81640625" customWidth="1"/>
    <col min="4" max="4" width="12.1796875" customWidth="1"/>
    <col min="5" max="5" width="23.453125" customWidth="1"/>
    <col min="6" max="6" width="20.54296875" customWidth="1"/>
    <col min="7" max="7" width="16.81640625" customWidth="1"/>
  </cols>
  <sheetData>
    <row r="1" spans="2:7" hidden="1" x14ac:dyDescent="0.35">
      <c r="E1" s="31">
        <v>2196.0700000000002</v>
      </c>
    </row>
    <row r="2" spans="2:7" ht="15" x14ac:dyDescent="0.35">
      <c r="B2" s="70" t="s">
        <v>91</v>
      </c>
      <c r="C2" s="70"/>
      <c r="D2" s="70"/>
      <c r="E2" s="70"/>
      <c r="F2" s="70"/>
      <c r="G2" s="70"/>
    </row>
    <row r="3" spans="2:7" ht="23" x14ac:dyDescent="0.35">
      <c r="B3" s="35"/>
      <c r="C3" s="71" t="s">
        <v>92</v>
      </c>
      <c r="D3" s="71"/>
      <c r="E3" s="36" t="s">
        <v>93</v>
      </c>
      <c r="F3" s="71"/>
      <c r="G3" s="71"/>
    </row>
    <row r="4" spans="2:7" x14ac:dyDescent="0.35">
      <c r="B4" s="18"/>
      <c r="C4" s="37" t="s">
        <v>2</v>
      </c>
      <c r="D4" s="37" t="s">
        <v>4</v>
      </c>
      <c r="E4" s="37" t="s">
        <v>6</v>
      </c>
      <c r="F4" s="37" t="s">
        <v>8</v>
      </c>
      <c r="G4" s="37" t="s">
        <v>9</v>
      </c>
    </row>
    <row r="5" spans="2:7" ht="39" x14ac:dyDescent="0.35">
      <c r="B5" s="37" t="s">
        <v>94</v>
      </c>
      <c r="C5" s="18" t="s">
        <v>95</v>
      </c>
      <c r="D5" s="18" t="s">
        <v>96</v>
      </c>
      <c r="E5" s="18" t="s">
        <v>97</v>
      </c>
      <c r="F5" s="18" t="s">
        <v>98</v>
      </c>
      <c r="G5" s="18" t="s">
        <v>91</v>
      </c>
    </row>
    <row r="6" spans="2:7" x14ac:dyDescent="0.35">
      <c r="B6" s="38"/>
      <c r="C6" s="38"/>
      <c r="D6" s="38"/>
      <c r="E6" s="38"/>
      <c r="F6" s="38"/>
      <c r="G6" s="18" t="s">
        <v>99</v>
      </c>
    </row>
    <row r="7" spans="2:7" x14ac:dyDescent="0.35">
      <c r="B7" s="39">
        <v>1</v>
      </c>
      <c r="C7" s="39">
        <v>40</v>
      </c>
      <c r="D7" s="39">
        <v>235</v>
      </c>
      <c r="E7" s="40">
        <v>206925</v>
      </c>
      <c r="F7" s="39">
        <v>0</v>
      </c>
      <c r="G7" s="40">
        <f>C7+D7+E7-F7</f>
        <v>207200</v>
      </c>
    </row>
    <row r="8" spans="2:7" x14ac:dyDescent="0.35">
      <c r="B8" s="39">
        <v>2</v>
      </c>
      <c r="C8" s="39">
        <v>40</v>
      </c>
      <c r="D8" s="39">
        <v>235</v>
      </c>
      <c r="E8" s="40">
        <f>E7+C8</f>
        <v>206965</v>
      </c>
      <c r="F8" s="39">
        <v>0</v>
      </c>
      <c r="G8" s="40">
        <f>C8+D8+E8-F8</f>
        <v>207240</v>
      </c>
    </row>
    <row r="9" spans="2:7" x14ac:dyDescent="0.35">
      <c r="B9" s="39">
        <v>3</v>
      </c>
      <c r="C9" s="39">
        <v>40</v>
      </c>
      <c r="D9" s="39">
        <v>235</v>
      </c>
      <c r="E9" s="40">
        <f>E8+C9</f>
        <v>207005</v>
      </c>
      <c r="F9" s="39">
        <v>0</v>
      </c>
      <c r="G9" s="40">
        <f>C9+D9+E9-F9</f>
        <v>207280</v>
      </c>
    </row>
    <row r="10" spans="2:7" x14ac:dyDescent="0.35">
      <c r="B10" s="39" t="s">
        <v>100</v>
      </c>
      <c r="C10" s="39">
        <f>AVERAGE(C7:C9)</f>
        <v>40</v>
      </c>
      <c r="D10" s="39">
        <f>AVERAGE(D7:D9)</f>
        <v>235</v>
      </c>
      <c r="E10" s="40">
        <f>AVERAGE(E7:E9)</f>
        <v>206965</v>
      </c>
      <c r="F10" s="39">
        <f>AVERAGE(F7:F9)</f>
        <v>0</v>
      </c>
      <c r="G10" s="40">
        <f>AVERAGE(G7:G9)</f>
        <v>207240</v>
      </c>
    </row>
    <row r="16" spans="2:7" hidden="1" x14ac:dyDescent="0.35">
      <c r="B16" s="41"/>
      <c r="C16" s="41"/>
      <c r="D16" s="41"/>
      <c r="E16" s="42">
        <v>2196.06</v>
      </c>
      <c r="F16" s="41"/>
      <c r="G16" s="41"/>
    </row>
    <row r="17" spans="2:7" ht="15" hidden="1" x14ac:dyDescent="0.35">
      <c r="B17" s="72" t="s">
        <v>91</v>
      </c>
      <c r="C17" s="72"/>
      <c r="D17" s="72"/>
      <c r="E17" s="72"/>
      <c r="F17" s="72"/>
      <c r="G17" s="72"/>
    </row>
    <row r="18" spans="2:7" hidden="1" x14ac:dyDescent="0.35">
      <c r="B18" s="73"/>
      <c r="C18" s="74"/>
      <c r="D18" s="74"/>
      <c r="E18" s="43"/>
      <c r="F18" s="74"/>
      <c r="G18" s="74"/>
    </row>
    <row r="19" spans="2:7" ht="23" hidden="1" x14ac:dyDescent="0.35">
      <c r="B19" s="73"/>
      <c r="C19" s="74" t="s">
        <v>92</v>
      </c>
      <c r="D19" s="74"/>
      <c r="E19" s="43" t="s">
        <v>93</v>
      </c>
      <c r="F19" s="74"/>
      <c r="G19" s="74"/>
    </row>
    <row r="20" spans="2:7" hidden="1" x14ac:dyDescent="0.35">
      <c r="B20" s="43"/>
      <c r="C20" s="44"/>
      <c r="D20" s="44"/>
      <c r="E20" s="44"/>
      <c r="F20" s="44"/>
      <c r="G20" s="44"/>
    </row>
    <row r="21" spans="2:7" hidden="1" x14ac:dyDescent="0.35">
      <c r="B21" s="44"/>
      <c r="C21" s="45" t="s">
        <v>2</v>
      </c>
      <c r="D21" s="45" t="s">
        <v>4</v>
      </c>
      <c r="E21" s="45" t="s">
        <v>6</v>
      </c>
      <c r="F21" s="45" t="s">
        <v>8</v>
      </c>
      <c r="G21" s="45" t="s">
        <v>9</v>
      </c>
    </row>
    <row r="22" spans="2:7" ht="39" hidden="1" x14ac:dyDescent="0.35">
      <c r="B22" s="45" t="s">
        <v>94</v>
      </c>
      <c r="C22" s="44" t="s">
        <v>101</v>
      </c>
      <c r="D22" s="44" t="s">
        <v>96</v>
      </c>
      <c r="E22" s="44" t="s">
        <v>97</v>
      </c>
      <c r="F22" s="44" t="s">
        <v>98</v>
      </c>
      <c r="G22" s="44" t="s">
        <v>91</v>
      </c>
    </row>
    <row r="23" spans="2:7" hidden="1" x14ac:dyDescent="0.35">
      <c r="B23" s="46"/>
      <c r="C23" s="46"/>
      <c r="D23" s="46"/>
      <c r="E23" s="46"/>
      <c r="F23" s="46"/>
      <c r="G23" s="44" t="s">
        <v>99</v>
      </c>
    </row>
    <row r="24" spans="2:7" hidden="1" x14ac:dyDescent="0.35">
      <c r="B24" s="47">
        <v>1</v>
      </c>
      <c r="C24" s="47">
        <v>40</v>
      </c>
      <c r="D24" s="47">
        <v>235</v>
      </c>
      <c r="E24" s="48">
        <f>G41</f>
        <v>206570</v>
      </c>
      <c r="F24" s="47">
        <v>0</v>
      </c>
      <c r="G24" s="48">
        <f>C24+D24+E24-F24</f>
        <v>206845</v>
      </c>
    </row>
    <row r="25" spans="2:7" hidden="1" x14ac:dyDescent="0.35">
      <c r="B25" s="47">
        <v>2</v>
      </c>
      <c r="C25" s="47">
        <v>40</v>
      </c>
      <c r="D25" s="47">
        <v>235</v>
      </c>
      <c r="E25" s="48">
        <f>E24+C25</f>
        <v>206610</v>
      </c>
      <c r="F25" s="47">
        <v>0</v>
      </c>
      <c r="G25" s="48">
        <f>C25+D25+E25-F25</f>
        <v>206885</v>
      </c>
    </row>
    <row r="26" spans="2:7" hidden="1" x14ac:dyDescent="0.35">
      <c r="B26" s="47">
        <v>3</v>
      </c>
      <c r="C26" s="47">
        <v>40</v>
      </c>
      <c r="D26" s="47">
        <v>235</v>
      </c>
      <c r="E26" s="48">
        <f>E25+C26</f>
        <v>206650</v>
      </c>
      <c r="F26" s="47">
        <v>0</v>
      </c>
      <c r="G26" s="48">
        <f>C26+D26+E26-F26</f>
        <v>206925</v>
      </c>
    </row>
    <row r="27" spans="2:7" hidden="1" x14ac:dyDescent="0.35">
      <c r="B27" s="47" t="s">
        <v>100</v>
      </c>
      <c r="C27" s="47">
        <f>AVERAGE(C24:C26)</f>
        <v>40</v>
      </c>
      <c r="D27" s="47">
        <f>AVERAGE(D24:D26)</f>
        <v>235</v>
      </c>
      <c r="E27" s="48">
        <f>AVERAGE(E24:E26)</f>
        <v>206610</v>
      </c>
      <c r="F27" s="48">
        <f>AVERAGE(F24:F26)</f>
        <v>0</v>
      </c>
      <c r="G27" s="48">
        <f>AVERAGE(G24:G26)</f>
        <v>206885</v>
      </c>
    </row>
    <row r="28" spans="2:7" hidden="1" x14ac:dyDescent="0.35">
      <c r="B28" s="41"/>
      <c r="C28" s="41"/>
      <c r="D28" s="41"/>
      <c r="E28" s="41"/>
      <c r="F28" s="41"/>
      <c r="G28" s="41"/>
    </row>
    <row r="29" spans="2:7" hidden="1" x14ac:dyDescent="0.35">
      <c r="B29" s="41"/>
      <c r="C29" s="41"/>
      <c r="D29" s="41"/>
      <c r="E29" s="41"/>
      <c r="F29" s="41"/>
      <c r="G29" s="41"/>
    </row>
    <row r="30" spans="2:7" hidden="1" x14ac:dyDescent="0.35">
      <c r="B30" s="41"/>
      <c r="C30" s="41"/>
      <c r="D30" s="41"/>
      <c r="E30" s="42">
        <v>2196.0500000000002</v>
      </c>
      <c r="F30" s="41"/>
      <c r="G30" s="41"/>
    </row>
    <row r="31" spans="2:7" ht="15.5" hidden="1" x14ac:dyDescent="0.35">
      <c r="B31" s="75"/>
      <c r="C31" s="75"/>
      <c r="D31" s="75"/>
      <c r="E31" s="75"/>
      <c r="F31" s="75"/>
      <c r="G31" s="75"/>
    </row>
    <row r="32" spans="2:7" ht="15" hidden="1" x14ac:dyDescent="0.35">
      <c r="B32" s="72" t="s">
        <v>91</v>
      </c>
      <c r="C32" s="72"/>
      <c r="D32" s="72"/>
      <c r="E32" s="72"/>
      <c r="F32" s="72"/>
      <c r="G32" s="72"/>
    </row>
    <row r="33" spans="2:7" hidden="1" x14ac:dyDescent="0.35">
      <c r="B33" s="73"/>
      <c r="C33" s="74"/>
      <c r="D33" s="74"/>
      <c r="E33" s="43"/>
      <c r="F33" s="74"/>
      <c r="G33" s="74"/>
    </row>
    <row r="34" spans="2:7" ht="23" hidden="1" x14ac:dyDescent="0.35">
      <c r="B34" s="73"/>
      <c r="C34" s="74" t="s">
        <v>92</v>
      </c>
      <c r="D34" s="74"/>
      <c r="E34" s="43" t="s">
        <v>93</v>
      </c>
      <c r="F34" s="74"/>
      <c r="G34" s="74"/>
    </row>
    <row r="35" spans="2:7" hidden="1" x14ac:dyDescent="0.35">
      <c r="B35" s="43"/>
      <c r="C35" s="45"/>
      <c r="D35" s="45"/>
      <c r="E35" s="45"/>
      <c r="F35" s="45"/>
      <c r="G35" s="45"/>
    </row>
    <row r="36" spans="2:7" hidden="1" x14ac:dyDescent="0.35">
      <c r="B36" s="44"/>
      <c r="C36" s="45" t="s">
        <v>2</v>
      </c>
      <c r="D36" s="45" t="s">
        <v>4</v>
      </c>
      <c r="E36" s="45" t="s">
        <v>6</v>
      </c>
      <c r="F36" s="45" t="s">
        <v>8</v>
      </c>
      <c r="G36" s="45" t="s">
        <v>9</v>
      </c>
    </row>
    <row r="37" spans="2:7" ht="39" hidden="1" x14ac:dyDescent="0.35">
      <c r="B37" s="45" t="s">
        <v>94</v>
      </c>
      <c r="C37" s="45" t="s">
        <v>101</v>
      </c>
      <c r="D37" s="45" t="s">
        <v>96</v>
      </c>
      <c r="E37" s="45" t="s">
        <v>102</v>
      </c>
      <c r="F37" s="45" t="s">
        <v>98</v>
      </c>
      <c r="G37" s="45" t="s">
        <v>91</v>
      </c>
    </row>
    <row r="38" spans="2:7" hidden="1" x14ac:dyDescent="0.35">
      <c r="B38" s="46"/>
      <c r="C38" s="46"/>
      <c r="D38" s="46"/>
      <c r="E38" s="46"/>
      <c r="F38" s="46"/>
      <c r="G38" s="45" t="s">
        <v>99</v>
      </c>
    </row>
    <row r="39" spans="2:7" hidden="1" x14ac:dyDescent="0.35">
      <c r="B39" s="47">
        <v>1</v>
      </c>
      <c r="C39" s="45">
        <v>40</v>
      </c>
      <c r="D39" s="45">
        <v>235</v>
      </c>
      <c r="E39" s="49">
        <v>206215</v>
      </c>
      <c r="F39" s="45">
        <v>0</v>
      </c>
      <c r="G39" s="48">
        <f t="shared" ref="G39:G41" si="0">C39+D39+E39-F39</f>
        <v>206490</v>
      </c>
    </row>
    <row r="40" spans="2:7" hidden="1" x14ac:dyDescent="0.35">
      <c r="B40" s="47">
        <v>2</v>
      </c>
      <c r="C40" s="45">
        <v>40</v>
      </c>
      <c r="D40" s="45">
        <v>235</v>
      </c>
      <c r="E40" s="49">
        <f>E39+C40</f>
        <v>206255</v>
      </c>
      <c r="F40" s="45">
        <v>0</v>
      </c>
      <c r="G40" s="48">
        <f t="shared" si="0"/>
        <v>206530</v>
      </c>
    </row>
    <row r="41" spans="2:7" hidden="1" x14ac:dyDescent="0.35">
      <c r="B41" s="47">
        <v>3</v>
      </c>
      <c r="C41" s="45">
        <v>40</v>
      </c>
      <c r="D41" s="45">
        <v>235</v>
      </c>
      <c r="E41" s="49">
        <f>E40+C41</f>
        <v>206295</v>
      </c>
      <c r="F41" s="45">
        <v>0</v>
      </c>
      <c r="G41" s="48">
        <f t="shared" si="0"/>
        <v>206570</v>
      </c>
    </row>
    <row r="42" spans="2:7" hidden="1" x14ac:dyDescent="0.35">
      <c r="B42" s="47" t="s">
        <v>100</v>
      </c>
      <c r="C42" s="48">
        <f>AVERAGE(C39:C41)</f>
        <v>40</v>
      </c>
      <c r="D42" s="48">
        <f>AVERAGE(D39:D41)</f>
        <v>235</v>
      </c>
      <c r="E42" s="48">
        <f>AVERAGE(E39:E41)</f>
        <v>206255</v>
      </c>
      <c r="F42" s="45">
        <v>0</v>
      </c>
      <c r="G42" s="48">
        <f>AVERAGE(G39:G41)</f>
        <v>206530</v>
      </c>
    </row>
    <row r="43" spans="2:7" hidden="1" x14ac:dyDescent="0.35"/>
  </sheetData>
  <mergeCells count="14">
    <mergeCell ref="B31:G31"/>
    <mergeCell ref="B32:G32"/>
    <mergeCell ref="B33:B34"/>
    <mergeCell ref="C33:D33"/>
    <mergeCell ref="F33:G34"/>
    <mergeCell ref="C34:D34"/>
    <mergeCell ref="B2:G2"/>
    <mergeCell ref="C3:D3"/>
    <mergeCell ref="F3:G3"/>
    <mergeCell ref="B17:G17"/>
    <mergeCell ref="B18:B19"/>
    <mergeCell ref="C18:D18"/>
    <mergeCell ref="F18:G19"/>
    <mergeCell ref="C19:D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Number of 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2015-07-03T15:22:39Z</dcterms:created>
  <dcterms:modified xsi:type="dcterms:W3CDTF">2022-03-22T18:28:08Z</dcterms:modified>
</cp:coreProperties>
</file>