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2A7EFAB6-859B-4433-9009-DEFCB2528F10}" xr6:coauthVersionLast="47" xr6:coauthVersionMax="47" xr10:uidLastSave="{00000000-0000-0000-0000-000000000000}"/>
  <bookViews>
    <workbookView xWindow="-110" yWindow="-110" windowWidth="19420" windowHeight="10420" xr2:uid="{00000000-000D-0000-FFFF-FFFF00000000}"/>
  </bookViews>
  <sheets>
    <sheet name="Respondent Burden" sheetId="1" r:id="rId1"/>
    <sheet name="Agency Burd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F41" i="1" l="1"/>
  <c r="E6" i="2"/>
  <c r="G6" i="2" s="1"/>
  <c r="E7" i="2"/>
  <c r="G7" i="2" s="1"/>
  <c r="E8" i="2"/>
  <c r="E5" i="2"/>
  <c r="G8" i="2" l="1"/>
  <c r="F8" i="2"/>
  <c r="H8" i="2" s="1"/>
  <c r="F7" i="2"/>
  <c r="H7" i="2"/>
  <c r="F6" i="2"/>
  <c r="H6" i="2" s="1"/>
  <c r="F5" i="2"/>
  <c r="E9" i="2" s="1"/>
  <c r="G5" i="2"/>
  <c r="D10" i="1"/>
  <c r="F10" i="1" s="1"/>
  <c r="D11" i="1"/>
  <c r="F11" i="1" s="1"/>
  <c r="D12" i="1"/>
  <c r="F12" i="1" s="1"/>
  <c r="G12" i="1" s="1"/>
  <c r="D16" i="1"/>
  <c r="F16" i="1" s="1"/>
  <c r="D17" i="1"/>
  <c r="F17" i="1" s="1"/>
  <c r="D23" i="1"/>
  <c r="F23" i="1" s="1"/>
  <c r="D24" i="1"/>
  <c r="F24" i="1" s="1"/>
  <c r="G24" i="1" s="1"/>
  <c r="D28" i="1"/>
  <c r="F28" i="1" s="1"/>
  <c r="D29" i="1"/>
  <c r="F29" i="1" s="1"/>
  <c r="D35" i="1"/>
  <c r="F35" i="1" s="1"/>
  <c r="D36" i="1"/>
  <c r="F36" i="1" s="1"/>
  <c r="D37" i="1"/>
  <c r="F37" i="1" s="1"/>
  <c r="H37" i="1" s="1"/>
  <c r="D38" i="1"/>
  <c r="F38" i="1" s="1"/>
  <c r="G38" i="1" s="1"/>
  <c r="D8" i="1"/>
  <c r="F8" i="1" s="1"/>
  <c r="H5" i="2" l="1"/>
  <c r="H9" i="2" s="1"/>
  <c r="H23" i="1"/>
  <c r="G23" i="1"/>
  <c r="I23" i="1" s="1"/>
  <c r="H11" i="1"/>
  <c r="G11" i="1"/>
  <c r="G36" i="1"/>
  <c r="H36" i="1"/>
  <c r="G35" i="1"/>
  <c r="H35" i="1"/>
  <c r="H8" i="1"/>
  <c r="G8" i="1"/>
  <c r="I8" i="1" s="1"/>
  <c r="H29" i="1"/>
  <c r="G29" i="1"/>
  <c r="G17" i="1"/>
  <c r="H17" i="1"/>
  <c r="G10" i="1"/>
  <c r="H10" i="1"/>
  <c r="G28" i="1"/>
  <c r="H28" i="1"/>
  <c r="G16" i="1"/>
  <c r="H16" i="1"/>
  <c r="G37" i="1"/>
  <c r="I37" i="1" s="1"/>
  <c r="H24" i="1"/>
  <c r="I24" i="1" s="1"/>
  <c r="H12" i="1"/>
  <c r="I12" i="1" s="1"/>
  <c r="H38" i="1"/>
  <c r="I38" i="1" s="1"/>
  <c r="I16" i="1" l="1"/>
  <c r="F40" i="1"/>
  <c r="F30" i="1"/>
  <c r="I29" i="1"/>
  <c r="I36" i="1"/>
  <c r="I11" i="1"/>
  <c r="I30" i="1" s="1"/>
  <c r="I17" i="1"/>
  <c r="I10" i="1"/>
  <c r="I35" i="1"/>
  <c r="I28" i="1"/>
  <c r="I40" i="1" l="1"/>
  <c r="I41" i="1" s="1"/>
  <c r="I43" i="1" s="1"/>
</calcChain>
</file>

<file path=xl/sharedStrings.xml><?xml version="1.0" encoding="utf-8"?>
<sst xmlns="http://schemas.openxmlformats.org/spreadsheetml/2006/main" count="104" uniqueCount="82">
  <si>
    <r>
      <t xml:space="preserve">Table 1: Annual Respondent Burden and Cost – </t>
    </r>
    <r>
      <rPr>
        <b/>
        <sz val="12"/>
        <color theme="1"/>
        <rFont val="Times New Roman"/>
        <family val="1"/>
      </rPr>
      <t>NESHAP for Aluminum, Copper and Other Non-ferrous Metals Foundries (40 CFR Part 63, Subpart ZZZZZZ) (Renewal)</t>
    </r>
  </si>
  <si>
    <t>Burden item</t>
  </si>
  <si>
    <t>1.  Applications</t>
  </si>
  <si>
    <t>N/A</t>
  </si>
  <si>
    <t>2.  Surveys and Studies</t>
  </si>
  <si>
    <t xml:space="preserve">3.  Acquisition, Installation, and Utilization of Technology and Systems </t>
  </si>
  <si>
    <t>4.  Reporting Requirements</t>
  </si>
  <si>
    <t xml:space="preserve">B.  Required activities </t>
  </si>
  <si>
    <t>C.  Create information</t>
  </si>
  <si>
    <t>See 4B</t>
  </si>
  <si>
    <t>D.  Gather existing information</t>
  </si>
  <si>
    <t>E.  Write report</t>
  </si>
  <si>
    <t xml:space="preserve">     Notification of construction/reconstruction</t>
  </si>
  <si>
    <t xml:space="preserve">     Notification of anticipated startup</t>
  </si>
  <si>
    <t xml:space="preserve">     Notification of actual startup</t>
  </si>
  <si>
    <t xml:space="preserve">     Notification of special compliance requirements</t>
  </si>
  <si>
    <t xml:space="preserve">     Request for compliance extension</t>
  </si>
  <si>
    <t xml:space="preserve">     Notification of performance evaluation</t>
  </si>
  <si>
    <t xml:space="preserve">     Quality assurance plan for CEMS/COMS</t>
  </si>
  <si>
    <t xml:space="preserve">     NESHAP waiver request</t>
  </si>
  <si>
    <t>Subtotal for Reporting Requirements</t>
  </si>
  <si>
    <t xml:space="preserve">5.  Recordkeeping Requirements </t>
  </si>
  <si>
    <t>See 4A</t>
  </si>
  <si>
    <t>B.  Plan activities</t>
  </si>
  <si>
    <t>C.  Implement activities</t>
  </si>
  <si>
    <t>E.  Time to enter information</t>
  </si>
  <si>
    <t>F.  Time to transmit or disclose information</t>
  </si>
  <si>
    <t>Subtotal for Recordkeeping Requirements</t>
  </si>
  <si>
    <t>(A)
 Person-hours per occurrence</t>
  </si>
  <si>
    <t>(B)  
No. of occurrences per respondent</t>
  </si>
  <si>
    <t>(C) 
Person-hours per respondent (C=A*B)</t>
  </si>
  <si>
    <r>
      <t xml:space="preserve">(D) 
Respondents per year </t>
    </r>
    <r>
      <rPr>
        <b/>
        <vertAlign val="superscript"/>
        <sz val="9"/>
        <color rgb="FF000000"/>
        <rFont val="Times New Roman"/>
        <family val="1"/>
      </rPr>
      <t>b</t>
    </r>
  </si>
  <si>
    <t>(E) 
Technical person-hours per year (E=C*D)</t>
  </si>
  <si>
    <r>
      <t>(H) 
Cost</t>
    </r>
    <r>
      <rPr>
        <b/>
        <vertAlign val="superscript"/>
        <sz val="9"/>
        <color rgb="FF000000"/>
        <rFont val="Times New Roman"/>
        <family val="1"/>
      </rPr>
      <t>a</t>
    </r>
    <r>
      <rPr>
        <b/>
        <sz val="9"/>
        <color rgb="FF000000"/>
        <rFont val="Times New Roman"/>
        <family val="1"/>
      </rPr>
      <t>, $</t>
    </r>
  </si>
  <si>
    <t>Assumptions:</t>
  </si>
  <si>
    <r>
      <t xml:space="preserve">b </t>
    </r>
    <r>
      <rPr>
        <sz val="9"/>
        <color theme="1"/>
        <rFont val="Times New Roman"/>
        <family val="1"/>
      </rPr>
      <t>We have assumed that 318 foundries will be subject to the rule and will perform these activities over the 3-year term of the ICR.</t>
    </r>
  </si>
  <si>
    <r>
      <t xml:space="preserve">Table 2: Average Annual EPA Burden and Cost – </t>
    </r>
    <r>
      <rPr>
        <b/>
        <sz val="12"/>
        <color theme="1"/>
        <rFont val="Times New Roman"/>
        <family val="1"/>
      </rPr>
      <t>NESHAP for Aluminum, Copper and Other Non-ferrous Metals Foundries (40 CFR Part 63, Subpart ZZZZZZ) (Renewal)</t>
    </r>
  </si>
  <si>
    <t>Burden Item</t>
  </si>
  <si>
    <t>Report Review:</t>
  </si>
  <si>
    <r>
      <t xml:space="preserve">  Initial notification of applicability</t>
    </r>
    <r>
      <rPr>
        <vertAlign val="superscript"/>
        <sz val="9"/>
        <color rgb="FF000000"/>
        <rFont val="Times New Roman"/>
        <family val="1"/>
      </rPr>
      <t xml:space="preserve"> </t>
    </r>
  </si>
  <si>
    <t xml:space="preserve">  Startup, shutdown, malfunction plan/report</t>
  </si>
  <si>
    <t xml:space="preserve">  Notification of compliance status</t>
  </si>
  <si>
    <t>(A)
 Person hours per occurrence</t>
  </si>
  <si>
    <t>(C)
 Plants per year</t>
  </si>
  <si>
    <r>
      <t>(G) 
Cost</t>
    </r>
    <r>
      <rPr>
        <b/>
        <vertAlign val="superscript"/>
        <sz val="9"/>
        <color rgb="FF000000"/>
        <rFont val="Times New Roman"/>
        <family val="1"/>
      </rPr>
      <t>a</t>
    </r>
    <r>
      <rPr>
        <b/>
        <sz val="9"/>
        <color rgb="FF000000"/>
        <rFont val="Times New Roman"/>
        <family val="1"/>
      </rPr>
      <t>, $</t>
    </r>
  </si>
  <si>
    <t>(F) 
Management person-hours per year (F=E*0.05)</t>
  </si>
  <si>
    <t>(G) 
Clerical person-hours per year (G=E*0.1)</t>
  </si>
  <si>
    <t>(E) 
Management person-hours per year (F=E*0.05)</t>
  </si>
  <si>
    <t>(F) 
Clerical person-hours per year (G=E*0.1)</t>
  </si>
  <si>
    <t>(D) 
Technical person-hours per year (D=A*B*C)</t>
  </si>
  <si>
    <r>
      <t xml:space="preserve">b  </t>
    </r>
    <r>
      <rPr>
        <sz val="9"/>
        <color theme="1"/>
        <rFont val="Times New Roman"/>
        <family val="1"/>
      </rPr>
      <t>Semiannual compliance reports are required when deviations occur. We estimate that 10 percent of the foundries will experience deviations.</t>
    </r>
  </si>
  <si>
    <r>
      <t xml:space="preserve">  </t>
    </r>
    <r>
      <rPr>
        <sz val="9"/>
        <color rgb="FF000000"/>
        <rFont val="Times New Roman"/>
        <family val="1"/>
      </rPr>
      <t>Semiannual excess emissions report</t>
    </r>
    <r>
      <rPr>
        <vertAlign val="superscript"/>
        <sz val="9"/>
        <color rgb="FF000000"/>
        <rFont val="Times New Roman"/>
        <family val="1"/>
      </rPr>
      <t>b</t>
    </r>
  </si>
  <si>
    <r>
      <t xml:space="preserve">c </t>
    </r>
    <r>
      <rPr>
        <sz val="9"/>
        <color theme="1"/>
        <rFont val="Times New Roman"/>
        <family val="1"/>
      </rPr>
      <t>Totals have been rounded to 3 significant figures. Figures may not add exactly due to rounding.</t>
    </r>
  </si>
  <si>
    <t>A.  Familiarize with Regulatory Requirements</t>
  </si>
  <si>
    <t>Labor Rates</t>
  </si>
  <si>
    <t>Technical</t>
  </si>
  <si>
    <t>Management</t>
  </si>
  <si>
    <t>Clerical</t>
  </si>
  <si>
    <t>hr/response</t>
  </si>
  <si>
    <r>
      <t>TOTAL ANNUAL BURDEN AND COST (rounded)</t>
    </r>
    <r>
      <rPr>
        <b/>
        <vertAlign val="superscript"/>
        <sz val="9"/>
        <color rgb="FF000000"/>
        <rFont val="Times New Roman"/>
        <family val="1"/>
      </rPr>
      <t>c</t>
    </r>
  </si>
  <si>
    <r>
      <t xml:space="preserve">     Prepare management practices plan </t>
    </r>
    <r>
      <rPr>
        <vertAlign val="superscript"/>
        <sz val="9"/>
        <color rgb="FF000000"/>
        <rFont val="Times New Roman"/>
        <family val="1"/>
      </rPr>
      <t>c</t>
    </r>
  </si>
  <si>
    <r>
      <t xml:space="preserve">     Daily VE (30 days) then weekly VE </t>
    </r>
    <r>
      <rPr>
        <vertAlign val="superscript"/>
        <sz val="9"/>
        <color rgb="FF000000"/>
        <rFont val="Times New Roman"/>
        <family val="1"/>
      </rPr>
      <t>d, e</t>
    </r>
  </si>
  <si>
    <r>
      <t xml:space="preserve">     Semiannual compliance reports </t>
    </r>
    <r>
      <rPr>
        <vertAlign val="superscript"/>
        <sz val="9"/>
        <color rgb="FF000000"/>
        <rFont val="Times New Roman"/>
        <family val="1"/>
      </rPr>
      <t>f</t>
    </r>
  </si>
  <si>
    <r>
      <t>TOTAL LABOR BURDEN AND COSTS (rounded)</t>
    </r>
    <r>
      <rPr>
        <b/>
        <vertAlign val="superscript"/>
        <sz val="9"/>
        <color rgb="FF000000"/>
        <rFont val="Times New Roman"/>
        <family val="1"/>
      </rPr>
      <t>g</t>
    </r>
  </si>
  <si>
    <r>
      <t>TOTAL CAPITAL AND O&amp;M COSTS (rounded)</t>
    </r>
    <r>
      <rPr>
        <b/>
        <vertAlign val="superscript"/>
        <sz val="9"/>
        <color rgb="FF000000"/>
        <rFont val="Times New Roman"/>
        <family val="1"/>
      </rPr>
      <t>g</t>
    </r>
  </si>
  <si>
    <r>
      <t>GRAND TOTAL (rounded)</t>
    </r>
    <r>
      <rPr>
        <b/>
        <vertAlign val="superscript"/>
        <sz val="9"/>
        <color rgb="FF000000"/>
        <rFont val="Times New Roman"/>
        <family val="1"/>
      </rPr>
      <t>g</t>
    </r>
  </si>
  <si>
    <r>
      <t xml:space="preserve">d </t>
    </r>
    <r>
      <rPr>
        <sz val="9"/>
        <color theme="1"/>
        <rFont val="Times New Roman"/>
        <family val="1"/>
      </rPr>
      <t>We have assumed that all of the 23 foundries subject to the PM emission limit must perform the visible emissions observations over the 3-year term of the ICR.</t>
    </r>
  </si>
  <si>
    <r>
      <t>e</t>
    </r>
    <r>
      <rPr>
        <sz val="9"/>
        <color theme="1"/>
        <rFont val="Times New Roman"/>
        <family val="1"/>
      </rPr>
      <t xml:space="preserve"> This activity is based on daily VE for 30 days and weekly thereafter (30 + 335/7 = 78).</t>
    </r>
  </si>
  <si>
    <r>
      <t xml:space="preserve">f </t>
    </r>
    <r>
      <rPr>
        <sz val="9"/>
        <color theme="1"/>
        <rFont val="Times New Roman"/>
        <family val="1"/>
      </rPr>
      <t>Semiannual compliance reports are required when deviations occur. We estimate that 10 percent of the foundries will experience deviations.</t>
    </r>
  </si>
  <si>
    <r>
      <t xml:space="preserve">g </t>
    </r>
    <r>
      <rPr>
        <sz val="9"/>
        <color theme="1"/>
        <rFont val="Times New Roman"/>
        <family val="1"/>
      </rPr>
      <t>Totals have been rounded to 3 significant figures. Figures may not add exactly due to rounding.</t>
    </r>
  </si>
  <si>
    <r>
      <t xml:space="preserve">     Initial performance tests </t>
    </r>
    <r>
      <rPr>
        <vertAlign val="superscript"/>
        <sz val="9"/>
        <color rgb="FF000000"/>
        <rFont val="Times New Roman"/>
        <family val="1"/>
      </rPr>
      <t>c</t>
    </r>
  </si>
  <si>
    <r>
      <t xml:space="preserve">     Initial notification of applicability </t>
    </r>
    <r>
      <rPr>
        <vertAlign val="superscript"/>
        <sz val="9"/>
        <color rgb="FF000000"/>
        <rFont val="Times New Roman"/>
        <family val="1"/>
      </rPr>
      <t>c</t>
    </r>
  </si>
  <si>
    <r>
      <t xml:space="preserve">     Notification of compliance status</t>
    </r>
    <r>
      <rPr>
        <vertAlign val="superscript"/>
        <sz val="9"/>
        <color rgb="FF000000"/>
        <rFont val="Times New Roman"/>
        <family val="1"/>
      </rPr>
      <t xml:space="preserve"> c</t>
    </r>
  </si>
  <si>
    <r>
      <t xml:space="preserve">     Notification of performance test</t>
    </r>
    <r>
      <rPr>
        <vertAlign val="superscript"/>
        <sz val="9"/>
        <color rgb="FF000000"/>
        <rFont val="Times New Roman"/>
        <family val="1"/>
      </rPr>
      <t xml:space="preserve"> c</t>
    </r>
  </si>
  <si>
    <r>
      <t xml:space="preserve">     Site specific test plan </t>
    </r>
    <r>
      <rPr>
        <vertAlign val="superscript"/>
        <sz val="9"/>
        <color rgb="FF000000"/>
        <rFont val="Times New Roman"/>
        <family val="1"/>
      </rPr>
      <t>c</t>
    </r>
  </si>
  <si>
    <r>
      <t xml:space="preserve">     Startup, shutdown, and malfunction plan/reports </t>
    </r>
    <r>
      <rPr>
        <vertAlign val="superscript"/>
        <sz val="9"/>
        <color rgb="FF000000"/>
        <rFont val="Times New Roman"/>
        <family val="1"/>
      </rPr>
      <t>c</t>
    </r>
  </si>
  <si>
    <r>
      <t>D   Develop record system</t>
    </r>
    <r>
      <rPr>
        <b/>
        <vertAlign val="superscript"/>
        <sz val="9"/>
        <color rgb="FF000000"/>
        <rFont val="Times New Roman"/>
        <family val="1"/>
      </rPr>
      <t xml:space="preserve"> </t>
    </r>
    <r>
      <rPr>
        <vertAlign val="superscript"/>
        <sz val="9"/>
        <color rgb="FF000000"/>
        <rFont val="Times New Roman"/>
        <family val="1"/>
      </rPr>
      <t>c</t>
    </r>
  </si>
  <si>
    <t>H.  Time for audits</t>
  </si>
  <si>
    <r>
      <t xml:space="preserve">G.  Time to train personnel </t>
    </r>
    <r>
      <rPr>
        <vertAlign val="superscript"/>
        <sz val="9"/>
        <color rgb="FF000000"/>
        <rFont val="Times New Roman"/>
        <family val="1"/>
      </rPr>
      <t>c</t>
    </r>
  </si>
  <si>
    <r>
      <t xml:space="preserve">c </t>
    </r>
    <r>
      <rPr>
        <sz val="9"/>
        <color theme="1"/>
        <rFont val="Times New Roman"/>
        <family val="1"/>
      </rPr>
      <t>This activity applies only to new respondents. There are no new respondents anticipated over the three-year period of this ICR.</t>
    </r>
  </si>
  <si>
    <r>
      <t xml:space="preserve">a </t>
    </r>
    <r>
      <rPr>
        <sz val="9"/>
        <color theme="1"/>
        <rFont val="Times New Roman"/>
        <family val="1"/>
      </rPr>
      <t xml:space="preserve">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 </t>
    </r>
  </si>
  <si>
    <r>
      <t xml:space="preserve">a </t>
    </r>
    <r>
      <rPr>
        <sz val="9"/>
        <color theme="1"/>
        <rFont val="Times New Roman"/>
        <family val="1"/>
      </rPr>
      <t>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</si>
</sst>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15"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sz val="9"/>
      <color theme="1"/>
      <name val="Times New Roman"/>
      <family val="1"/>
    </font>
    <font>
      <b/>
      <i/>
      <sz val="9"/>
      <color rgb="FF000000"/>
      <name val="Times New Roman"/>
      <family val="1"/>
    </font>
    <font>
      <b/>
      <sz val="8"/>
      <color rgb="FF000000"/>
      <name val="Times New Roman"/>
      <family val="1"/>
    </font>
    <font>
      <b/>
      <sz val="9"/>
      <color theme="1"/>
      <name val="Times New Roman"/>
      <family val="1"/>
    </font>
    <font>
      <vertAlign val="superscript"/>
      <sz val="9"/>
      <color theme="1"/>
      <name val="Times New Roman"/>
      <family val="1"/>
    </font>
    <font>
      <sz val="11"/>
      <color rgb="FFFF0000"/>
      <name val="Calibri"/>
      <family val="2"/>
      <scheme val="minor"/>
    </font>
    <font>
      <sz val="10"/>
      <color rgb="FFFF000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8"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6" fontId="4" fillId="0" borderId="1" xfId="0" applyNumberFormat="1" applyFont="1" applyBorder="1" applyAlignment="1">
      <alignment horizontal="right" vertical="center" wrapText="1"/>
    </xf>
    <xf numFmtId="6" fontId="6"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4" fillId="0" borderId="1" xfId="0" applyFont="1" applyFill="1" applyBorder="1" applyAlignment="1">
      <alignment vertical="center" wrapText="1"/>
    </xf>
    <xf numFmtId="0" fontId="0" fillId="0" borderId="1" xfId="0" applyBorder="1"/>
    <xf numFmtId="0" fontId="11" fillId="0" borderId="0" xfId="0" applyFont="1" applyAlignment="1">
      <alignment vertical="center"/>
    </xf>
    <xf numFmtId="0" fontId="12" fillId="0" borderId="0" xfId="0" applyFont="1"/>
    <xf numFmtId="0" fontId="12" fillId="0" borderId="0" xfId="0" applyFont="1" applyAlignment="1">
      <alignment vertical="center"/>
    </xf>
    <xf numFmtId="0" fontId="1" fillId="0" borderId="0" xfId="0" applyFont="1"/>
    <xf numFmtId="0" fontId="4" fillId="0" borderId="1" xfId="0" applyFont="1" applyBorder="1" applyAlignment="1">
      <alignment vertical="center" wrapText="1"/>
    </xf>
    <xf numFmtId="164" fontId="11" fillId="0" borderId="1" xfId="0" applyNumberFormat="1" applyFont="1" applyBorder="1"/>
    <xf numFmtId="6" fontId="11" fillId="0" borderId="1" xfId="0" applyNumberFormat="1" applyFont="1" applyBorder="1"/>
    <xf numFmtId="3" fontId="6" fillId="0" borderId="1" xfId="0" applyNumberFormat="1" applyFont="1" applyBorder="1" applyAlignment="1">
      <alignment horizontal="center" vertical="center" wrapText="1"/>
    </xf>
    <xf numFmtId="1" fontId="0" fillId="0" borderId="0" xfId="0" applyNumberFormat="1"/>
    <xf numFmtId="0" fontId="0" fillId="0" borderId="5" xfId="0" applyFill="1" applyBorder="1"/>
    <xf numFmtId="0" fontId="0" fillId="0" borderId="6" xfId="0" applyFill="1" applyBorder="1"/>
    <xf numFmtId="0" fontId="0" fillId="0" borderId="7" xfId="0" applyFill="1" applyBorder="1"/>
    <xf numFmtId="0" fontId="0" fillId="0" borderId="8" xfId="0" applyBorder="1"/>
    <xf numFmtId="2" fontId="0" fillId="0" borderId="9" xfId="0" applyNumberFormat="1" applyBorder="1"/>
    <xf numFmtId="0" fontId="0" fillId="0" borderId="9" xfId="0" applyBorder="1"/>
    <xf numFmtId="0" fontId="0" fillId="0" borderId="10" xfId="0" applyBorder="1"/>
    <xf numFmtId="0" fontId="3" fillId="0" borderId="0" xfId="0" applyFont="1" applyFill="1" applyBorder="1"/>
    <xf numFmtId="2" fontId="3" fillId="0" borderId="0" xfId="0" applyNumberFormat="1" applyFont="1" applyFill="1" applyBorder="1"/>
    <xf numFmtId="0" fontId="13" fillId="0" borderId="0" xfId="0" applyFont="1"/>
    <xf numFmtId="0" fontId="13" fillId="0" borderId="0" xfId="0" applyFont="1" applyFill="1"/>
    <xf numFmtId="0" fontId="14" fillId="0" borderId="0" xfId="0" applyFont="1" applyFill="1"/>
    <xf numFmtId="3" fontId="4" fillId="0" borderId="2" xfId="0" applyNumberFormat="1" applyFont="1" applyBorder="1" applyAlignment="1">
      <alignment horizontal="center" vertical="center" wrapText="1"/>
    </xf>
    <xf numFmtId="3" fontId="0" fillId="0" borderId="3" xfId="0" applyNumberFormat="1" applyBorder="1" applyAlignment="1">
      <alignment horizontal="center" vertical="center" wrapText="1"/>
    </xf>
    <xf numFmtId="3" fontId="0" fillId="0" borderId="4"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0" xfId="0" applyFont="1" applyAlignment="1">
      <alignment vertical="center" wrapText="1"/>
    </xf>
    <xf numFmtId="0" fontId="0" fillId="0" borderId="0" xfId="0" applyAlignment="1">
      <alignment wrapText="1"/>
    </xf>
    <xf numFmtId="1" fontId="4" fillId="0" borderId="2" xfId="0" applyNumberFormat="1" applyFont="1" applyBorder="1" applyAlignment="1">
      <alignment horizontal="center" vertical="center"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tabSelected="1" zoomScale="98" zoomScaleNormal="98" workbookViewId="0">
      <selection activeCell="K13" sqref="K13"/>
    </sheetView>
  </sheetViews>
  <sheetFormatPr defaultRowHeight="14.5" x14ac:dyDescent="0.35"/>
  <cols>
    <col min="1" max="1" width="31.7265625" customWidth="1"/>
    <col min="3" max="3" width="10.1796875" customWidth="1"/>
    <col min="5" max="5" width="10.1796875" customWidth="1"/>
    <col min="7" max="7" width="10.81640625" customWidth="1"/>
    <col min="9" max="9" width="11.26953125" bestFit="1" customWidth="1"/>
    <col min="11" max="11" width="14.26953125" customWidth="1"/>
  </cols>
  <sheetData>
    <row r="1" spans="1:13" ht="15" x14ac:dyDescent="0.35">
      <c r="A1" s="1" t="s">
        <v>0</v>
      </c>
    </row>
    <row r="2" spans="1:13" ht="15" x14ac:dyDescent="0.35">
      <c r="A2" s="2"/>
    </row>
    <row r="3" spans="1:13" ht="69" x14ac:dyDescent="0.35">
      <c r="A3" s="3" t="s">
        <v>1</v>
      </c>
      <c r="B3" s="3" t="s">
        <v>28</v>
      </c>
      <c r="C3" s="3" t="s">
        <v>29</v>
      </c>
      <c r="D3" s="3" t="s">
        <v>30</v>
      </c>
      <c r="E3" s="3" t="s">
        <v>31</v>
      </c>
      <c r="F3" s="3" t="s">
        <v>32</v>
      </c>
      <c r="G3" s="3" t="s">
        <v>45</v>
      </c>
      <c r="H3" s="3" t="s">
        <v>46</v>
      </c>
      <c r="I3" s="3" t="s">
        <v>33</v>
      </c>
    </row>
    <row r="4" spans="1:13" x14ac:dyDescent="0.35">
      <c r="A4" s="4" t="s">
        <v>2</v>
      </c>
      <c r="B4" s="5" t="s">
        <v>3</v>
      </c>
      <c r="C4" s="5"/>
      <c r="D4" s="5"/>
      <c r="E4" s="5"/>
      <c r="F4" s="5"/>
      <c r="G4" s="5"/>
      <c r="H4" s="5"/>
      <c r="I4" s="5"/>
    </row>
    <row r="5" spans="1:13" x14ac:dyDescent="0.35">
      <c r="A5" s="4" t="s">
        <v>4</v>
      </c>
      <c r="B5" s="5" t="s">
        <v>3</v>
      </c>
      <c r="C5" s="5"/>
      <c r="D5" s="5"/>
      <c r="E5" s="5"/>
      <c r="F5" s="5"/>
      <c r="G5" s="5"/>
      <c r="H5" s="5"/>
      <c r="I5" s="5"/>
    </row>
    <row r="6" spans="1:13" ht="23" x14ac:dyDescent="0.35">
      <c r="A6" s="4" t="s">
        <v>5</v>
      </c>
      <c r="B6" s="5" t="s">
        <v>3</v>
      </c>
      <c r="C6" s="5"/>
      <c r="D6" s="5"/>
      <c r="E6" s="5"/>
      <c r="F6" s="5"/>
      <c r="G6" s="5"/>
      <c r="H6" s="5"/>
      <c r="I6" s="5"/>
      <c r="K6" s="24" t="s">
        <v>54</v>
      </c>
      <c r="L6" s="27"/>
    </row>
    <row r="7" spans="1:13" x14ac:dyDescent="0.35">
      <c r="A7" s="4" t="s">
        <v>6</v>
      </c>
      <c r="B7" s="5"/>
      <c r="C7" s="5"/>
      <c r="D7" s="5"/>
      <c r="E7" s="5"/>
      <c r="F7" s="5"/>
      <c r="G7" s="5"/>
      <c r="H7" s="5"/>
      <c r="I7" s="5"/>
      <c r="K7" s="25" t="s">
        <v>56</v>
      </c>
      <c r="L7" s="28">
        <v>153.55000000000001</v>
      </c>
      <c r="M7" s="35"/>
    </row>
    <row r="8" spans="1:13" x14ac:dyDescent="0.35">
      <c r="A8" s="4" t="s">
        <v>53</v>
      </c>
      <c r="B8" s="5">
        <v>4</v>
      </c>
      <c r="C8" s="5">
        <v>1</v>
      </c>
      <c r="D8" s="5">
        <f>B8*C8</f>
        <v>4</v>
      </c>
      <c r="E8" s="5">
        <v>318</v>
      </c>
      <c r="F8" s="22">
        <f>D8*E8</f>
        <v>1272</v>
      </c>
      <c r="G8" s="5">
        <f>F8*0.05</f>
        <v>63.6</v>
      </c>
      <c r="H8" s="5">
        <f>F8*0.1</f>
        <v>127.2</v>
      </c>
      <c r="I8" s="6">
        <f>$L$8*F8+$L$7*G8+$L$9*H8</f>
        <v>173028.25199999998</v>
      </c>
      <c r="K8" s="25" t="s">
        <v>55</v>
      </c>
      <c r="L8" s="29">
        <v>122.2</v>
      </c>
      <c r="M8" s="35"/>
    </row>
    <row r="9" spans="1:13" x14ac:dyDescent="0.35">
      <c r="A9" s="4" t="s">
        <v>7</v>
      </c>
      <c r="B9" s="5"/>
      <c r="C9" s="5"/>
      <c r="D9" s="5"/>
      <c r="E9" s="5"/>
      <c r="F9" s="5"/>
      <c r="G9" s="5"/>
      <c r="H9" s="5"/>
      <c r="I9" s="11"/>
      <c r="K9" s="26" t="s">
        <v>57</v>
      </c>
      <c r="L9" s="30">
        <v>61.51</v>
      </c>
      <c r="M9" s="35"/>
    </row>
    <row r="10" spans="1:13" x14ac:dyDescent="0.35">
      <c r="A10" s="4" t="s">
        <v>60</v>
      </c>
      <c r="B10" s="5">
        <v>4</v>
      </c>
      <c r="C10" s="5">
        <v>1</v>
      </c>
      <c r="D10" s="5">
        <f t="shared" ref="D10:D38" si="0">B10*C10</f>
        <v>4</v>
      </c>
      <c r="E10" s="5">
        <v>0</v>
      </c>
      <c r="F10" s="5">
        <f t="shared" ref="F10:F29" si="1">D10*E10</f>
        <v>0</v>
      </c>
      <c r="G10" s="5">
        <f t="shared" ref="G10:G29" si="2">F10*0.05</f>
        <v>0</v>
      </c>
      <c r="H10" s="5">
        <f t="shared" ref="H10:H29" si="3">F10*0.1</f>
        <v>0</v>
      </c>
      <c r="I10" s="11">
        <f>$L$8*F10+$L$7*G10+$L$9*H10</f>
        <v>0</v>
      </c>
      <c r="J10" s="33"/>
    </row>
    <row r="11" spans="1:13" x14ac:dyDescent="0.35">
      <c r="A11" s="4" t="s">
        <v>70</v>
      </c>
      <c r="B11" s="5">
        <v>40</v>
      </c>
      <c r="C11" s="5">
        <v>1</v>
      </c>
      <c r="D11" s="5">
        <f t="shared" si="0"/>
        <v>40</v>
      </c>
      <c r="E11" s="5">
        <v>0</v>
      </c>
      <c r="F11" s="5">
        <f t="shared" si="1"/>
        <v>0</v>
      </c>
      <c r="G11" s="5">
        <f t="shared" si="2"/>
        <v>0</v>
      </c>
      <c r="H11" s="5">
        <f t="shared" si="3"/>
        <v>0</v>
      </c>
      <c r="I11" s="11">
        <f>$L$8*F11+$L$7*G11+$L$9*H11</f>
        <v>0</v>
      </c>
    </row>
    <row r="12" spans="1:13" x14ac:dyDescent="0.35">
      <c r="A12" s="4" t="s">
        <v>61</v>
      </c>
      <c r="B12" s="5">
        <v>0.1</v>
      </c>
      <c r="C12" s="5">
        <v>78</v>
      </c>
      <c r="D12" s="5">
        <f t="shared" si="0"/>
        <v>7.8000000000000007</v>
      </c>
      <c r="E12" s="5">
        <v>23</v>
      </c>
      <c r="F12" s="5">
        <f t="shared" si="1"/>
        <v>179.4</v>
      </c>
      <c r="G12" s="5">
        <f t="shared" si="2"/>
        <v>8.9700000000000006</v>
      </c>
      <c r="H12" s="5">
        <f t="shared" si="3"/>
        <v>17.940000000000001</v>
      </c>
      <c r="I12" s="6">
        <f>$L$8*F12+$L$7*G12+$L$9*H12</f>
        <v>24403.512899999998</v>
      </c>
      <c r="K12" s="23">
        <f>F41/64</f>
        <v>185.9375</v>
      </c>
      <c r="L12" t="s">
        <v>58</v>
      </c>
    </row>
    <row r="13" spans="1:13" x14ac:dyDescent="0.35">
      <c r="A13" s="4" t="s">
        <v>8</v>
      </c>
      <c r="B13" s="5" t="s">
        <v>9</v>
      </c>
      <c r="C13" s="5"/>
      <c r="D13" s="5"/>
      <c r="E13" s="5"/>
      <c r="F13" s="5"/>
      <c r="G13" s="5"/>
      <c r="H13" s="5"/>
      <c r="I13" s="6"/>
      <c r="L13" s="32"/>
    </row>
    <row r="14" spans="1:13" x14ac:dyDescent="0.35">
      <c r="A14" s="4" t="s">
        <v>10</v>
      </c>
      <c r="B14" s="5" t="s">
        <v>9</v>
      </c>
      <c r="C14" s="5"/>
      <c r="D14" s="5"/>
      <c r="E14" s="5"/>
      <c r="F14" s="5"/>
      <c r="G14" s="5"/>
      <c r="H14" s="5"/>
      <c r="I14" s="6"/>
      <c r="L14" s="31"/>
    </row>
    <row r="15" spans="1:13" x14ac:dyDescent="0.35">
      <c r="A15" s="4" t="s">
        <v>11</v>
      </c>
      <c r="B15" s="5" t="s">
        <v>9</v>
      </c>
      <c r="C15" s="5"/>
      <c r="D15" s="5"/>
      <c r="E15" s="5"/>
      <c r="F15" s="5"/>
      <c r="G15" s="5"/>
      <c r="H15" s="5"/>
      <c r="I15" s="6"/>
    </row>
    <row r="16" spans="1:13" x14ac:dyDescent="0.35">
      <c r="A16" s="4" t="s">
        <v>71</v>
      </c>
      <c r="B16" s="5">
        <v>4</v>
      </c>
      <c r="C16" s="5">
        <v>1</v>
      </c>
      <c r="D16" s="5">
        <f t="shared" si="0"/>
        <v>4</v>
      </c>
      <c r="E16" s="5">
        <v>0</v>
      </c>
      <c r="F16" s="5">
        <f t="shared" si="1"/>
        <v>0</v>
      </c>
      <c r="G16" s="5">
        <f t="shared" si="2"/>
        <v>0</v>
      </c>
      <c r="H16" s="5">
        <f t="shared" si="3"/>
        <v>0</v>
      </c>
      <c r="I16" s="11">
        <f>$L$8*F16+$L$7*G16+$L$9*H16</f>
        <v>0</v>
      </c>
    </row>
    <row r="17" spans="1:9" x14ac:dyDescent="0.35">
      <c r="A17" s="4" t="s">
        <v>72</v>
      </c>
      <c r="B17" s="5">
        <v>4</v>
      </c>
      <c r="C17" s="5">
        <v>1</v>
      </c>
      <c r="D17" s="5">
        <f t="shared" si="0"/>
        <v>4</v>
      </c>
      <c r="E17" s="5">
        <v>0</v>
      </c>
      <c r="F17" s="5">
        <f t="shared" si="1"/>
        <v>0</v>
      </c>
      <c r="G17" s="5">
        <f t="shared" si="2"/>
        <v>0</v>
      </c>
      <c r="H17" s="5">
        <f t="shared" si="3"/>
        <v>0</v>
      </c>
      <c r="I17" s="11">
        <f>$L$8*F17+$L$7*G17+$L$9*H17</f>
        <v>0</v>
      </c>
    </row>
    <row r="18" spans="1:9" x14ac:dyDescent="0.35">
      <c r="A18" s="4" t="s">
        <v>12</v>
      </c>
      <c r="B18" s="5" t="s">
        <v>3</v>
      </c>
      <c r="C18" s="5"/>
      <c r="D18" s="5"/>
      <c r="E18" s="5"/>
      <c r="F18" s="5"/>
      <c r="G18" s="5"/>
      <c r="H18" s="5"/>
      <c r="I18" s="11"/>
    </row>
    <row r="19" spans="1:9" x14ac:dyDescent="0.35">
      <c r="A19" s="4" t="s">
        <v>13</v>
      </c>
      <c r="B19" s="5" t="s">
        <v>3</v>
      </c>
      <c r="C19" s="5"/>
      <c r="D19" s="5"/>
      <c r="E19" s="5"/>
      <c r="F19" s="5"/>
      <c r="G19" s="5"/>
      <c r="H19" s="5"/>
      <c r="I19" s="11"/>
    </row>
    <row r="20" spans="1:9" x14ac:dyDescent="0.35">
      <c r="A20" s="4" t="s">
        <v>14</v>
      </c>
      <c r="B20" s="5" t="s">
        <v>3</v>
      </c>
      <c r="C20" s="5"/>
      <c r="D20" s="5"/>
      <c r="E20" s="5"/>
      <c r="F20" s="5"/>
      <c r="G20" s="5"/>
      <c r="H20" s="5"/>
      <c r="I20" s="11"/>
    </row>
    <row r="21" spans="1:9" ht="23" x14ac:dyDescent="0.35">
      <c r="A21" s="4" t="s">
        <v>15</v>
      </c>
      <c r="B21" s="5" t="s">
        <v>3</v>
      </c>
      <c r="C21" s="5"/>
      <c r="D21" s="5"/>
      <c r="E21" s="5"/>
      <c r="F21" s="5"/>
      <c r="G21" s="5"/>
      <c r="H21" s="5"/>
      <c r="I21" s="11"/>
    </row>
    <row r="22" spans="1:9" x14ac:dyDescent="0.35">
      <c r="A22" s="4" t="s">
        <v>16</v>
      </c>
      <c r="B22" s="5" t="s">
        <v>3</v>
      </c>
      <c r="C22" s="5"/>
      <c r="D22" s="5"/>
      <c r="E22" s="5"/>
      <c r="F22" s="5"/>
      <c r="G22" s="5"/>
      <c r="H22" s="5"/>
      <c r="I22" s="11"/>
    </row>
    <row r="23" spans="1:9" x14ac:dyDescent="0.35">
      <c r="A23" s="4" t="s">
        <v>73</v>
      </c>
      <c r="B23" s="5">
        <v>1</v>
      </c>
      <c r="C23" s="5">
        <v>1</v>
      </c>
      <c r="D23" s="5">
        <f t="shared" si="0"/>
        <v>1</v>
      </c>
      <c r="E23" s="5">
        <v>0</v>
      </c>
      <c r="F23" s="5">
        <f t="shared" si="1"/>
        <v>0</v>
      </c>
      <c r="G23" s="5">
        <f t="shared" si="2"/>
        <v>0</v>
      </c>
      <c r="H23" s="5">
        <f t="shared" si="3"/>
        <v>0</v>
      </c>
      <c r="I23" s="11">
        <f>$L$8*F23+$L$7*G23+$L$9*H23</f>
        <v>0</v>
      </c>
    </row>
    <row r="24" spans="1:9" x14ac:dyDescent="0.35">
      <c r="A24" s="4" t="s">
        <v>74</v>
      </c>
      <c r="B24" s="5">
        <v>4</v>
      </c>
      <c r="C24" s="5">
        <v>1</v>
      </c>
      <c r="D24" s="5">
        <f t="shared" si="0"/>
        <v>4</v>
      </c>
      <c r="E24" s="5">
        <v>0</v>
      </c>
      <c r="F24" s="5">
        <f t="shared" si="1"/>
        <v>0</v>
      </c>
      <c r="G24" s="5">
        <f t="shared" si="2"/>
        <v>0</v>
      </c>
      <c r="H24" s="5">
        <f t="shared" si="3"/>
        <v>0</v>
      </c>
      <c r="I24" s="11">
        <f>$L$8*F24+$L$7*G24+$L$9*H24</f>
        <v>0</v>
      </c>
    </row>
    <row r="25" spans="1:9" x14ac:dyDescent="0.35">
      <c r="A25" s="4" t="s">
        <v>17</v>
      </c>
      <c r="B25" s="5" t="s">
        <v>3</v>
      </c>
      <c r="C25" s="5"/>
      <c r="D25" s="5"/>
      <c r="E25" s="5"/>
      <c r="F25" s="5"/>
      <c r="G25" s="5"/>
      <c r="H25" s="5"/>
      <c r="I25" s="11"/>
    </row>
    <row r="26" spans="1:9" x14ac:dyDescent="0.35">
      <c r="A26" s="4" t="s">
        <v>18</v>
      </c>
      <c r="B26" s="5" t="s">
        <v>3</v>
      </c>
      <c r="C26" s="5"/>
      <c r="D26" s="5"/>
      <c r="E26" s="5"/>
      <c r="F26" s="5"/>
      <c r="G26" s="5"/>
      <c r="H26" s="5"/>
      <c r="I26" s="11"/>
    </row>
    <row r="27" spans="1:9" x14ac:dyDescent="0.35">
      <c r="A27" s="4" t="s">
        <v>19</v>
      </c>
      <c r="B27" s="5" t="s">
        <v>3</v>
      </c>
      <c r="C27" s="5"/>
      <c r="D27" s="5"/>
      <c r="E27" s="5"/>
      <c r="F27" s="5"/>
      <c r="G27" s="5"/>
      <c r="H27" s="5"/>
      <c r="I27" s="11"/>
    </row>
    <row r="28" spans="1:9" ht="25.5" x14ac:dyDescent="0.35">
      <c r="A28" s="4" t="s">
        <v>75</v>
      </c>
      <c r="B28" s="5">
        <v>4</v>
      </c>
      <c r="C28" s="5">
        <v>1</v>
      </c>
      <c r="D28" s="5">
        <f t="shared" si="0"/>
        <v>4</v>
      </c>
      <c r="E28" s="5">
        <v>0</v>
      </c>
      <c r="F28" s="5">
        <f t="shared" si="1"/>
        <v>0</v>
      </c>
      <c r="G28" s="5">
        <f t="shared" si="2"/>
        <v>0</v>
      </c>
      <c r="H28" s="5">
        <f t="shared" si="3"/>
        <v>0</v>
      </c>
      <c r="I28" s="11">
        <f>$L$8*F28+$L$7*G28+$L$9*H28</f>
        <v>0</v>
      </c>
    </row>
    <row r="29" spans="1:9" x14ac:dyDescent="0.35">
      <c r="A29" s="4" t="s">
        <v>62</v>
      </c>
      <c r="B29" s="5">
        <v>8</v>
      </c>
      <c r="C29" s="5">
        <v>2</v>
      </c>
      <c r="D29" s="5">
        <f t="shared" si="0"/>
        <v>16</v>
      </c>
      <c r="E29" s="5">
        <v>31.8</v>
      </c>
      <c r="F29" s="5">
        <f t="shared" si="1"/>
        <v>508.8</v>
      </c>
      <c r="G29" s="5">
        <f t="shared" si="2"/>
        <v>25.44</v>
      </c>
      <c r="H29" s="5">
        <f t="shared" si="3"/>
        <v>50.88</v>
      </c>
      <c r="I29" s="6">
        <f>$L$8*F29+$L$7*G29+$L$9*H29</f>
        <v>69211.300800000012</v>
      </c>
    </row>
    <row r="30" spans="1:9" x14ac:dyDescent="0.35">
      <c r="A30" s="8" t="s">
        <v>20</v>
      </c>
      <c r="B30" s="9"/>
      <c r="C30" s="9"/>
      <c r="D30" s="5"/>
      <c r="E30" s="9"/>
      <c r="F30" s="36">
        <f>SUM(F8:H29)</f>
        <v>2254.2300000000005</v>
      </c>
      <c r="G30" s="37"/>
      <c r="H30" s="38"/>
      <c r="I30" s="10">
        <f>SUM(I8:I29)</f>
        <v>266643.06569999998</v>
      </c>
    </row>
    <row r="31" spans="1:9" x14ac:dyDescent="0.35">
      <c r="A31" s="4" t="s">
        <v>21</v>
      </c>
      <c r="B31" s="5"/>
      <c r="C31" s="5"/>
      <c r="D31" s="5"/>
      <c r="E31" s="5"/>
      <c r="F31" s="5"/>
      <c r="G31" s="5"/>
      <c r="H31" s="5"/>
      <c r="I31" s="7"/>
    </row>
    <row r="32" spans="1:9" x14ac:dyDescent="0.35">
      <c r="A32" s="4" t="s">
        <v>53</v>
      </c>
      <c r="B32" s="5" t="s">
        <v>22</v>
      </c>
      <c r="C32" s="5"/>
      <c r="D32" s="5"/>
      <c r="E32" s="5"/>
      <c r="F32" s="5"/>
      <c r="G32" s="5"/>
      <c r="H32" s="5"/>
      <c r="I32" s="7"/>
    </row>
    <row r="33" spans="1:10" x14ac:dyDescent="0.35">
      <c r="A33" s="4" t="s">
        <v>23</v>
      </c>
      <c r="B33" s="5" t="s">
        <v>22</v>
      </c>
      <c r="C33" s="5"/>
      <c r="D33" s="5"/>
      <c r="E33" s="5"/>
      <c r="F33" s="5"/>
      <c r="G33" s="5"/>
      <c r="H33" s="5"/>
      <c r="I33" s="7"/>
    </row>
    <row r="34" spans="1:10" x14ac:dyDescent="0.35">
      <c r="A34" s="4" t="s">
        <v>24</v>
      </c>
      <c r="B34" s="5" t="s">
        <v>22</v>
      </c>
      <c r="C34" s="5"/>
      <c r="D34" s="5"/>
      <c r="E34" s="5"/>
      <c r="F34" s="5"/>
      <c r="G34" s="5"/>
      <c r="H34" s="5"/>
      <c r="I34" s="7"/>
    </row>
    <row r="35" spans="1:10" x14ac:dyDescent="0.35">
      <c r="A35" s="4" t="s">
        <v>76</v>
      </c>
      <c r="B35" s="5">
        <v>4</v>
      </c>
      <c r="C35" s="5">
        <v>1</v>
      </c>
      <c r="D35" s="5">
        <f t="shared" si="0"/>
        <v>4</v>
      </c>
      <c r="E35" s="5">
        <v>0</v>
      </c>
      <c r="F35" s="5">
        <f t="shared" ref="F35:F38" si="4">D35*E35</f>
        <v>0</v>
      </c>
      <c r="G35" s="5">
        <f t="shared" ref="G35:G38" si="5">F35*0.05</f>
        <v>0</v>
      </c>
      <c r="H35" s="5">
        <f t="shared" ref="H35:H38" si="6">F35*0.1</f>
        <v>0</v>
      </c>
      <c r="I35" s="11">
        <f>$L$8*F35+$L$7*G35+$L$9*H35</f>
        <v>0</v>
      </c>
    </row>
    <row r="36" spans="1:10" x14ac:dyDescent="0.35">
      <c r="A36" s="4" t="s">
        <v>25</v>
      </c>
      <c r="B36" s="5">
        <v>0.5</v>
      </c>
      <c r="C36" s="5">
        <v>52</v>
      </c>
      <c r="D36" s="5">
        <f t="shared" si="0"/>
        <v>26</v>
      </c>
      <c r="E36" s="5">
        <v>318</v>
      </c>
      <c r="F36" s="22">
        <f t="shared" si="4"/>
        <v>8268</v>
      </c>
      <c r="G36" s="5">
        <f t="shared" si="5"/>
        <v>413.40000000000003</v>
      </c>
      <c r="H36" s="5">
        <f t="shared" si="6"/>
        <v>826.80000000000007</v>
      </c>
      <c r="I36" s="6">
        <f>$L$8*F36+$L$7*G36+$L$9*H36</f>
        <v>1124683.638</v>
      </c>
    </row>
    <row r="37" spans="1:10" x14ac:dyDescent="0.35">
      <c r="A37" s="4" t="s">
        <v>26</v>
      </c>
      <c r="B37" s="5">
        <v>0.25</v>
      </c>
      <c r="C37" s="5">
        <v>2</v>
      </c>
      <c r="D37" s="5">
        <f t="shared" si="0"/>
        <v>0.5</v>
      </c>
      <c r="E37" s="5">
        <v>318</v>
      </c>
      <c r="F37" s="5">
        <f t="shared" si="4"/>
        <v>159</v>
      </c>
      <c r="G37" s="5">
        <f t="shared" si="5"/>
        <v>7.95</v>
      </c>
      <c r="H37" s="5">
        <f t="shared" si="6"/>
        <v>15.9</v>
      </c>
      <c r="I37" s="6">
        <f>$L$8*F37+$L$7*G37+$L$9*H37</f>
        <v>21628.531499999997</v>
      </c>
    </row>
    <row r="38" spans="1:10" x14ac:dyDescent="0.35">
      <c r="A38" s="4" t="s">
        <v>78</v>
      </c>
      <c r="B38" s="5">
        <v>4</v>
      </c>
      <c r="C38" s="5">
        <v>1</v>
      </c>
      <c r="D38" s="5">
        <f t="shared" si="0"/>
        <v>4</v>
      </c>
      <c r="E38" s="5">
        <v>0</v>
      </c>
      <c r="F38" s="5">
        <f t="shared" si="4"/>
        <v>0</v>
      </c>
      <c r="G38" s="5">
        <f t="shared" si="5"/>
        <v>0</v>
      </c>
      <c r="H38" s="5">
        <f t="shared" si="6"/>
        <v>0</v>
      </c>
      <c r="I38" s="11">
        <f>$L$8*F38+$L$7*G38+$L$9*H38</f>
        <v>0</v>
      </c>
      <c r="J38" s="33"/>
    </row>
    <row r="39" spans="1:10" x14ac:dyDescent="0.35">
      <c r="A39" s="4" t="s">
        <v>77</v>
      </c>
      <c r="B39" s="5" t="s">
        <v>3</v>
      </c>
      <c r="C39" s="5"/>
      <c r="D39" s="5"/>
      <c r="E39" s="5"/>
      <c r="F39" s="5"/>
      <c r="G39" s="5"/>
      <c r="H39" s="5"/>
      <c r="I39" s="5"/>
    </row>
    <row r="40" spans="1:10" x14ac:dyDescent="0.35">
      <c r="A40" s="8" t="s">
        <v>27</v>
      </c>
      <c r="B40" s="5"/>
      <c r="C40" s="5"/>
      <c r="D40" s="5"/>
      <c r="E40" s="5"/>
      <c r="F40" s="36">
        <f>SUM(F35:H38)</f>
        <v>9691.0499999999993</v>
      </c>
      <c r="G40" s="39"/>
      <c r="H40" s="40"/>
      <c r="I40" s="10">
        <f>SUM(I35:I38)</f>
        <v>1146312.1695000001</v>
      </c>
    </row>
    <row r="41" spans="1:10" ht="27" customHeight="1" x14ac:dyDescent="0.35">
      <c r="A41" s="19" t="s">
        <v>63</v>
      </c>
      <c r="B41" s="12"/>
      <c r="C41" s="12"/>
      <c r="D41" s="12"/>
      <c r="E41" s="12"/>
      <c r="F41" s="36">
        <f>ROUND(F30+F40,-2)</f>
        <v>11900</v>
      </c>
      <c r="G41" s="39"/>
      <c r="H41" s="40"/>
      <c r="I41" s="10">
        <f>ROUND(I30+I40,-4)</f>
        <v>1410000</v>
      </c>
    </row>
    <row r="42" spans="1:10" ht="30.75" customHeight="1" x14ac:dyDescent="0.35">
      <c r="A42" s="13" t="s">
        <v>64</v>
      </c>
      <c r="B42" s="14"/>
      <c r="C42" s="14"/>
      <c r="D42" s="14"/>
      <c r="E42" s="14"/>
      <c r="F42" s="14"/>
      <c r="G42" s="14"/>
      <c r="H42" s="14"/>
      <c r="I42" s="20">
        <v>0</v>
      </c>
    </row>
    <row r="43" spans="1:10" x14ac:dyDescent="0.35">
      <c r="A43" s="13" t="s">
        <v>65</v>
      </c>
      <c r="B43" s="14"/>
      <c r="C43" s="14"/>
      <c r="D43" s="14"/>
      <c r="E43" s="14"/>
      <c r="F43" s="14"/>
      <c r="G43" s="14"/>
      <c r="H43" s="14"/>
      <c r="I43" s="21">
        <f>I41+I42</f>
        <v>1410000</v>
      </c>
    </row>
    <row r="45" spans="1:10" x14ac:dyDescent="0.35">
      <c r="A45" s="15" t="s">
        <v>34</v>
      </c>
    </row>
    <row r="46" spans="1:10" ht="52.5" customHeight="1" x14ac:dyDescent="0.35">
      <c r="A46" s="41" t="s">
        <v>81</v>
      </c>
      <c r="B46" s="42"/>
      <c r="C46" s="42"/>
      <c r="D46" s="42"/>
      <c r="E46" s="42"/>
      <c r="F46" s="42"/>
      <c r="G46" s="42"/>
      <c r="H46" s="42"/>
      <c r="I46" s="42"/>
    </row>
    <row r="47" spans="1:10" x14ac:dyDescent="0.35">
      <c r="A47" s="17" t="s">
        <v>35</v>
      </c>
    </row>
    <row r="48" spans="1:10" x14ac:dyDescent="0.35">
      <c r="A48" s="17" t="s">
        <v>79</v>
      </c>
    </row>
    <row r="49" spans="1:1" x14ac:dyDescent="0.35">
      <c r="A49" s="17" t="s">
        <v>66</v>
      </c>
    </row>
    <row r="50" spans="1:1" x14ac:dyDescent="0.35">
      <c r="A50" s="17" t="s">
        <v>67</v>
      </c>
    </row>
    <row r="51" spans="1:1" ht="15" x14ac:dyDescent="0.35">
      <c r="A51" s="16" t="s">
        <v>68</v>
      </c>
    </row>
    <row r="52" spans="1:1" x14ac:dyDescent="0.35">
      <c r="A52" s="17" t="s">
        <v>69</v>
      </c>
    </row>
  </sheetData>
  <mergeCells count="4">
    <mergeCell ref="F30:H30"/>
    <mergeCell ref="F40:H40"/>
    <mergeCell ref="F41:H41"/>
    <mergeCell ref="A46:I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workbookViewId="0">
      <selection activeCell="A12" sqref="A12:H12"/>
    </sheetView>
  </sheetViews>
  <sheetFormatPr defaultRowHeight="14.5" x14ac:dyDescent="0.35"/>
  <cols>
    <col min="1" max="1" width="32.26953125" customWidth="1"/>
    <col min="3" max="3" width="10.453125" customWidth="1"/>
    <col min="5" max="5" width="11.1796875" customWidth="1"/>
    <col min="6" max="6" width="10.81640625" customWidth="1"/>
    <col min="7" max="7" width="10.1796875" customWidth="1"/>
    <col min="10" max="10" width="13.81640625" customWidth="1"/>
  </cols>
  <sheetData>
    <row r="1" spans="1:12" ht="15" x14ac:dyDescent="0.35">
      <c r="A1" s="1" t="s">
        <v>36</v>
      </c>
    </row>
    <row r="2" spans="1:12" ht="15.5" x14ac:dyDescent="0.35">
      <c r="A2" s="18"/>
    </row>
    <row r="3" spans="1:12" ht="57.5" x14ac:dyDescent="0.35">
      <c r="A3" s="3" t="s">
        <v>37</v>
      </c>
      <c r="B3" s="3" t="s">
        <v>42</v>
      </c>
      <c r="C3" s="3" t="s">
        <v>29</v>
      </c>
      <c r="D3" s="3" t="s">
        <v>43</v>
      </c>
      <c r="E3" s="3" t="s">
        <v>49</v>
      </c>
      <c r="F3" s="3" t="s">
        <v>47</v>
      </c>
      <c r="G3" s="3" t="s">
        <v>48</v>
      </c>
      <c r="H3" s="3" t="s">
        <v>44</v>
      </c>
    </row>
    <row r="4" spans="1:12" x14ac:dyDescent="0.35">
      <c r="A4" s="4" t="s">
        <v>38</v>
      </c>
      <c r="B4" s="4"/>
      <c r="C4" s="4"/>
      <c r="D4" s="4"/>
      <c r="E4" s="4"/>
      <c r="F4" s="4"/>
      <c r="G4" s="4"/>
      <c r="H4" s="4"/>
      <c r="J4" s="24" t="s">
        <v>54</v>
      </c>
      <c r="K4" s="27"/>
    </row>
    <row r="5" spans="1:12" x14ac:dyDescent="0.35">
      <c r="A5" s="4" t="s">
        <v>39</v>
      </c>
      <c r="B5" s="5">
        <v>1</v>
      </c>
      <c r="C5" s="5">
        <v>1</v>
      </c>
      <c r="D5" s="5">
        <v>0</v>
      </c>
      <c r="E5" s="5">
        <f>B5*C5*D5</f>
        <v>0</v>
      </c>
      <c r="F5" s="5">
        <f>E5*0.05</f>
        <v>0</v>
      </c>
      <c r="G5" s="5">
        <f>E5*0.1</f>
        <v>0</v>
      </c>
      <c r="H5" s="11">
        <f>$K$6*E5+$K$5*F5+$K$7*G5</f>
        <v>0</v>
      </c>
      <c r="J5" s="25" t="s">
        <v>55</v>
      </c>
      <c r="K5" s="28">
        <v>69.040000000000006</v>
      </c>
      <c r="L5" s="34"/>
    </row>
    <row r="6" spans="1:12" x14ac:dyDescent="0.35">
      <c r="A6" s="4" t="s">
        <v>40</v>
      </c>
      <c r="B6" s="5">
        <v>2</v>
      </c>
      <c r="C6" s="5">
        <v>1</v>
      </c>
      <c r="D6" s="5">
        <v>0</v>
      </c>
      <c r="E6" s="5">
        <f t="shared" ref="E6:E8" si="0">B6*C6*D6</f>
        <v>0</v>
      </c>
      <c r="F6" s="5">
        <f t="shared" ref="F6:F8" si="1">E6*0.05</f>
        <v>0</v>
      </c>
      <c r="G6" s="5">
        <f t="shared" ref="G6:G8" si="2">E6*0.1</f>
        <v>0</v>
      </c>
      <c r="H6" s="11">
        <f>$K$6*E6+$K$5*F6+$K$7*G6</f>
        <v>0</v>
      </c>
      <c r="J6" s="25" t="s">
        <v>56</v>
      </c>
      <c r="K6" s="29">
        <v>51.23</v>
      </c>
      <c r="L6" s="34"/>
    </row>
    <row r="7" spans="1:12" x14ac:dyDescent="0.35">
      <c r="A7" s="4" t="s">
        <v>41</v>
      </c>
      <c r="B7" s="5">
        <v>2</v>
      </c>
      <c r="C7" s="5">
        <v>1</v>
      </c>
      <c r="D7" s="5">
        <v>0</v>
      </c>
      <c r="E7" s="5">
        <f t="shared" si="0"/>
        <v>0</v>
      </c>
      <c r="F7" s="5">
        <f t="shared" si="1"/>
        <v>0</v>
      </c>
      <c r="G7" s="5">
        <f t="shared" si="2"/>
        <v>0</v>
      </c>
      <c r="H7" s="11">
        <f>$K$6*E7+$K$5*F7+$K$7*G7</f>
        <v>0</v>
      </c>
      <c r="J7" s="26" t="s">
        <v>57</v>
      </c>
      <c r="K7" s="30">
        <v>27.73</v>
      </c>
      <c r="L7" s="34"/>
    </row>
    <row r="8" spans="1:12" x14ac:dyDescent="0.35">
      <c r="A8" s="19" t="s">
        <v>51</v>
      </c>
      <c r="B8" s="5">
        <v>4</v>
      </c>
      <c r="C8" s="5">
        <v>2</v>
      </c>
      <c r="D8" s="5">
        <v>31.8</v>
      </c>
      <c r="E8" s="5">
        <f t="shared" si="0"/>
        <v>254.4</v>
      </c>
      <c r="F8" s="5">
        <f t="shared" si="1"/>
        <v>12.72</v>
      </c>
      <c r="G8" s="5">
        <f t="shared" si="2"/>
        <v>25.44</v>
      </c>
      <c r="H8" s="6">
        <f>$K$6*E8+$K$5*F8+$K$7*G8</f>
        <v>14616.552</v>
      </c>
    </row>
    <row r="9" spans="1:12" ht="25.5" x14ac:dyDescent="0.35">
      <c r="A9" s="19" t="s">
        <v>59</v>
      </c>
      <c r="B9" s="19"/>
      <c r="C9" s="19"/>
      <c r="D9" s="19"/>
      <c r="E9" s="43">
        <f>SUM(E5:G8)</f>
        <v>292.56</v>
      </c>
      <c r="F9" s="44"/>
      <c r="G9" s="45"/>
      <c r="H9" s="10">
        <f>ROUND(SUM(H5:H8),-2)</f>
        <v>14600</v>
      </c>
      <c r="K9" s="31"/>
    </row>
    <row r="10" spans="1:12" x14ac:dyDescent="0.35">
      <c r="K10" s="32"/>
    </row>
    <row r="11" spans="1:12" x14ac:dyDescent="0.35">
      <c r="A11" s="15" t="s">
        <v>34</v>
      </c>
      <c r="K11" s="31"/>
    </row>
    <row r="12" spans="1:12" ht="51" customHeight="1" x14ac:dyDescent="0.35">
      <c r="A12" s="41" t="s">
        <v>80</v>
      </c>
      <c r="B12" s="42"/>
      <c r="C12" s="42"/>
      <c r="D12" s="42"/>
      <c r="E12" s="42"/>
      <c r="F12" s="42"/>
      <c r="G12" s="42"/>
      <c r="H12" s="42"/>
    </row>
    <row r="13" spans="1:12" x14ac:dyDescent="0.35">
      <c r="A13" s="17" t="s">
        <v>50</v>
      </c>
    </row>
    <row r="14" spans="1:12" x14ac:dyDescent="0.35">
      <c r="A14" s="17" t="s">
        <v>52</v>
      </c>
    </row>
    <row r="27" ht="20.25" customHeight="1" x14ac:dyDescent="0.35"/>
  </sheetData>
  <mergeCells count="2">
    <mergeCell ref="E9:G9"/>
    <mergeCell ref="A12:H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 Burden</vt:lpstr>
      <vt:lpstr>Agency 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2015-08-28T16:14:42Z</dcterms:created>
  <dcterms:modified xsi:type="dcterms:W3CDTF">2022-03-25T13:04:56Z</dcterms:modified>
</cp:coreProperties>
</file>