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usepa-my.sharepoint.com/personal/wrigley_william_epa_gov/Documents/Desktop/temp/"/>
    </mc:Choice>
  </mc:AlternateContent>
  <xr:revisionPtr revIDLastSave="0" documentId="8_{EB384D55-2290-472C-87B1-864B6E8937FD}" xr6:coauthVersionLast="46" xr6:coauthVersionMax="46" xr10:uidLastSave="{00000000-0000-0000-0000-000000000000}"/>
  <bookViews>
    <workbookView xWindow="-110" yWindow="-110" windowWidth="19420" windowHeight="10420" xr2:uid="{00000000-000D-0000-FFFF-FFFF00000000}"/>
  </bookViews>
  <sheets>
    <sheet name="Table 1" sheetId="1" r:id="rId1"/>
    <sheet name="Table 2" sheetId="2" r:id="rId2"/>
    <sheet name="O&amp;M"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7" i="1" l="1"/>
  <c r="E21" i="3" l="1"/>
  <c r="E14" i="3"/>
  <c r="E15" i="3"/>
  <c r="E16" i="3"/>
  <c r="E17" i="3"/>
  <c r="E18" i="3"/>
  <c r="E19" i="3"/>
  <c r="C19" i="3"/>
  <c r="C18" i="3"/>
  <c r="B19" i="3"/>
  <c r="B18" i="3"/>
  <c r="C15" i="3"/>
  <c r="C16" i="3"/>
  <c r="C17" i="3"/>
  <c r="C14" i="3"/>
  <c r="B15" i="3"/>
  <c r="B16" i="3"/>
  <c r="B17" i="3"/>
  <c r="B14" i="3"/>
  <c r="K26" i="1"/>
  <c r="D19" i="1"/>
  <c r="F19" i="1" s="1"/>
  <c r="G19" i="1" l="1"/>
  <c r="I19" i="1" s="1"/>
  <c r="H19" i="1"/>
  <c r="D5" i="2" l="1"/>
  <c r="F5" i="2" s="1"/>
  <c r="G5" i="2" l="1"/>
  <c r="H5" i="2"/>
  <c r="D11" i="2"/>
  <c r="F11" i="2" s="1"/>
  <c r="H11" i="2" s="1"/>
  <c r="D13" i="2"/>
  <c r="F13" i="2" s="1"/>
  <c r="D14" i="2"/>
  <c r="F14" i="2" s="1"/>
  <c r="H14" i="2" s="1"/>
  <c r="I5" i="2" l="1"/>
  <c r="G14" i="2"/>
  <c r="I14" i="2" s="1"/>
  <c r="G13" i="2"/>
  <c r="H13" i="2"/>
  <c r="G11" i="2"/>
  <c r="I11" i="2" s="1"/>
  <c r="I13" i="2" l="1"/>
  <c r="D11" i="1"/>
  <c r="F11" i="1" s="1"/>
  <c r="H11" i="1" s="1"/>
  <c r="D10" i="1"/>
  <c r="F10" i="1" s="1"/>
  <c r="D9" i="1"/>
  <c r="F9" i="1" s="1"/>
  <c r="D8" i="1"/>
  <c r="F8" i="1" s="1"/>
  <c r="H8" i="1" l="1"/>
  <c r="G8" i="1"/>
  <c r="I8" i="1" s="1"/>
  <c r="H10" i="1"/>
  <c r="G10" i="1"/>
  <c r="I10" i="1" s="1"/>
  <c r="G9" i="1"/>
  <c r="G11" i="1"/>
  <c r="I11" i="1" s="1"/>
  <c r="H9" i="1"/>
  <c r="I9" i="1" l="1"/>
  <c r="D28" i="3"/>
  <c r="E28" i="3"/>
  <c r="G28" i="3" s="1"/>
  <c r="G29" i="3" s="1"/>
  <c r="I33" i="1" s="1"/>
  <c r="B9" i="3"/>
  <c r="C9" i="3"/>
  <c r="D9" i="3"/>
  <c r="E9" i="3"/>
  <c r="F7" i="3"/>
  <c r="F8" i="3"/>
  <c r="F6" i="3"/>
  <c r="E20" i="3"/>
  <c r="F9" i="3" l="1"/>
  <c r="D18" i="1" l="1"/>
  <c r="F18" i="1" s="1"/>
  <c r="G18" i="1" l="1"/>
  <c r="H18" i="1"/>
  <c r="I18" i="1" l="1"/>
  <c r="D15" i="2" l="1"/>
  <c r="F15" i="2" s="1"/>
  <c r="D10" i="2"/>
  <c r="F10" i="2" s="1"/>
  <c r="D9" i="2"/>
  <c r="F9" i="2" s="1"/>
  <c r="D8" i="2"/>
  <c r="F8" i="2" s="1"/>
  <c r="D6" i="2"/>
  <c r="F6" i="2" s="1"/>
  <c r="D28" i="1"/>
  <c r="F28" i="1" s="1"/>
  <c r="D27" i="1"/>
  <c r="F27" i="1" s="1"/>
  <c r="D20" i="1"/>
  <c r="F20" i="1" s="1"/>
  <c r="D17" i="1"/>
  <c r="F17" i="1" s="1"/>
  <c r="D16" i="1"/>
  <c r="F16" i="1" s="1"/>
  <c r="D15" i="1"/>
  <c r="F15" i="1" s="1"/>
  <c r="D14" i="1"/>
  <c r="F14" i="1" s="1"/>
  <c r="D13" i="1"/>
  <c r="F13" i="1" s="1"/>
  <c r="F21" i="1" l="1"/>
  <c r="G8" i="2"/>
  <c r="H10" i="2"/>
  <c r="G10" i="2"/>
  <c r="H6" i="2"/>
  <c r="G6" i="2"/>
  <c r="F16" i="2" s="1"/>
  <c r="G15" i="2"/>
  <c r="H15" i="2"/>
  <c r="H8" i="2"/>
  <c r="I8" i="2" s="1"/>
  <c r="G9" i="2"/>
  <c r="H9" i="2"/>
  <c r="H13" i="1"/>
  <c r="G13" i="1"/>
  <c r="I13" i="1" s="1"/>
  <c r="H28" i="1"/>
  <c r="G28" i="1"/>
  <c r="H20" i="1"/>
  <c r="G20" i="1"/>
  <c r="H15" i="1"/>
  <c r="G15" i="1"/>
  <c r="G16" i="1"/>
  <c r="H16" i="1"/>
  <c r="G14" i="1"/>
  <c r="G17" i="1"/>
  <c r="G27" i="1"/>
  <c r="F31" i="1" s="1"/>
  <c r="H14" i="1"/>
  <c r="H17" i="1"/>
  <c r="H27" i="1"/>
  <c r="I21" i="1" l="1"/>
  <c r="I15" i="1"/>
  <c r="I10" i="2"/>
  <c r="I15" i="2"/>
  <c r="I6" i="2"/>
  <c r="I20" i="1"/>
  <c r="I14" i="1"/>
  <c r="I16" i="1"/>
  <c r="I9" i="2"/>
  <c r="I17" i="1"/>
  <c r="I27" i="1"/>
  <c r="I28" i="1"/>
  <c r="F32" i="1"/>
  <c r="K25" i="1" s="1"/>
  <c r="I16" i="2" l="1"/>
  <c r="I31" i="1"/>
  <c r="I32" i="1" s="1"/>
  <c r="I34" i="1" l="1"/>
</calcChain>
</file>

<file path=xl/sharedStrings.xml><?xml version="1.0" encoding="utf-8"?>
<sst xmlns="http://schemas.openxmlformats.org/spreadsheetml/2006/main" count="170" uniqueCount="138">
  <si>
    <t>Table 1:  Annual Respondent Burden and Cost - NESHAP for the Surface Coating of Large Household and Commercial Appliances (40 CFR Part 63, Subpart NNNN) (Renewal)</t>
  </si>
  <si>
    <t>Burden Item</t>
  </si>
  <si>
    <t xml:space="preserve">(A) </t>
  </si>
  <si>
    <t>(B)</t>
  </si>
  <si>
    <t xml:space="preserve">(C) </t>
  </si>
  <si>
    <t xml:space="preserve">(D) </t>
  </si>
  <si>
    <t>(E)</t>
  </si>
  <si>
    <t xml:space="preserve">(F) </t>
  </si>
  <si>
    <t>(G)</t>
  </si>
  <si>
    <t>(H)</t>
  </si>
  <si>
    <t>Person‑Hours per occurrence</t>
  </si>
  <si>
    <t>Number of occurrences per year</t>
  </si>
  <si>
    <t>Person‑Hours per respondent per year
 (C=A*B)</t>
  </si>
  <si>
    <r>
      <t xml:space="preserve">Respondents per year </t>
    </r>
    <r>
      <rPr>
        <vertAlign val="superscript"/>
        <sz val="10"/>
        <color rgb="FF000000"/>
        <rFont val="Times New Roman"/>
        <family val="1"/>
      </rPr>
      <t>a</t>
    </r>
  </si>
  <si>
    <t>Technical person‑hours per year (E=C*D)</t>
  </si>
  <si>
    <t>Management person‑hours per year
(F=E*0.05)</t>
  </si>
  <si>
    <t>Clerical person‑hours per year (G=E*0.1)</t>
  </si>
  <si>
    <r>
      <t xml:space="preserve">Annual costs ($) </t>
    </r>
    <r>
      <rPr>
        <vertAlign val="superscript"/>
        <sz val="10"/>
        <color rgb="FF000000"/>
        <rFont val="Times New Roman"/>
        <family val="1"/>
      </rPr>
      <t>b</t>
    </r>
  </si>
  <si>
    <t>Subtotal for Reporting Requirements</t>
  </si>
  <si>
    <t>Subtotal for Recordkeeping Requirements</t>
  </si>
  <si>
    <t>Assumptions:</t>
  </si>
  <si>
    <t>Table 2:  Average Annual EPA Burden and Cost - NESHAP for the Surface Coating of Large Household and Commercial Appliances (40 CFR Part 63, Subpart NNNN) (Renewal)</t>
  </si>
  <si>
    <t>Activity</t>
  </si>
  <si>
    <t>(A)</t>
  </si>
  <si>
    <t>(C)</t>
  </si>
  <si>
    <t>(D)</t>
  </si>
  <si>
    <t>(F)</t>
  </si>
  <si>
    <t>Person‑hours per activity</t>
  </si>
  <si>
    <t>Person hours per respondent per year 
(C = A*B)</t>
  </si>
  <si>
    <r>
      <t>Respondents per year</t>
    </r>
    <r>
      <rPr>
        <vertAlign val="superscript"/>
        <sz val="10"/>
        <color rgb="FF000000"/>
        <rFont val="Times New Roman"/>
        <family val="1"/>
      </rPr>
      <t>a</t>
    </r>
  </si>
  <si>
    <t>Technical person‑hours per year
(E=C*D)</t>
  </si>
  <si>
    <t>Clerical person‑hours per year
(G=E*0.1)</t>
  </si>
  <si>
    <r>
      <t xml:space="preserve">Annual
 Costs ($/yr) </t>
    </r>
    <r>
      <rPr>
        <vertAlign val="superscript"/>
        <sz val="10"/>
        <color rgb="FF000000"/>
        <rFont val="Times New Roman"/>
        <family val="1"/>
      </rPr>
      <t>b</t>
    </r>
  </si>
  <si>
    <t>Hours per Response</t>
  </si>
  <si>
    <t># hours</t>
  </si>
  <si>
    <t># responses</t>
  </si>
  <si>
    <t>hr/resp</t>
  </si>
  <si>
    <t>1.  Applications</t>
  </si>
  <si>
    <t>2.  Survey and Studies</t>
  </si>
  <si>
    <t>N/A</t>
  </si>
  <si>
    <t>See 3A</t>
  </si>
  <si>
    <t>See 3B</t>
  </si>
  <si>
    <r>
      <t xml:space="preserve">g  </t>
    </r>
    <r>
      <rPr>
        <sz val="10"/>
        <rFont val="Times New Roman"/>
        <family val="1"/>
      </rPr>
      <t xml:space="preserve">Totals have been rounded to three significant digits. Figures may not add exactly due to rounding. </t>
    </r>
  </si>
  <si>
    <t>Labor Rates</t>
  </si>
  <si>
    <t>Management</t>
  </si>
  <si>
    <t>Technical</t>
  </si>
  <si>
    <t>Clerical</t>
  </si>
  <si>
    <t xml:space="preserve">Technical </t>
  </si>
  <si>
    <r>
      <t xml:space="preserve">b </t>
    </r>
    <r>
      <rPr>
        <sz val="10"/>
        <rFont val="Times New Roman"/>
        <family val="1"/>
      </rPr>
      <t xml:space="preserve"> This cost is based on the average hourly labor rate as follows: Managerial $69.04 (GS-13, Step 5, $43.15 + 60%); Technical $51.23 (GS-12, Step 1, $32.02 + 60%); and Clerical $27.73 (GS-6, Step 3, $17.33 + 60%). This ICR assumes that Managerial hours are 5 percent of Technical hours, and Clerical hours are 10 percent of Technical hours. These rates are from the Office of Personnel Management (OPM), 2021 General Schedule, which excludes locality, rates of pay. The rates have been increased by 60 percent to account for the benefit packages available to government employees.</t>
    </r>
  </si>
  <si>
    <r>
      <t>b</t>
    </r>
    <r>
      <rPr>
        <sz val="10"/>
        <rFont val="Times New Roman"/>
        <family val="1"/>
      </rPr>
      <t xml:space="preserve">  This ICR uses the following labor rates: Managerial $153.55 ($73.12+ 110%); Technical $122.20 ($58.19 + 110%); and Clerical $61.51 ($29.29 + 110%). These rates are from the United States Department of Labor, Bureau of Labor Statistics, March 2021, “Table 2. Civilian Workers, by occupational and industry group.” The rates are from column 1, “Total compensation.”  The rates have been increased by 110 percent to account for the benefit packages available to those employed by private industry.</t>
    </r>
  </si>
  <si>
    <r>
      <t xml:space="preserve">TOTAL (rounded) </t>
    </r>
    <r>
      <rPr>
        <b/>
        <vertAlign val="superscript"/>
        <sz val="10"/>
        <color rgb="FF000000"/>
        <rFont val="Times New Roman"/>
        <family val="1"/>
      </rPr>
      <t>g</t>
    </r>
  </si>
  <si>
    <t>A. Familiarization with regulatory requirements</t>
  </si>
  <si>
    <t>B. Plan activities</t>
  </si>
  <si>
    <t>C. Implement activities</t>
  </si>
  <si>
    <t>D. Develop record system</t>
  </si>
  <si>
    <t>E. Time to enter information</t>
  </si>
  <si>
    <t>F. Audits</t>
  </si>
  <si>
    <t>ii. Store/file</t>
  </si>
  <si>
    <t>Total Annual Responses</t>
  </si>
  <si>
    <t>Information Collection Activity</t>
  </si>
  <si>
    <t>Number of Respondents</t>
  </si>
  <si>
    <t>Number of Responses</t>
  </si>
  <si>
    <t>Number of Existing Respondents That Keep Records But Do Not Submit Reports</t>
  </si>
  <si>
    <t xml:space="preserve">Semiannual report </t>
  </si>
  <si>
    <t>Total</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</si>
  <si>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</si>
  <si>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</si>
  <si>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</si>
  <si>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</si>
  <si>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</si>
  <si>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</si>
  <si>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Average</t>
  </si>
  <si>
    <t>Number of Respondents (E=A+B+C-D)</t>
  </si>
  <si>
    <t>Total Annual Responses E=(BxC)+D</t>
  </si>
  <si>
    <t>Capital/Startup vs. Operation and Maintenance (O&amp;M) Costs</t>
  </si>
  <si>
    <t>Continuous Monitoring Device</t>
  </si>
  <si>
    <t>Capital/Startup Cost for One Respondent</t>
  </si>
  <si>
    <t xml:space="preserve">Number of New Respondents </t>
  </si>
  <si>
    <t>Total Capital/Startup Cost, (B X C)</t>
  </si>
  <si>
    <t>Total O&amp;M, 
(E X F)</t>
  </si>
  <si>
    <r>
      <t xml:space="preserve">Annual O&amp;M Costs for One Respondent </t>
    </r>
    <r>
      <rPr>
        <vertAlign val="superscript"/>
        <sz val="10"/>
        <color theme="1"/>
        <rFont val="Times New Roman"/>
        <family val="1"/>
      </rPr>
      <t>a</t>
    </r>
  </si>
  <si>
    <r>
      <t xml:space="preserve">Number of Respondents with O&amp;M </t>
    </r>
    <r>
      <rPr>
        <vertAlign val="superscript"/>
        <sz val="10"/>
        <color theme="1"/>
        <rFont val="Times New Roman"/>
        <family val="1"/>
      </rPr>
      <t>b</t>
    </r>
  </si>
  <si>
    <r>
      <rPr>
        <vertAlign val="superscript"/>
        <sz val="10"/>
        <color theme="1"/>
        <rFont val="Times New Roman"/>
        <family val="1"/>
      </rPr>
      <t>c</t>
    </r>
    <r>
      <rPr>
        <sz val="10"/>
        <color theme="1"/>
        <rFont val="Times New Roman"/>
        <family val="1"/>
      </rPr>
      <t xml:space="preserve">  Totals have been rounded to 3 significant digits. Figures may not add exactly due to rounding. </t>
    </r>
  </si>
  <si>
    <r>
      <t xml:space="preserve">Total (rounded) </t>
    </r>
    <r>
      <rPr>
        <b/>
        <vertAlign val="superscript"/>
        <sz val="10"/>
        <color theme="1"/>
        <rFont val="Times New Roman"/>
        <family val="1"/>
      </rPr>
      <t>c</t>
    </r>
  </si>
  <si>
    <r>
      <t xml:space="preserve">a  </t>
    </r>
    <r>
      <rPr>
        <sz val="10"/>
        <color theme="1"/>
        <rFont val="Times New Roman"/>
        <family val="1"/>
      </rPr>
      <t>Comments received from Whirlpool Corporation during industry consultation suggested that annual O&amp;M cost can vary from 24 to 80 hours at a technician’s pay grade. To calculate annual O&amp;M costs, an average of 52 hours was assumed and multiplied by the technical labor rate of $122.20.</t>
    </r>
  </si>
  <si>
    <r>
      <t>b</t>
    </r>
    <r>
      <rPr>
        <sz val="10"/>
        <color theme="1"/>
        <rFont val="Times New Roman"/>
        <family val="1"/>
      </rPr>
      <t xml:space="preserve">  Permit data indicates that only one affected source uses an emission control device to comply with the NESHAP.</t>
    </r>
  </si>
  <si>
    <t>4.  Reporting requirements</t>
  </si>
  <si>
    <t>5.  Recordkeeping requirements</t>
  </si>
  <si>
    <t>B.  Notification of performance test</t>
  </si>
  <si>
    <t>C. Notification of compliance status</t>
  </si>
  <si>
    <t>A.  Initial notification</t>
  </si>
  <si>
    <t>Periodic add-on control performance test report</t>
  </si>
  <si>
    <t>Initial notification</t>
  </si>
  <si>
    <t>Notification of performance test</t>
  </si>
  <si>
    <t>Notification of compliance status</t>
  </si>
  <si>
    <r>
      <t xml:space="preserve">4. Semiannual report review </t>
    </r>
    <r>
      <rPr>
        <vertAlign val="superscript"/>
        <sz val="10"/>
        <color rgb="FF000000"/>
        <rFont val="Times New Roman"/>
        <family val="1"/>
      </rPr>
      <t>f</t>
    </r>
  </si>
  <si>
    <t>Initial performance test report and CMS evaluation</t>
  </si>
  <si>
    <r>
      <t>f</t>
    </r>
    <r>
      <rPr>
        <sz val="10"/>
        <rFont val="Times New Roman"/>
        <family val="1"/>
      </rPr>
      <t xml:space="preserve">  We have assumed that it will take the Agency 12 hours to review the semiannual report for each respondent. </t>
    </r>
  </si>
  <si>
    <r>
      <t>c</t>
    </r>
    <r>
      <rPr>
        <sz val="10"/>
        <rFont val="Times New Roman"/>
        <family val="1"/>
      </rPr>
      <t xml:space="preserve">  There are no new sources. Therefore, no initial performance tests are expected to occur. </t>
    </r>
  </si>
  <si>
    <r>
      <t xml:space="preserve">2. Repeat add-on control performance test </t>
    </r>
    <r>
      <rPr>
        <vertAlign val="superscript"/>
        <sz val="10"/>
        <rFont val="Times New Roman"/>
        <family val="1"/>
      </rPr>
      <t>c</t>
    </r>
  </si>
  <si>
    <r>
      <t xml:space="preserve">1. Initial add-on control performance test </t>
    </r>
    <r>
      <rPr>
        <vertAlign val="superscript"/>
        <sz val="10"/>
        <rFont val="Times New Roman"/>
        <family val="1"/>
      </rPr>
      <t>c</t>
    </r>
  </si>
  <si>
    <r>
      <t xml:space="preserve">3. Review notifications and reports - new sources </t>
    </r>
    <r>
      <rPr>
        <vertAlign val="superscript"/>
        <sz val="10"/>
        <color rgb="FF000000"/>
        <rFont val="Times New Roman"/>
        <family val="1"/>
      </rPr>
      <t>d</t>
    </r>
  </si>
  <si>
    <t xml:space="preserve">A. Initial notification </t>
  </si>
  <si>
    <t xml:space="preserve">B. Notification of performance test </t>
  </si>
  <si>
    <t xml:space="preserve">C. Notification of compliance status </t>
  </si>
  <si>
    <r>
      <t xml:space="preserve">3. Periodic Testing </t>
    </r>
    <r>
      <rPr>
        <vertAlign val="superscript"/>
        <sz val="10"/>
        <color rgb="FF000000"/>
        <rFont val="Times New Roman"/>
        <family val="1"/>
      </rPr>
      <t>e</t>
    </r>
  </si>
  <si>
    <t>B. Review add-on control performance test report</t>
  </si>
  <si>
    <t>A. Review notification of performance test</t>
  </si>
  <si>
    <t>Repeat performance test</t>
  </si>
  <si>
    <t>D. Initial performance test report and CPMS performance evaluation</t>
  </si>
  <si>
    <t xml:space="preserve">D. Performance test report and CPMS evaluation </t>
  </si>
  <si>
    <r>
      <t xml:space="preserve">Number of New Respondents </t>
    </r>
    <r>
      <rPr>
        <vertAlign val="superscript"/>
        <sz val="10"/>
        <color theme="1"/>
        <rFont val="Times New Roman"/>
        <family val="1"/>
      </rPr>
      <t>a</t>
    </r>
  </si>
  <si>
    <r>
      <t xml:space="preserve">3.  Initial performance testing (new sources) </t>
    </r>
    <r>
      <rPr>
        <vertAlign val="superscript"/>
        <sz val="10"/>
        <rFont val="Times New Roman"/>
        <family val="1"/>
      </rPr>
      <t>c</t>
    </r>
  </si>
  <si>
    <r>
      <t>a</t>
    </r>
    <r>
      <rPr>
        <sz val="10"/>
        <rFont val="Times New Roman"/>
        <family val="1"/>
      </rPr>
      <t xml:space="preserve">  We have assumed that there are 10 respondents subject to the rule, with no additional new or reconstructed sources becoming subject to the rule over the next three years.  </t>
    </r>
  </si>
  <si>
    <r>
      <t>c</t>
    </r>
    <r>
      <rPr>
        <sz val="10"/>
        <rFont val="Times New Roman"/>
        <family val="1"/>
      </rPr>
      <t xml:space="preserve">  We assume that a new source will use an add-on control device to comply with the rule. Sources using an add-on control will use a CPMS to verify compliance with the rule. Because there are no new sources, no initial performance tests are expected to occur.</t>
    </r>
  </si>
  <si>
    <r>
      <t xml:space="preserve">A.  Familiarization with regulatory requirements </t>
    </r>
    <r>
      <rPr>
        <vertAlign val="superscript"/>
        <sz val="10"/>
        <rFont val="Times New Roman"/>
        <family val="1"/>
      </rPr>
      <t>d</t>
    </r>
  </si>
  <si>
    <r>
      <t>d</t>
    </r>
    <r>
      <rPr>
        <sz val="10"/>
        <rFont val="Times New Roman"/>
        <family val="1"/>
      </rPr>
      <t xml:space="preserve">  We have assumed that it will take 4 hours for existing respondents to refamiliarize themselves with rule requirements.</t>
    </r>
  </si>
  <si>
    <r>
      <t xml:space="preserve">B. Plan activities </t>
    </r>
    <r>
      <rPr>
        <vertAlign val="superscript"/>
        <sz val="10"/>
        <color rgb="FF000000"/>
        <rFont val="Times New Roman"/>
        <family val="1"/>
      </rPr>
      <t>e</t>
    </r>
  </si>
  <si>
    <r>
      <t xml:space="preserve">C. Training </t>
    </r>
    <r>
      <rPr>
        <vertAlign val="superscript"/>
        <sz val="10"/>
        <color rgb="FF000000"/>
        <rFont val="Times New Roman"/>
        <family val="1"/>
      </rPr>
      <t>e</t>
    </r>
  </si>
  <si>
    <r>
      <t>e</t>
    </r>
    <r>
      <rPr>
        <sz val="10"/>
        <rFont val="Times New Roman"/>
        <family val="1"/>
      </rPr>
      <t xml:space="preserve">  We have assumed that it will take eight hours for each respondent to plan activities and eight hours for training.</t>
    </r>
  </si>
  <si>
    <r>
      <t>f</t>
    </r>
    <r>
      <rPr>
        <sz val="10"/>
        <rFont val="Times New Roman"/>
        <family val="1"/>
      </rPr>
      <t xml:space="preserve">  We have assumed that each respondent will take twelve hours twelve times per year to complete task.</t>
    </r>
  </si>
  <si>
    <r>
      <t xml:space="preserve">D. Gather information, monitor, and inspect </t>
    </r>
    <r>
      <rPr>
        <vertAlign val="superscript"/>
        <sz val="10"/>
        <rFont val="Times New Roman"/>
        <family val="1"/>
      </rPr>
      <t>f</t>
    </r>
  </si>
  <si>
    <r>
      <t xml:space="preserve">k  </t>
    </r>
    <r>
      <rPr>
        <sz val="10"/>
        <color theme="1"/>
        <rFont val="Times New Roman"/>
        <family val="1"/>
      </rPr>
      <t xml:space="preserve">Totals have been rounded to three significant digits. Figures may not add exactly due to rounding. </t>
    </r>
  </si>
  <si>
    <r>
      <t xml:space="preserve">GRAND TOTAL (rounded): </t>
    </r>
    <r>
      <rPr>
        <b/>
        <vertAlign val="superscript"/>
        <sz val="10"/>
        <rFont val="Times New Roman"/>
        <family val="1"/>
      </rPr>
      <t>k</t>
    </r>
  </si>
  <si>
    <r>
      <t xml:space="preserve">Total Capital and O&amp;M Cost (rounded): </t>
    </r>
    <r>
      <rPr>
        <b/>
        <vertAlign val="superscript"/>
        <sz val="10"/>
        <rFont val="Times New Roman"/>
        <family val="1"/>
      </rPr>
      <t>k</t>
    </r>
  </si>
  <si>
    <r>
      <t xml:space="preserve">Total Labor Burden and Costs (rounded) </t>
    </r>
    <r>
      <rPr>
        <b/>
        <vertAlign val="superscript"/>
        <sz val="10"/>
        <rFont val="Times New Roman"/>
        <family val="1"/>
      </rPr>
      <t>k</t>
    </r>
  </si>
  <si>
    <r>
      <t xml:space="preserve">i. Record/disclose </t>
    </r>
    <r>
      <rPr>
        <vertAlign val="superscript"/>
        <sz val="10"/>
        <rFont val="Times New Roman"/>
        <family val="1"/>
      </rPr>
      <t>j</t>
    </r>
  </si>
  <si>
    <r>
      <t>j</t>
    </r>
    <r>
      <rPr>
        <sz val="10"/>
        <color theme="1"/>
        <rFont val="Times New Roman"/>
        <family val="1"/>
      </rPr>
      <t xml:space="preserve">  We have assumed that each respondent will take two hours each week to record and disclose information.</t>
    </r>
  </si>
  <si>
    <r>
      <t>i</t>
    </r>
    <r>
      <rPr>
        <sz val="10"/>
        <color theme="1"/>
        <rFont val="Times New Roman"/>
        <family val="1"/>
      </rPr>
      <t xml:space="preserve">  We have assumed that each respondent will take eight hours twice per year to complete reports.</t>
    </r>
  </si>
  <si>
    <r>
      <t xml:space="preserve">G. Complete semiannual report </t>
    </r>
    <r>
      <rPr>
        <vertAlign val="superscript"/>
        <sz val="10"/>
        <rFont val="Times New Roman"/>
        <family val="1"/>
      </rPr>
      <t>i</t>
    </r>
  </si>
  <si>
    <r>
      <t xml:space="preserve">Repeat performance test </t>
    </r>
    <r>
      <rPr>
        <vertAlign val="superscript"/>
        <sz val="10"/>
        <rFont val="Times New Roman"/>
        <family val="1"/>
      </rPr>
      <t>h</t>
    </r>
  </si>
  <si>
    <r>
      <t xml:space="preserve">h  </t>
    </r>
    <r>
      <rPr>
        <sz val="10"/>
        <color theme="1"/>
        <rFont val="Times New Roman"/>
        <family val="1"/>
      </rPr>
      <t>Facilities that comply using emission capture systems and add-on controls conduct air emissions performance testing before March 15, 2022. Labor totals include hours for the facility to obtain the testing contractor, plan and attend the test, review the test report, and load it to ERT. We assume 5% of tests will fail and have to re-test. Permits indicate that nine of the ten facilities are using the compliant materials option or the emission rate without add-on controls option to demonstrate compliance and one facility using add-on controls is required to perform testing as part of their 40 CFR part 70 operating permit renewal. Therefore, the periodic testing requirement from the 2019 RTR amendment does not add any new testing burden.</t>
    </r>
  </si>
  <si>
    <r>
      <t>g</t>
    </r>
    <r>
      <rPr>
        <sz val="10"/>
        <color theme="1"/>
        <rFont val="Times New Roman"/>
        <family val="1"/>
      </rPr>
      <t xml:space="preserve">  We have assumed that each respondent will take eight hours twelve times per year to complete task.</t>
    </r>
  </si>
  <si>
    <r>
      <t xml:space="preserve">E. Process/compile and review </t>
    </r>
    <r>
      <rPr>
        <vertAlign val="superscript"/>
        <sz val="10"/>
        <rFont val="Times New Roman"/>
        <family val="1"/>
      </rPr>
      <t>g</t>
    </r>
  </si>
  <si>
    <r>
      <t xml:space="preserve">F. Periodic add-on control performance test report </t>
    </r>
    <r>
      <rPr>
        <vertAlign val="superscript"/>
        <sz val="10"/>
        <rFont val="Times New Roman"/>
        <family val="1"/>
      </rPr>
      <t>h</t>
    </r>
  </si>
  <si>
    <r>
      <t>d</t>
    </r>
    <r>
      <rPr>
        <sz val="10"/>
        <rFont val="Times New Roman"/>
        <family val="1"/>
      </rPr>
      <t xml:space="preserve">  Based on Agency experience, we assume that it will take four hours to review the initial notification, 8 hours to review the notification of the test, 8 hours to review the notification of compliance status, and 8 hours to review the performance test report and CPMS evaluation.</t>
    </r>
  </si>
  <si>
    <r>
      <t>e</t>
    </r>
    <r>
      <rPr>
        <sz val="10"/>
        <rFont val="Times New Roman"/>
        <family val="1"/>
      </rPr>
      <t xml:space="preserve">  Based on Agency experience, we assume that it will take four hours to review the notification of the test and 8 hours to review the performance test report.</t>
    </r>
  </si>
  <si>
    <r>
      <t xml:space="preserve">a </t>
    </r>
    <r>
      <rPr>
        <sz val="10"/>
        <rFont val="Times New Roman"/>
        <family val="1"/>
      </rPr>
      <t xml:space="preserve"> We have assumed that there are 10 respondents subject to the rule, with no additional new or reconstructed sources becoming subject to the rule over the next three years. Because there are no new sources, no initial performance tests are expected to occur. </t>
    </r>
    <r>
      <rPr>
        <vertAlign val="superscript"/>
        <sz val="12"/>
        <rFont val="Times New Roman"/>
        <family val="1"/>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</si>
</sst>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General_)"/>
    <numFmt numFmtId="166" formatCode="&quot;$&quot;#,##0.00"/>
  </numFmts>
  <fonts count="35" x14ac:knownFonts="1">
    <font>
      <sz val="11"/>
      <color theme="1"/>
      <name val="Calibri"/>
      <family val="2"/>
      <scheme val="minor"/>
    </font>
    <font>
      <sz val="11"/>
      <color theme="1"/>
      <name val="Calibri"/>
      <family val="2"/>
      <scheme val="minor"/>
    </font>
    <font>
      <sz val="11"/>
      <color rgb="FFFF0000"/>
      <name val="Calibri"/>
      <family val="2"/>
      <scheme val="minor"/>
    </font>
    <font>
      <sz val="10"/>
      <color theme="1"/>
      <name val="Times New Roman"/>
      <family val="1"/>
    </font>
    <font>
      <sz val="10"/>
      <color rgb="FF000000"/>
      <name val="Times New Roman"/>
      <family val="1"/>
    </font>
    <font>
      <vertAlign val="superscript"/>
      <sz val="10"/>
      <color rgb="FF000000"/>
      <name val="Times New Roman"/>
      <family val="1"/>
    </font>
    <font>
      <vertAlign val="superscript"/>
      <sz val="10"/>
      <color theme="1"/>
      <name val="Times New Roman"/>
      <family val="1"/>
    </font>
    <font>
      <b/>
      <i/>
      <sz val="10"/>
      <color rgb="FF000000"/>
      <name val="Times New Roman"/>
      <family val="1"/>
    </font>
    <font>
      <b/>
      <sz val="10"/>
      <color theme="1"/>
      <name val="Times New Roman"/>
      <family val="1"/>
    </font>
    <font>
      <b/>
      <sz val="10"/>
      <color rgb="FF000000"/>
      <name val="Times New Roman"/>
      <family val="1"/>
    </font>
    <font>
      <b/>
      <sz val="12"/>
      <color theme="1"/>
      <name val="Times New Roman"/>
      <family val="1"/>
    </font>
    <font>
      <sz val="10"/>
      <name val="Times New Roman"/>
      <family val="1"/>
    </font>
    <font>
      <vertAlign val="superscript"/>
      <sz val="10"/>
      <name val="Times New Roman"/>
      <family val="1"/>
    </font>
    <font>
      <b/>
      <u/>
      <sz val="11"/>
      <color rgb="FFFF0000"/>
      <name val="Calibri"/>
      <family val="2"/>
      <scheme val="minor"/>
    </font>
    <font>
      <sz val="8"/>
      <name val="Helv"/>
    </font>
    <font>
      <sz val="10"/>
      <name val="Arial"/>
      <family val="2"/>
    </font>
    <font>
      <sz val="8"/>
      <name val="Courier"/>
      <family val="3"/>
    </font>
    <font>
      <sz val="10"/>
      <color rgb="FFFF0000"/>
      <name val="Calibri"/>
      <family val="2"/>
    </font>
    <font>
      <b/>
      <sz val="10"/>
      <name val="Times New Roman"/>
      <family val="1"/>
    </font>
    <font>
      <b/>
      <i/>
      <sz val="10"/>
      <name val="Times New Roman"/>
      <family val="1"/>
    </font>
    <font>
      <sz val="11"/>
      <name val="Calibri"/>
      <family val="2"/>
      <scheme val="minor"/>
    </font>
    <font>
      <vertAlign val="superscript"/>
      <sz val="12"/>
      <name val="Times New Roman"/>
      <family val="1"/>
    </font>
    <font>
      <sz val="10"/>
      <name val="Calibri"/>
      <family val="2"/>
    </font>
    <font>
      <b/>
      <vertAlign val="superscript"/>
      <sz val="10"/>
      <name val="Times New Roman"/>
      <family val="1"/>
    </font>
    <font>
      <b/>
      <vertAlign val="superscript"/>
      <sz val="10"/>
      <color rgb="FF000000"/>
      <name val="Times New Roman"/>
      <family val="1"/>
    </font>
    <font>
      <sz val="9"/>
      <color theme="1"/>
      <name val="Arial"/>
      <family val="2"/>
    </font>
    <font>
      <vertAlign val="superscript"/>
      <sz val="9"/>
      <color theme="1"/>
      <name val="Arial"/>
      <family val="2"/>
    </font>
    <font>
      <sz val="12"/>
      <color theme="1"/>
      <name val="Times New Roman"/>
      <family val="1"/>
    </font>
    <font>
      <b/>
      <sz val="9"/>
      <color theme="1"/>
      <name val="Times New Roman"/>
      <family val="1"/>
    </font>
    <font>
      <sz val="9"/>
      <color theme="1"/>
      <name val="Times New Roman"/>
      <family val="1"/>
    </font>
    <font>
      <b/>
      <vertAlign val="superscript"/>
      <sz val="10"/>
      <color theme="1"/>
      <name val="Times New Roman"/>
      <family val="1"/>
    </font>
    <font>
      <sz val="10"/>
      <color rgb="FFFF0000"/>
      <name val="Times New Roman"/>
      <family val="1"/>
    </font>
    <font>
      <sz val="11"/>
      <color theme="1"/>
      <name val="Times New Roman"/>
      <family val="1"/>
    </font>
    <font>
      <sz val="10"/>
      <color rgb="FF7030A0"/>
      <name val="Times New Roman"/>
      <family val="1"/>
    </font>
    <font>
      <sz val="11"/>
      <color rgb="FF7030A0"/>
      <name val="Calibri"/>
      <family val="2"/>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44" fontId="1" fillId="0" borderId="0" applyFont="0" applyFill="0" applyBorder="0" applyAlignment="0" applyProtection="0"/>
    <xf numFmtId="165" fontId="14" fillId="0" borderId="0"/>
    <xf numFmtId="0" fontId="16" fillId="0" borderId="0"/>
  </cellStyleXfs>
  <cellXfs count="126">
    <xf numFmtId="0" fontId="0" fillId="0" borderId="0" xfId="0"/>
    <xf numFmtId="0" fontId="3" fillId="0" borderId="0" xfId="0" applyFont="1"/>
    <xf numFmtId="0" fontId="4" fillId="0" borderId="2" xfId="0" applyFont="1" applyBorder="1" applyAlignment="1">
      <alignment horizontal="center" vertical="top" wrapText="1"/>
    </xf>
    <xf numFmtId="0" fontId="4" fillId="0" borderId="1" xfId="0" applyFont="1" applyBorder="1" applyAlignment="1">
      <alignment horizontal="center" vertical="top" wrapText="1"/>
    </xf>
    <xf numFmtId="0" fontId="4" fillId="0" borderId="2" xfId="0" applyFont="1" applyBorder="1" applyAlignment="1">
      <alignment horizontal="center" wrapText="1"/>
    </xf>
    <xf numFmtId="8" fontId="4" fillId="0" borderId="2" xfId="0" applyNumberFormat="1" applyFont="1" applyBorder="1" applyAlignment="1">
      <alignment horizontal="right" wrapText="1"/>
    </xf>
    <xf numFmtId="6" fontId="7" fillId="0" borderId="2" xfId="0" applyNumberFormat="1" applyFont="1" applyBorder="1" applyAlignment="1">
      <alignment horizontal="right" wrapText="1"/>
    </xf>
    <xf numFmtId="0" fontId="8" fillId="0" borderId="0" xfId="0" applyFont="1"/>
    <xf numFmtId="0" fontId="10" fillId="0" borderId="0" xfId="0" applyFont="1"/>
    <xf numFmtId="0" fontId="11" fillId="0" borderId="2" xfId="0" applyFont="1" applyBorder="1" applyAlignment="1">
      <alignment horizontal="center" wrapText="1"/>
    </xf>
    <xf numFmtId="0" fontId="9" fillId="0" borderId="2" xfId="0" applyFont="1" applyBorder="1" applyAlignment="1">
      <alignment wrapText="1"/>
    </xf>
    <xf numFmtId="6" fontId="9" fillId="0" borderId="2" xfId="0" applyNumberFormat="1" applyFont="1" applyBorder="1" applyAlignment="1">
      <alignment horizontal="right" wrapText="1"/>
    </xf>
    <xf numFmtId="0" fontId="4" fillId="0" borderId="2" xfId="0" applyFont="1" applyFill="1" applyBorder="1" applyAlignment="1">
      <alignment horizontal="center" vertical="top" wrapText="1"/>
    </xf>
    <xf numFmtId="6" fontId="8" fillId="0" borderId="2" xfId="0" applyNumberFormat="1" applyFont="1" applyBorder="1" applyAlignment="1">
      <alignment wrapText="1"/>
    </xf>
    <xf numFmtId="0" fontId="0" fillId="0" borderId="0" xfId="0" applyAlignment="1">
      <alignment wrapText="1"/>
    </xf>
    <xf numFmtId="0" fontId="13" fillId="0" borderId="0" xfId="0" applyFont="1" applyAlignment="1"/>
    <xf numFmtId="0" fontId="0" fillId="0" borderId="0" xfId="0" applyAlignment="1"/>
    <xf numFmtId="0" fontId="2" fillId="0" borderId="0" xfId="0" applyFont="1" applyBorder="1" applyAlignment="1">
      <alignment wrapText="1"/>
    </xf>
    <xf numFmtId="0" fontId="11" fillId="0" borderId="2" xfId="0" applyFont="1" applyBorder="1" applyAlignment="1">
      <alignment horizontal="left" vertical="center" wrapText="1" indent="1"/>
    </xf>
    <xf numFmtId="0" fontId="11" fillId="0" borderId="2" xfId="0" applyFont="1" applyBorder="1" applyAlignment="1">
      <alignment horizontal="center" vertical="center" wrapText="1"/>
    </xf>
    <xf numFmtId="0" fontId="11" fillId="0" borderId="2" xfId="0" applyFont="1" applyFill="1" applyBorder="1" applyAlignment="1">
      <alignment horizontal="center" wrapText="1"/>
    </xf>
    <xf numFmtId="8" fontId="11" fillId="0" borderId="2" xfId="0" applyNumberFormat="1" applyFont="1" applyBorder="1" applyAlignment="1">
      <alignment horizontal="right" wrapText="1"/>
    </xf>
    <xf numFmtId="6" fontId="18" fillId="0" borderId="2" xfId="0" applyNumberFormat="1" applyFont="1" applyBorder="1" applyAlignment="1">
      <alignment wrapText="1"/>
    </xf>
    <xf numFmtId="1" fontId="17" fillId="0" borderId="0" xfId="0" applyNumberFormat="1" applyFont="1" applyFill="1" applyBorder="1"/>
    <xf numFmtId="0" fontId="17" fillId="0" borderId="0" xfId="0" applyFont="1" applyFill="1" applyBorder="1"/>
    <xf numFmtId="0" fontId="11" fillId="0" borderId="2" xfId="0" applyFont="1" applyFill="1" applyBorder="1" applyAlignment="1">
      <alignment horizontal="left" vertical="center" wrapText="1" indent="1"/>
    </xf>
    <xf numFmtId="0" fontId="7" fillId="0" borderId="2" xfId="0" applyFont="1" applyBorder="1" applyAlignment="1">
      <alignment horizontal="left" wrapText="1"/>
    </xf>
    <xf numFmtId="3" fontId="7" fillId="0" borderId="2" xfId="0" applyNumberFormat="1" applyFont="1" applyBorder="1" applyAlignment="1">
      <alignment horizontal="center" wrapText="1"/>
    </xf>
    <xf numFmtId="164" fontId="19" fillId="0" borderId="2" xfId="1" applyNumberFormat="1" applyFont="1" applyBorder="1"/>
    <xf numFmtId="0" fontId="11" fillId="0" borderId="0" xfId="0" applyFont="1" applyFill="1"/>
    <xf numFmtId="6" fontId="20" fillId="0" borderId="0" xfId="0" applyNumberFormat="1" applyFont="1" applyFill="1"/>
    <xf numFmtId="164" fontId="20" fillId="0" borderId="0" xfId="0" applyNumberFormat="1" applyFont="1" applyFill="1"/>
    <xf numFmtId="0" fontId="20" fillId="0" borderId="0" xfId="0" applyFont="1"/>
    <xf numFmtId="1" fontId="22" fillId="0" borderId="2" xfId="0" applyNumberFormat="1" applyFont="1" applyFill="1" applyBorder="1"/>
    <xf numFmtId="0" fontId="22" fillId="0" borderId="2" xfId="0" applyFont="1" applyFill="1" applyBorder="1"/>
    <xf numFmtId="1" fontId="17" fillId="0" borderId="9" xfId="0" applyNumberFormat="1" applyFont="1" applyFill="1" applyBorder="1"/>
    <xf numFmtId="0" fontId="17" fillId="0" borderId="9" xfId="0" applyFont="1" applyFill="1" applyBorder="1"/>
    <xf numFmtId="0" fontId="22" fillId="0" borderId="7" xfId="0" applyFont="1" applyFill="1" applyBorder="1" applyAlignment="1"/>
    <xf numFmtId="166" fontId="20" fillId="0" borderId="0" xfId="0" applyNumberFormat="1" applyFont="1" applyFill="1"/>
    <xf numFmtId="0" fontId="11" fillId="0" borderId="2" xfId="0" applyFont="1" applyBorder="1" applyAlignment="1">
      <alignment horizontal="center" vertical="top" wrapText="1"/>
    </xf>
    <xf numFmtId="38" fontId="20" fillId="0" borderId="0" xfId="0" applyNumberFormat="1" applyFont="1" applyFill="1"/>
    <xf numFmtId="0" fontId="2" fillId="0" borderId="0" xfId="0" applyFont="1" applyFill="1" applyAlignment="1">
      <alignment wrapText="1"/>
    </xf>
    <xf numFmtId="0" fontId="20" fillId="0" borderId="0" xfId="0" applyFont="1" applyAlignment="1">
      <alignment wrapText="1"/>
    </xf>
    <xf numFmtId="0" fontId="22" fillId="0" borderId="0" xfId="0" applyFont="1" applyFill="1" applyBorder="1" applyAlignment="1"/>
    <xf numFmtId="0" fontId="22" fillId="0" borderId="2" xfId="0" applyFont="1" applyFill="1" applyBorder="1" applyAlignment="1"/>
    <xf numFmtId="0" fontId="0" fillId="0" borderId="0" xfId="0" applyBorder="1"/>
    <xf numFmtId="0" fontId="20" fillId="0" borderId="0" xfId="0" applyFont="1" applyBorder="1" applyAlignment="1">
      <alignment wrapText="1"/>
    </xf>
    <xf numFmtId="0" fontId="26" fillId="0" borderId="0" xfId="0" applyFont="1" applyAlignment="1">
      <alignment vertical="center"/>
    </xf>
    <xf numFmtId="0" fontId="25" fillId="0" borderId="0" xfId="0" applyFont="1"/>
    <xf numFmtId="0" fontId="15" fillId="0" borderId="0" xfId="0" applyFont="1" applyAlignment="1">
      <alignment wrapText="1"/>
    </xf>
    <xf numFmtId="0" fontId="15" fillId="0" borderId="0" xfId="0" applyFont="1"/>
    <xf numFmtId="6" fontId="4" fillId="0" borderId="2" xfId="0" applyNumberFormat="1" applyFont="1" applyBorder="1" applyAlignment="1">
      <alignment horizontal="right" wrapText="1"/>
    </xf>
    <xf numFmtId="0" fontId="11" fillId="0" borderId="2" xfId="0" applyFont="1" applyBorder="1" applyAlignment="1">
      <alignment horizontal="left" wrapText="1" indent="1"/>
    </xf>
    <xf numFmtId="0" fontId="4" fillId="0" borderId="2" xfId="0" applyFont="1" applyBorder="1" applyAlignment="1">
      <alignment horizontal="left" wrapText="1" indent="1"/>
    </xf>
    <xf numFmtId="0" fontId="11" fillId="0" borderId="2" xfId="0" applyFont="1" applyBorder="1" applyAlignment="1">
      <alignment horizontal="left" wrapText="1" indent="2"/>
    </xf>
    <xf numFmtId="0" fontId="11" fillId="0" borderId="2" xfId="0" applyFont="1" applyBorder="1" applyAlignment="1">
      <alignment horizontal="left" vertical="center" wrapText="1"/>
    </xf>
    <xf numFmtId="6" fontId="11" fillId="0" borderId="2" xfId="0" applyNumberFormat="1" applyFont="1" applyBorder="1" applyAlignment="1">
      <alignment horizontal="right" wrapText="1"/>
    </xf>
    <xf numFmtId="0" fontId="4" fillId="0" borderId="2" xfId="0" applyFont="1" applyBorder="1" applyAlignment="1">
      <alignment horizontal="left" wrapText="1"/>
    </xf>
    <xf numFmtId="0" fontId="10" fillId="0" borderId="2" xfId="0" applyFont="1" applyBorder="1" applyAlignment="1">
      <alignment vertical="center" wrapText="1"/>
    </xf>
    <xf numFmtId="0" fontId="29" fillId="0" borderId="2" xfId="0" applyFont="1" applyBorder="1" applyAlignment="1">
      <alignment vertical="center" wrapText="1"/>
    </xf>
    <xf numFmtId="0" fontId="3" fillId="0" borderId="2" xfId="0" applyFont="1" applyBorder="1" applyAlignment="1">
      <alignment horizontal="center" vertical="center" wrapText="1"/>
    </xf>
    <xf numFmtId="0" fontId="3" fillId="0" borderId="2" xfId="0" applyFont="1" applyBorder="1" applyAlignment="1">
      <alignment vertical="center" wrapText="1"/>
    </xf>
    <xf numFmtId="0" fontId="29"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7" fillId="0" borderId="0" xfId="0" applyFont="1" applyBorder="1" applyAlignment="1">
      <alignment vertical="center"/>
    </xf>
    <xf numFmtId="6" fontId="3" fillId="0" borderId="2" xfId="0" applyNumberFormat="1" applyFont="1" applyBorder="1" applyAlignment="1">
      <alignment horizontal="center" vertical="center" wrapText="1"/>
    </xf>
    <xf numFmtId="6" fontId="8" fillId="0" borderId="2" xfId="0" applyNumberFormat="1" applyFont="1" applyBorder="1" applyAlignment="1">
      <alignment horizontal="center" vertical="center" wrapText="1"/>
    </xf>
    <xf numFmtId="0" fontId="32" fillId="0" borderId="0" xfId="0" applyFont="1"/>
    <xf numFmtId="0" fontId="32" fillId="0" borderId="0" xfId="0" applyFont="1" applyBorder="1"/>
    <xf numFmtId="0" fontId="3" fillId="0" borderId="2" xfId="0" applyFont="1" applyBorder="1" applyAlignment="1">
      <alignment wrapText="1"/>
    </xf>
    <xf numFmtId="0" fontId="11" fillId="0" borderId="2" xfId="0" applyFont="1" applyFill="1" applyBorder="1" applyAlignment="1">
      <alignment horizontal="left" vertical="center" wrapText="1"/>
    </xf>
    <xf numFmtId="0" fontId="31" fillId="0" borderId="0" xfId="0" applyFont="1" applyFill="1" applyBorder="1"/>
    <xf numFmtId="0" fontId="11" fillId="0" borderId="2" xfId="0" applyFont="1" applyFill="1" applyBorder="1" applyAlignment="1">
      <alignment horizontal="left" wrapText="1"/>
    </xf>
    <xf numFmtId="0" fontId="4" fillId="0" borderId="2" xfId="0" applyFont="1" applyFill="1" applyBorder="1" applyAlignment="1">
      <alignment horizontal="center" wrapText="1"/>
    </xf>
    <xf numFmtId="0" fontId="4" fillId="0" borderId="2" xfId="0" applyFont="1" applyFill="1" applyBorder="1"/>
    <xf numFmtId="166" fontId="11" fillId="0" borderId="2" xfId="3" applyNumberFormat="1" applyFont="1" applyFill="1" applyBorder="1"/>
    <xf numFmtId="166" fontId="11" fillId="0" borderId="8" xfId="3" applyNumberFormat="1" applyFont="1" applyFill="1" applyBorder="1"/>
    <xf numFmtId="0" fontId="3" fillId="0" borderId="2" xfId="0" applyFont="1" applyBorder="1" applyAlignment="1">
      <alignment horizontal="center" vertical="center"/>
    </xf>
    <xf numFmtId="0" fontId="4" fillId="0" borderId="0" xfId="0" applyFont="1" applyFill="1" applyBorder="1"/>
    <xf numFmtId="0" fontId="34" fillId="0" borderId="0" xfId="0" applyFont="1"/>
    <xf numFmtId="166" fontId="11" fillId="0" borderId="2" xfId="2" applyNumberFormat="1" applyFont="1" applyFill="1" applyBorder="1" applyAlignment="1">
      <alignment horizontal="right" wrapText="1"/>
    </xf>
    <xf numFmtId="0" fontId="11" fillId="0" borderId="2" xfId="0" applyFont="1" applyFill="1" applyBorder="1" applyAlignment="1">
      <alignment horizontal="left" wrapText="1" indent="1"/>
    </xf>
    <xf numFmtId="0" fontId="11" fillId="0" borderId="2" xfId="0" applyFont="1" applyFill="1" applyBorder="1" applyAlignment="1">
      <alignment horizontal="left" wrapText="1" indent="2"/>
    </xf>
    <xf numFmtId="0" fontId="0" fillId="0" borderId="0" xfId="0" applyFill="1"/>
    <xf numFmtId="0" fontId="31" fillId="0" borderId="0" xfId="0" applyFont="1" applyFill="1" applyBorder="1" applyAlignment="1">
      <alignment vertical="top" wrapText="1"/>
    </xf>
    <xf numFmtId="0" fontId="2" fillId="0" borderId="0" xfId="0" applyFont="1" applyFill="1" applyBorder="1" applyAlignment="1">
      <alignment vertical="top" wrapText="1"/>
    </xf>
    <xf numFmtId="0" fontId="33" fillId="0" borderId="0" xfId="0" applyFont="1" applyFill="1" applyBorder="1" applyAlignment="1">
      <alignment wrapText="1"/>
    </xf>
    <xf numFmtId="0" fontId="11" fillId="0" borderId="2" xfId="0" applyFont="1" applyFill="1" applyBorder="1" applyAlignment="1">
      <alignment horizontal="center" vertical="center" wrapText="1"/>
    </xf>
    <xf numFmtId="0" fontId="11" fillId="0" borderId="2" xfId="0" applyFont="1" applyFill="1" applyBorder="1" applyAlignment="1">
      <alignment horizontal="center" vertical="top" wrapText="1"/>
    </xf>
    <xf numFmtId="6" fontId="11" fillId="0" borderId="2" xfId="0" applyNumberFormat="1" applyFont="1" applyFill="1" applyBorder="1" applyAlignment="1">
      <alignment horizontal="right" wrapText="1"/>
    </xf>
    <xf numFmtId="3" fontId="11" fillId="0" borderId="2" xfId="0" applyNumberFormat="1" applyFont="1" applyBorder="1" applyAlignment="1">
      <alignment horizontal="center" wrapText="1"/>
    </xf>
    <xf numFmtId="0" fontId="4" fillId="0" borderId="1" xfId="0" applyFont="1" applyBorder="1" applyAlignment="1">
      <alignment horizontal="center" vertical="center" wrapText="1"/>
    </xf>
    <xf numFmtId="0" fontId="4" fillId="0" borderId="3" xfId="0" applyFont="1" applyBorder="1" applyAlignment="1">
      <alignment horizontal="center" vertical="center" wrapText="1"/>
    </xf>
    <xf numFmtId="0" fontId="7" fillId="0" borderId="2" xfId="0" applyFont="1" applyBorder="1" applyAlignment="1">
      <alignment horizontal="left" wrapText="1"/>
    </xf>
    <xf numFmtId="3" fontId="19" fillId="0" borderId="4" xfId="0" applyNumberFormat="1" applyFont="1" applyBorder="1" applyAlignment="1">
      <alignment horizontal="center" wrapText="1"/>
    </xf>
    <xf numFmtId="3" fontId="19" fillId="0" borderId="5" xfId="0" applyNumberFormat="1" applyFont="1" applyBorder="1" applyAlignment="1">
      <alignment horizontal="center" wrapText="1"/>
    </xf>
    <xf numFmtId="3" fontId="19" fillId="0" borderId="6" xfId="0" applyNumberFormat="1" applyFont="1" applyBorder="1" applyAlignment="1">
      <alignment horizontal="center" wrapText="1"/>
    </xf>
    <xf numFmtId="0" fontId="7" fillId="0" borderId="4" xfId="0" applyFont="1" applyBorder="1" applyAlignment="1">
      <alignment horizontal="left" wrapText="1"/>
    </xf>
    <xf numFmtId="0" fontId="7" fillId="0" borderId="5" xfId="0" applyFont="1" applyBorder="1" applyAlignment="1">
      <alignment horizontal="left" wrapText="1"/>
    </xf>
    <xf numFmtId="0" fontId="7" fillId="0" borderId="6" xfId="0" applyFont="1" applyBorder="1" applyAlignment="1">
      <alignment horizontal="left" wrapText="1"/>
    </xf>
    <xf numFmtId="3" fontId="7" fillId="0" borderId="4" xfId="0" applyNumberFormat="1" applyFont="1" applyBorder="1" applyAlignment="1">
      <alignment horizontal="center" wrapText="1"/>
    </xf>
    <xf numFmtId="3" fontId="7" fillId="0" borderId="5" xfId="0" applyNumberFormat="1" applyFont="1" applyBorder="1" applyAlignment="1">
      <alignment horizontal="center" wrapText="1"/>
    </xf>
    <xf numFmtId="3" fontId="7" fillId="0" borderId="6" xfId="0" applyNumberFormat="1" applyFont="1" applyBorder="1" applyAlignment="1">
      <alignment horizontal="center" wrapText="1"/>
    </xf>
    <xf numFmtId="0" fontId="4" fillId="0" borderId="2" xfId="0" applyFont="1" applyBorder="1" applyAlignment="1">
      <alignment horizontal="center"/>
    </xf>
    <xf numFmtId="0" fontId="21" fillId="0" borderId="0" xfId="0" applyFont="1" applyAlignment="1">
      <alignment horizontal="left" vertical="center" wrapText="1"/>
    </xf>
    <xf numFmtId="0" fontId="21" fillId="0" borderId="0" xfId="0" applyFont="1" applyFill="1" applyAlignment="1">
      <alignment horizontal="left" vertical="center" wrapText="1"/>
    </xf>
    <xf numFmtId="0" fontId="18" fillId="0" borderId="4" xfId="0" applyFont="1" applyBorder="1" applyAlignment="1">
      <alignment horizontal="left" wrapText="1"/>
    </xf>
    <xf numFmtId="0" fontId="18" fillId="0" borderId="5" xfId="0" applyFont="1" applyBorder="1" applyAlignment="1">
      <alignment horizontal="left" wrapText="1"/>
    </xf>
    <xf numFmtId="0" fontId="18" fillId="0" borderId="6" xfId="0" applyFont="1" applyBorder="1" applyAlignment="1">
      <alignment horizontal="left" wrapText="1"/>
    </xf>
    <xf numFmtId="0" fontId="26" fillId="0" borderId="0" xfId="0" applyFont="1" applyAlignment="1">
      <alignment horizontal="left" vertical="center" wrapText="1"/>
    </xf>
    <xf numFmtId="0" fontId="6" fillId="0" borderId="0" xfId="0" applyFont="1" applyAlignment="1">
      <alignment horizontal="left" vertical="center"/>
    </xf>
    <xf numFmtId="0" fontId="12" fillId="0" borderId="0" xfId="0" applyFont="1" applyFill="1" applyAlignment="1">
      <alignment horizontal="left" vertical="center"/>
    </xf>
    <xf numFmtId="0" fontId="12" fillId="0" borderId="0" xfId="0" applyFont="1" applyFill="1" applyAlignment="1">
      <alignment horizontal="left" vertical="center" wrapText="1"/>
    </xf>
    <xf numFmtId="0" fontId="12" fillId="0" borderId="0" xfId="0" applyFont="1" applyAlignment="1">
      <alignment horizontal="left" vertical="center"/>
    </xf>
    <xf numFmtId="0" fontId="6" fillId="0" borderId="0" xfId="0" applyFont="1" applyFill="1" applyAlignment="1">
      <alignment horizontal="left" vertical="top" wrapText="1"/>
    </xf>
    <xf numFmtId="0" fontId="10" fillId="0" borderId="0" xfId="0" applyFont="1" applyAlignment="1">
      <alignment horizontal="left" vertical="top" wrapText="1"/>
    </xf>
    <xf numFmtId="0" fontId="12" fillId="0" borderId="0" xfId="0" applyFont="1" applyAlignment="1">
      <alignment horizontal="left" vertical="center" wrapText="1"/>
    </xf>
    <xf numFmtId="3" fontId="9" fillId="0" borderId="2" xfId="0" applyNumberFormat="1" applyFont="1" applyBorder="1" applyAlignment="1">
      <alignment horizontal="center" wrapText="1"/>
    </xf>
    <xf numFmtId="0" fontId="21" fillId="0" borderId="0" xfId="0" applyFont="1" applyFill="1" applyAlignment="1">
      <alignment horizontal="left" wrapText="1"/>
    </xf>
    <xf numFmtId="0" fontId="10" fillId="0" borderId="2" xfId="0" applyFont="1" applyBorder="1" applyAlignment="1">
      <alignment horizontal="center" vertical="center" wrapText="1"/>
    </xf>
    <xf numFmtId="0" fontId="6" fillId="0" borderId="0" xfId="0" applyFont="1" applyBorder="1" applyAlignment="1">
      <alignment horizontal="left" vertical="center" wrapText="1"/>
    </xf>
    <xf numFmtId="0" fontId="3" fillId="0" borderId="0" xfId="0" applyFont="1" applyBorder="1" applyAlignment="1">
      <alignment horizontal="left" vertical="center"/>
    </xf>
    <xf numFmtId="0" fontId="3" fillId="0" borderId="2" xfId="0" applyFont="1" applyBorder="1" applyAlignment="1">
      <alignment horizontal="center" vertical="center" wrapText="1"/>
    </xf>
    <xf numFmtId="0" fontId="29" fillId="0" borderId="2" xfId="0" applyFont="1" applyBorder="1" applyAlignment="1">
      <alignment vertical="center" wrapText="1"/>
    </xf>
  </cellXfs>
  <cellStyles count="4">
    <cellStyle name="Currency" xfId="1" builtinId="4"/>
    <cellStyle name="Normal" xfId="0" builtinId="0"/>
    <cellStyle name="Normal_HMIWI EG SS" xfId="3" xr:uid="{00000000-0005-0000-0000-000002000000}"/>
    <cellStyle name="Normal_SSI Burden Estimate BML 060710" xfId="2"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47"/>
  <sheetViews>
    <sheetView tabSelected="1" topLeftCell="A37" zoomScaleNormal="100" workbookViewId="0">
      <selection activeCell="K28" sqref="K28"/>
    </sheetView>
  </sheetViews>
  <sheetFormatPr defaultRowHeight="14.5" x14ac:dyDescent="0.35"/>
  <cols>
    <col min="1" max="1" width="42.7265625" customWidth="1"/>
    <col min="2" max="2" width="13.7265625" customWidth="1"/>
    <col min="3" max="3" width="14" customWidth="1"/>
    <col min="4" max="4" width="18" customWidth="1"/>
    <col min="5" max="5" width="12.1796875" customWidth="1"/>
    <col min="6" max="6" width="16.54296875" customWidth="1"/>
    <col min="7" max="7" width="17.81640625" customWidth="1"/>
    <col min="8" max="8" width="17.26953125" customWidth="1"/>
    <col min="9" max="9" width="15.54296875" customWidth="1"/>
    <col min="10" max="10" width="5.1796875" customWidth="1"/>
    <col min="11" max="11" width="12.81640625" customWidth="1"/>
    <col min="12" max="12" width="10.7265625" customWidth="1"/>
    <col min="13" max="13" width="4.26953125" customWidth="1"/>
    <col min="14" max="14" width="36.1796875" customWidth="1"/>
  </cols>
  <sheetData>
    <row r="1" spans="1:22" ht="15.75" customHeight="1" x14ac:dyDescent="0.35">
      <c r="A1" s="8" t="s">
        <v>0</v>
      </c>
      <c r="B1" s="1"/>
      <c r="C1" s="1"/>
      <c r="D1" s="1"/>
      <c r="E1" s="1"/>
      <c r="F1" s="1"/>
      <c r="G1" s="1"/>
      <c r="H1" s="1"/>
      <c r="I1" s="1"/>
      <c r="J1" s="15"/>
    </row>
    <row r="2" spans="1:22" ht="15" customHeight="1" x14ac:dyDescent="0.35">
      <c r="A2" s="1"/>
      <c r="B2" s="1"/>
      <c r="C2" s="1"/>
      <c r="D2" s="1"/>
      <c r="E2" s="1"/>
      <c r="F2" s="1"/>
      <c r="G2" s="1"/>
      <c r="H2" s="1"/>
      <c r="I2" s="1"/>
    </row>
    <row r="3" spans="1:22" ht="15" customHeight="1" x14ac:dyDescent="0.35">
      <c r="A3" s="93" t="s">
        <v>1</v>
      </c>
      <c r="B3" s="2" t="s">
        <v>2</v>
      </c>
      <c r="C3" s="2" t="s">
        <v>3</v>
      </c>
      <c r="D3" s="2" t="s">
        <v>4</v>
      </c>
      <c r="E3" s="3" t="s">
        <v>5</v>
      </c>
      <c r="F3" s="12" t="s">
        <v>6</v>
      </c>
      <c r="G3" s="12" t="s">
        <v>7</v>
      </c>
      <c r="H3" s="12" t="s">
        <v>8</v>
      </c>
      <c r="I3" s="2" t="s">
        <v>9</v>
      </c>
    </row>
    <row r="4" spans="1:22" ht="39" x14ac:dyDescent="0.35">
      <c r="A4" s="94"/>
      <c r="B4" s="2" t="s">
        <v>10</v>
      </c>
      <c r="C4" s="2" t="s">
        <v>11</v>
      </c>
      <c r="D4" s="2" t="s">
        <v>12</v>
      </c>
      <c r="E4" s="2" t="s">
        <v>13</v>
      </c>
      <c r="F4" s="2" t="s">
        <v>14</v>
      </c>
      <c r="G4" s="2" t="s">
        <v>15</v>
      </c>
      <c r="H4" s="2" t="s">
        <v>16</v>
      </c>
      <c r="I4" s="2" t="s">
        <v>17</v>
      </c>
      <c r="J4" s="17"/>
      <c r="K4" s="45"/>
      <c r="L4" s="45"/>
      <c r="M4" s="45"/>
    </row>
    <row r="5" spans="1:22" x14ac:dyDescent="0.35">
      <c r="A5" s="55" t="s">
        <v>37</v>
      </c>
      <c r="B5" s="19" t="s">
        <v>39</v>
      </c>
      <c r="C5" s="2"/>
      <c r="D5" s="2"/>
      <c r="E5" s="2"/>
      <c r="F5" s="2"/>
      <c r="G5" s="2"/>
      <c r="H5" s="2"/>
      <c r="I5" s="2"/>
      <c r="J5" s="14"/>
      <c r="K5" s="105" t="s">
        <v>43</v>
      </c>
      <c r="L5" s="105"/>
      <c r="M5" s="45"/>
    </row>
    <row r="6" spans="1:22" x14ac:dyDescent="0.35">
      <c r="A6" s="55" t="s">
        <v>38</v>
      </c>
      <c r="B6" s="19" t="s">
        <v>39</v>
      </c>
      <c r="C6" s="2"/>
      <c r="D6" s="2"/>
      <c r="E6" s="2"/>
      <c r="F6" s="2"/>
      <c r="G6" s="2"/>
      <c r="H6" s="2"/>
      <c r="I6" s="2"/>
      <c r="J6" s="14"/>
      <c r="K6" s="76" t="s">
        <v>44</v>
      </c>
      <c r="L6" s="82">
        <v>153.55000000000001</v>
      </c>
      <c r="M6" s="45"/>
    </row>
    <row r="7" spans="1:22" ht="19.5" customHeight="1" x14ac:dyDescent="0.35">
      <c r="A7" s="72" t="s">
        <v>112</v>
      </c>
      <c r="B7" s="89"/>
      <c r="C7" s="90"/>
      <c r="D7" s="90"/>
      <c r="E7" s="90"/>
      <c r="F7" s="90"/>
      <c r="G7" s="90"/>
      <c r="H7" s="90"/>
      <c r="I7" s="90"/>
      <c r="J7" s="14"/>
      <c r="K7" s="76" t="s">
        <v>45</v>
      </c>
      <c r="L7" s="82">
        <v>122.2</v>
      </c>
      <c r="M7" s="45"/>
    </row>
    <row r="8" spans="1:22" x14ac:dyDescent="0.35">
      <c r="A8" s="25" t="s">
        <v>90</v>
      </c>
      <c r="B8" s="89">
        <v>2</v>
      </c>
      <c r="C8" s="89">
        <v>1</v>
      </c>
      <c r="D8" s="89">
        <f>B8*C8</f>
        <v>2</v>
      </c>
      <c r="E8" s="20">
        <v>0</v>
      </c>
      <c r="F8" s="20">
        <f t="shared" ref="F8:F11" si="0">D8*E8</f>
        <v>0</v>
      </c>
      <c r="G8" s="20">
        <f t="shared" ref="G8:G11" si="1">F8*0.05</f>
        <v>0</v>
      </c>
      <c r="H8" s="20">
        <f t="shared" ref="H8:H11" si="2">F8*0.1</f>
        <v>0</v>
      </c>
      <c r="I8" s="91">
        <f t="shared" ref="I8:I11" si="3">F8*$L$7+G8*$L$6+H8*$L$8</f>
        <v>0</v>
      </c>
      <c r="K8" s="76" t="s">
        <v>46</v>
      </c>
      <c r="L8" s="82">
        <v>61.51</v>
      </c>
      <c r="M8" s="45"/>
    </row>
    <row r="9" spans="1:22" x14ac:dyDescent="0.35">
      <c r="A9" s="25" t="s">
        <v>88</v>
      </c>
      <c r="B9" s="89">
        <v>2</v>
      </c>
      <c r="C9" s="89">
        <v>1</v>
      </c>
      <c r="D9" s="89">
        <f>B9*C9</f>
        <v>2</v>
      </c>
      <c r="E9" s="20">
        <v>0</v>
      </c>
      <c r="F9" s="20">
        <f t="shared" si="0"/>
        <v>0</v>
      </c>
      <c r="G9" s="20">
        <f t="shared" si="1"/>
        <v>0</v>
      </c>
      <c r="H9" s="20">
        <f t="shared" si="2"/>
        <v>0</v>
      </c>
      <c r="I9" s="91">
        <f t="shared" si="3"/>
        <v>0</v>
      </c>
      <c r="K9" s="45"/>
      <c r="L9" s="45"/>
      <c r="M9" s="45"/>
    </row>
    <row r="10" spans="1:22" ht="15.75" customHeight="1" x14ac:dyDescent="0.35">
      <c r="A10" s="25" t="s">
        <v>89</v>
      </c>
      <c r="B10" s="89">
        <v>2</v>
      </c>
      <c r="C10" s="89">
        <v>1</v>
      </c>
      <c r="D10" s="89">
        <f>B10*C10</f>
        <v>2</v>
      </c>
      <c r="E10" s="20">
        <v>0</v>
      </c>
      <c r="F10" s="20">
        <f t="shared" si="0"/>
        <v>0</v>
      </c>
      <c r="G10" s="20">
        <f t="shared" si="1"/>
        <v>0</v>
      </c>
      <c r="H10" s="20">
        <f t="shared" si="2"/>
        <v>0</v>
      </c>
      <c r="I10" s="91">
        <f t="shared" si="3"/>
        <v>0</v>
      </c>
      <c r="J10" s="17"/>
      <c r="K10" s="86"/>
      <c r="L10" s="86"/>
      <c r="M10" s="86"/>
      <c r="N10" s="86"/>
      <c r="O10" s="86"/>
      <c r="P10" s="86"/>
      <c r="Q10" s="86"/>
      <c r="R10" s="86"/>
      <c r="S10" s="86"/>
      <c r="T10" s="86"/>
      <c r="U10" s="85"/>
      <c r="V10" s="85"/>
    </row>
    <row r="11" spans="1:22" ht="26" x14ac:dyDescent="0.35">
      <c r="A11" s="25" t="s">
        <v>109</v>
      </c>
      <c r="B11" s="89">
        <v>2</v>
      </c>
      <c r="C11" s="89">
        <v>1</v>
      </c>
      <c r="D11" s="89">
        <f>B11*C11</f>
        <v>2</v>
      </c>
      <c r="E11" s="20">
        <v>0</v>
      </c>
      <c r="F11" s="20">
        <f t="shared" si="0"/>
        <v>0</v>
      </c>
      <c r="G11" s="20">
        <f t="shared" si="1"/>
        <v>0</v>
      </c>
      <c r="H11" s="20">
        <f t="shared" si="2"/>
        <v>0</v>
      </c>
      <c r="I11" s="91">
        <f t="shared" si="3"/>
        <v>0</v>
      </c>
      <c r="K11" s="86"/>
      <c r="L11" s="86"/>
      <c r="M11" s="86"/>
      <c r="N11" s="86"/>
      <c r="O11" s="86"/>
      <c r="P11" s="86"/>
      <c r="Q11" s="86"/>
      <c r="R11" s="86"/>
      <c r="S11" s="86"/>
      <c r="T11" s="86"/>
      <c r="U11" s="85"/>
      <c r="V11" s="85"/>
    </row>
    <row r="12" spans="1:22" x14ac:dyDescent="0.35">
      <c r="A12" s="55" t="s">
        <v>86</v>
      </c>
      <c r="B12" s="2"/>
      <c r="C12" s="2"/>
      <c r="D12" s="2"/>
      <c r="E12" s="9"/>
      <c r="F12" s="2"/>
      <c r="G12" s="2"/>
      <c r="H12" s="2"/>
      <c r="I12" s="2"/>
      <c r="K12" s="88"/>
      <c r="L12" s="88"/>
      <c r="M12" s="88"/>
      <c r="N12" s="88"/>
      <c r="O12" s="88"/>
      <c r="P12" s="88"/>
      <c r="Q12" s="88"/>
      <c r="R12" s="88"/>
      <c r="S12" s="88"/>
      <c r="T12" s="88"/>
      <c r="U12" s="88"/>
      <c r="V12" s="88"/>
    </row>
    <row r="13" spans="1:22" ht="16" x14ac:dyDescent="0.35">
      <c r="A13" s="83" t="s">
        <v>115</v>
      </c>
      <c r="B13" s="9">
        <v>4</v>
      </c>
      <c r="C13" s="9">
        <v>1</v>
      </c>
      <c r="D13" s="9">
        <f>B13*C13</f>
        <v>4</v>
      </c>
      <c r="E13" s="9">
        <v>10</v>
      </c>
      <c r="F13" s="9">
        <f>D13*E13</f>
        <v>40</v>
      </c>
      <c r="G13" s="9">
        <f>F13*0.05</f>
        <v>2</v>
      </c>
      <c r="H13" s="9">
        <f>F13*0.1</f>
        <v>4</v>
      </c>
      <c r="I13" s="21">
        <f t="shared" ref="I13:I20" si="4">F13*$L$7+G13*$L$6+H13*$L$8</f>
        <v>5441.14</v>
      </c>
      <c r="J13" s="17"/>
      <c r="K13" s="87"/>
      <c r="L13" s="87"/>
      <c r="M13" s="87"/>
      <c r="N13" s="87"/>
      <c r="O13" s="87"/>
      <c r="P13" s="87"/>
      <c r="Q13" s="87"/>
      <c r="R13" s="87"/>
      <c r="S13" s="87"/>
      <c r="T13" s="87"/>
      <c r="U13" s="87"/>
      <c r="V13" s="87"/>
    </row>
    <row r="14" spans="1:22" ht="16" x14ac:dyDescent="0.35">
      <c r="A14" s="53" t="s">
        <v>117</v>
      </c>
      <c r="B14" s="20">
        <v>8</v>
      </c>
      <c r="C14" s="20">
        <v>1</v>
      </c>
      <c r="D14" s="20">
        <f t="shared" ref="D14:D20" si="5">B14*C14</f>
        <v>8</v>
      </c>
      <c r="E14" s="9">
        <v>10</v>
      </c>
      <c r="F14" s="9">
        <f t="shared" ref="F14:F20" si="6">D14*E14</f>
        <v>80</v>
      </c>
      <c r="G14" s="9">
        <f t="shared" ref="G14:G20" si="7">F14*0.05</f>
        <v>4</v>
      </c>
      <c r="H14" s="9">
        <f t="shared" ref="H14:H20" si="8">F14*0.1</f>
        <v>8</v>
      </c>
      <c r="I14" s="21">
        <f t="shared" si="4"/>
        <v>10882.28</v>
      </c>
      <c r="J14" s="17"/>
      <c r="K14" s="87"/>
      <c r="L14" s="87"/>
      <c r="M14" s="87"/>
      <c r="N14" s="87"/>
      <c r="O14" s="87"/>
      <c r="P14" s="87"/>
      <c r="Q14" s="87"/>
      <c r="R14" s="87"/>
      <c r="S14" s="87"/>
      <c r="T14" s="87"/>
      <c r="U14" s="87"/>
      <c r="V14" s="87"/>
    </row>
    <row r="15" spans="1:22" ht="16.5" customHeight="1" x14ac:dyDescent="0.35">
      <c r="A15" s="53" t="s">
        <v>118</v>
      </c>
      <c r="B15" s="9">
        <v>8</v>
      </c>
      <c r="C15" s="9">
        <v>1</v>
      </c>
      <c r="D15" s="20">
        <f t="shared" si="5"/>
        <v>8</v>
      </c>
      <c r="E15" s="9">
        <v>10</v>
      </c>
      <c r="F15" s="9">
        <f t="shared" si="6"/>
        <v>80</v>
      </c>
      <c r="G15" s="9">
        <f t="shared" si="7"/>
        <v>4</v>
      </c>
      <c r="H15" s="9">
        <f t="shared" si="8"/>
        <v>8</v>
      </c>
      <c r="I15" s="21">
        <f t="shared" si="4"/>
        <v>10882.28</v>
      </c>
      <c r="J15" s="17"/>
      <c r="K15" s="45"/>
      <c r="L15" s="45"/>
      <c r="M15" s="45"/>
    </row>
    <row r="16" spans="1:22" ht="19.5" customHeight="1" x14ac:dyDescent="0.35">
      <c r="A16" s="52" t="s">
        <v>121</v>
      </c>
      <c r="B16" s="9">
        <v>12</v>
      </c>
      <c r="C16" s="9">
        <v>12</v>
      </c>
      <c r="D16" s="9">
        <f t="shared" si="5"/>
        <v>144</v>
      </c>
      <c r="E16" s="9">
        <v>10</v>
      </c>
      <c r="F16" s="92">
        <f t="shared" si="6"/>
        <v>1440</v>
      </c>
      <c r="G16" s="9">
        <f t="shared" si="7"/>
        <v>72</v>
      </c>
      <c r="H16" s="9">
        <f t="shared" si="8"/>
        <v>144</v>
      </c>
      <c r="I16" s="21">
        <f t="shared" si="4"/>
        <v>195881.04</v>
      </c>
      <c r="K16" s="42"/>
      <c r="L16" s="42"/>
      <c r="M16" s="42"/>
    </row>
    <row r="17" spans="1:24" ht="16" x14ac:dyDescent="0.35">
      <c r="A17" s="83" t="s">
        <v>133</v>
      </c>
      <c r="B17" s="9">
        <v>8</v>
      </c>
      <c r="C17" s="9">
        <v>12</v>
      </c>
      <c r="D17" s="9">
        <f t="shared" si="5"/>
        <v>96</v>
      </c>
      <c r="E17" s="9">
        <v>10</v>
      </c>
      <c r="F17" s="9">
        <f t="shared" si="6"/>
        <v>960</v>
      </c>
      <c r="G17" s="9">
        <f t="shared" si="7"/>
        <v>48</v>
      </c>
      <c r="H17" s="9">
        <f t="shared" si="8"/>
        <v>96</v>
      </c>
      <c r="I17" s="21">
        <f t="shared" si="4"/>
        <v>130587.36</v>
      </c>
      <c r="K17" s="42"/>
      <c r="L17" s="42"/>
      <c r="M17" s="42"/>
    </row>
    <row r="18" spans="1:24" ht="16" x14ac:dyDescent="0.35">
      <c r="A18" s="83" t="s">
        <v>134</v>
      </c>
      <c r="B18" s="9">
        <v>30</v>
      </c>
      <c r="C18" s="9">
        <v>1</v>
      </c>
      <c r="D18" s="9">
        <f t="shared" si="5"/>
        <v>30</v>
      </c>
      <c r="E18" s="20">
        <v>0</v>
      </c>
      <c r="F18" s="9">
        <f t="shared" si="6"/>
        <v>0</v>
      </c>
      <c r="G18" s="9">
        <f t="shared" si="7"/>
        <v>0</v>
      </c>
      <c r="H18" s="9">
        <f t="shared" si="8"/>
        <v>0</v>
      </c>
      <c r="I18" s="56">
        <f t="shared" si="4"/>
        <v>0</v>
      </c>
      <c r="K18" s="42"/>
      <c r="L18" s="42"/>
      <c r="M18" s="42"/>
    </row>
    <row r="19" spans="1:24" ht="16" x14ac:dyDescent="0.35">
      <c r="A19" s="84" t="s">
        <v>130</v>
      </c>
      <c r="B19" s="9">
        <v>30</v>
      </c>
      <c r="C19" s="9">
        <v>0.05</v>
      </c>
      <c r="D19" s="9">
        <f t="shared" ref="D19" si="9">B19*C19</f>
        <v>1.5</v>
      </c>
      <c r="E19" s="20">
        <v>0</v>
      </c>
      <c r="F19" s="9">
        <f t="shared" ref="F19" si="10">D19*E19</f>
        <v>0</v>
      </c>
      <c r="G19" s="9">
        <f t="shared" ref="G19" si="11">F19*0.05</f>
        <v>0</v>
      </c>
      <c r="H19" s="9">
        <f t="shared" ref="H19" si="12">F19*0.1</f>
        <v>0</v>
      </c>
      <c r="I19" s="56">
        <f t="shared" ref="I19" si="13">F19*$L$7+G19*$L$6+H19*$L$8</f>
        <v>0</v>
      </c>
      <c r="K19" s="42"/>
      <c r="L19" s="42"/>
      <c r="M19" s="42"/>
    </row>
    <row r="20" spans="1:24" ht="16" x14ac:dyDescent="0.35">
      <c r="A20" s="52" t="s">
        <v>129</v>
      </c>
      <c r="B20" s="9">
        <v>8</v>
      </c>
      <c r="C20" s="9">
        <v>2</v>
      </c>
      <c r="D20" s="9">
        <f t="shared" si="5"/>
        <v>16</v>
      </c>
      <c r="E20" s="9">
        <v>10</v>
      </c>
      <c r="F20" s="9">
        <f t="shared" si="6"/>
        <v>160</v>
      </c>
      <c r="G20" s="9">
        <f t="shared" si="7"/>
        <v>8</v>
      </c>
      <c r="H20" s="9">
        <f t="shared" si="8"/>
        <v>16</v>
      </c>
      <c r="I20" s="21">
        <f t="shared" si="4"/>
        <v>21764.560000000001</v>
      </c>
      <c r="K20" s="46"/>
      <c r="L20" s="46"/>
      <c r="M20" s="46"/>
    </row>
    <row r="21" spans="1:24" x14ac:dyDescent="0.35">
      <c r="A21" s="95" t="s">
        <v>18</v>
      </c>
      <c r="B21" s="95"/>
      <c r="C21" s="95"/>
      <c r="D21" s="95"/>
      <c r="E21" s="95"/>
      <c r="F21" s="96">
        <f>SUM(F7:H20)</f>
        <v>3174</v>
      </c>
      <c r="G21" s="97"/>
      <c r="H21" s="98"/>
      <c r="I21" s="22">
        <f>SUM(I7:I20)</f>
        <v>375438.66000000003</v>
      </c>
      <c r="K21" s="32"/>
      <c r="L21" s="32"/>
      <c r="M21" s="32"/>
    </row>
    <row r="22" spans="1:24" x14ac:dyDescent="0.35">
      <c r="A22" s="55" t="s">
        <v>87</v>
      </c>
      <c r="B22" s="26"/>
      <c r="C22" s="26"/>
      <c r="D22" s="26"/>
      <c r="E22" s="26"/>
      <c r="F22" s="27"/>
      <c r="G22" s="27"/>
      <c r="H22" s="27"/>
      <c r="I22" s="13"/>
      <c r="K22" s="43"/>
      <c r="L22" s="43"/>
      <c r="M22" s="32"/>
    </row>
    <row r="23" spans="1:24" ht="26.25" customHeight="1" x14ac:dyDescent="0.35">
      <c r="A23" s="18" t="s">
        <v>51</v>
      </c>
      <c r="B23" s="19" t="s">
        <v>40</v>
      </c>
      <c r="C23" s="26"/>
      <c r="D23" s="26"/>
      <c r="E23" s="26"/>
      <c r="F23" s="27"/>
      <c r="G23" s="27"/>
      <c r="H23" s="27"/>
      <c r="I23" s="13"/>
      <c r="J23" s="17"/>
      <c r="K23" s="37"/>
      <c r="L23" s="37"/>
      <c r="M23" s="32"/>
    </row>
    <row r="24" spans="1:24" ht="24.75" customHeight="1" x14ac:dyDescent="0.35">
      <c r="A24" s="18" t="s">
        <v>52</v>
      </c>
      <c r="B24" s="19" t="s">
        <v>41</v>
      </c>
      <c r="C24" s="26"/>
      <c r="D24" s="26"/>
      <c r="E24" s="26"/>
      <c r="F24" s="27"/>
      <c r="G24" s="27"/>
      <c r="H24" s="27"/>
      <c r="I24" s="13"/>
      <c r="J24" s="17"/>
      <c r="K24" s="44" t="s">
        <v>33</v>
      </c>
      <c r="L24" s="44"/>
      <c r="M24" s="32"/>
    </row>
    <row r="25" spans="1:24" ht="15.75" customHeight="1" x14ac:dyDescent="0.35">
      <c r="A25" s="18" t="s">
        <v>53</v>
      </c>
      <c r="B25" s="19" t="s">
        <v>41</v>
      </c>
      <c r="C25" s="26"/>
      <c r="D25" s="26"/>
      <c r="E25" s="26"/>
      <c r="F25" s="27"/>
      <c r="G25" s="27"/>
      <c r="H25" s="27"/>
      <c r="I25" s="13"/>
      <c r="J25" s="14"/>
      <c r="K25" s="33">
        <f>F32</f>
        <v>4380</v>
      </c>
      <c r="L25" s="34" t="s">
        <v>34</v>
      </c>
      <c r="M25" s="32"/>
    </row>
    <row r="26" spans="1:24" ht="15.75" customHeight="1" x14ac:dyDescent="0.35">
      <c r="A26" s="18" t="s">
        <v>54</v>
      </c>
      <c r="B26" s="26"/>
      <c r="C26" s="26"/>
      <c r="D26" s="26"/>
      <c r="E26" s="26"/>
      <c r="F26" s="27"/>
      <c r="G26" s="27"/>
      <c r="H26" s="27"/>
      <c r="I26" s="13"/>
      <c r="J26" s="14"/>
      <c r="K26" s="33">
        <f>(C20*E20)+(C18*E18)+C19*E19</f>
        <v>20</v>
      </c>
      <c r="L26" s="34" t="s">
        <v>35</v>
      </c>
      <c r="M26" s="32"/>
    </row>
    <row r="27" spans="1:24" ht="16" x14ac:dyDescent="0.35">
      <c r="A27" s="54" t="s">
        <v>126</v>
      </c>
      <c r="B27" s="20">
        <v>2</v>
      </c>
      <c r="C27" s="20">
        <v>52</v>
      </c>
      <c r="D27" s="9">
        <f t="shared" ref="D27:D28" si="14">B27*C27</f>
        <v>104</v>
      </c>
      <c r="E27" s="9">
        <v>10</v>
      </c>
      <c r="F27" s="92">
        <f t="shared" ref="F27:F28" si="15">D27*E27</f>
        <v>1040</v>
      </c>
      <c r="G27" s="4">
        <f t="shared" ref="G27:G28" si="16">F27*0.05</f>
        <v>52</v>
      </c>
      <c r="H27" s="4">
        <f t="shared" ref="H27:H28" si="17">F27*0.1</f>
        <v>104</v>
      </c>
      <c r="I27" s="21">
        <f t="shared" ref="I27:I28" si="18">F27*$L$7+G27*$L$6+H27*$L$8</f>
        <v>141469.64000000001</v>
      </c>
      <c r="K27" s="33">
        <f>K25/K26</f>
        <v>219</v>
      </c>
      <c r="L27" s="34" t="s">
        <v>36</v>
      </c>
      <c r="M27" s="32"/>
      <c r="N27" s="47"/>
      <c r="O27" s="47"/>
      <c r="P27" s="47"/>
      <c r="Q27" s="47"/>
      <c r="R27" s="47"/>
      <c r="S27" s="47"/>
      <c r="T27" s="47"/>
      <c r="U27" s="47"/>
      <c r="V27" s="47"/>
      <c r="W27" s="47"/>
      <c r="X27" s="47"/>
    </row>
    <row r="28" spans="1:24" x14ac:dyDescent="0.35">
      <c r="A28" s="54" t="s">
        <v>57</v>
      </c>
      <c r="B28" s="20">
        <v>0.25</v>
      </c>
      <c r="C28" s="9">
        <v>2</v>
      </c>
      <c r="D28" s="9">
        <f t="shared" si="14"/>
        <v>0.5</v>
      </c>
      <c r="E28" s="9">
        <v>10</v>
      </c>
      <c r="F28" s="9">
        <f t="shared" si="15"/>
        <v>5</v>
      </c>
      <c r="G28" s="4">
        <f t="shared" si="16"/>
        <v>0.25</v>
      </c>
      <c r="H28" s="4">
        <f t="shared" si="17"/>
        <v>0.5</v>
      </c>
      <c r="I28" s="21">
        <f t="shared" si="18"/>
        <v>680.14250000000004</v>
      </c>
      <c r="K28" s="35"/>
      <c r="L28" s="36"/>
      <c r="N28" s="111"/>
      <c r="O28" s="111"/>
      <c r="P28" s="111"/>
      <c r="Q28" s="111"/>
      <c r="R28" s="111"/>
      <c r="S28" s="111"/>
      <c r="T28" s="111"/>
      <c r="U28" s="111"/>
      <c r="V28" s="111"/>
      <c r="W28" s="111"/>
      <c r="X28" s="111"/>
    </row>
    <row r="29" spans="1:24" ht="16.5" customHeight="1" x14ac:dyDescent="0.35">
      <c r="A29" s="25" t="s">
        <v>55</v>
      </c>
      <c r="B29" s="20"/>
      <c r="C29" s="9"/>
      <c r="D29" s="9"/>
      <c r="E29" s="9"/>
      <c r="F29" s="9"/>
      <c r="G29" s="4"/>
      <c r="H29" s="4"/>
      <c r="I29" s="5"/>
      <c r="J29" s="17"/>
      <c r="K29" s="23"/>
      <c r="L29" s="24"/>
      <c r="N29" s="47"/>
      <c r="O29" s="48"/>
      <c r="P29" s="48"/>
      <c r="Q29" s="48"/>
      <c r="R29" s="48"/>
      <c r="S29" s="48"/>
      <c r="T29" s="48"/>
      <c r="U29" s="48"/>
      <c r="V29" s="48"/>
      <c r="W29" s="49"/>
      <c r="X29" s="49"/>
    </row>
    <row r="30" spans="1:24" x14ac:dyDescent="0.35">
      <c r="A30" s="18" t="s">
        <v>56</v>
      </c>
      <c r="B30" s="19" t="s">
        <v>39</v>
      </c>
      <c r="C30" s="9"/>
      <c r="D30" s="9"/>
      <c r="E30" s="9"/>
      <c r="F30" s="9"/>
      <c r="G30" s="4"/>
      <c r="H30" s="4"/>
      <c r="I30" s="5"/>
      <c r="K30" s="23"/>
      <c r="L30" s="24"/>
      <c r="N30" s="47"/>
      <c r="O30" s="48"/>
      <c r="P30" s="48"/>
      <c r="Q30" s="48"/>
      <c r="R30" s="48"/>
      <c r="S30" s="48"/>
      <c r="T30" s="48"/>
      <c r="U30" s="48"/>
      <c r="V30" s="48"/>
      <c r="W30" s="14"/>
      <c r="X30" s="14"/>
    </row>
    <row r="31" spans="1:24" x14ac:dyDescent="0.35">
      <c r="A31" s="99" t="s">
        <v>19</v>
      </c>
      <c r="B31" s="100"/>
      <c r="C31" s="100"/>
      <c r="D31" s="100"/>
      <c r="E31" s="101"/>
      <c r="F31" s="102">
        <f>SUM(F27:H28)</f>
        <v>1201.75</v>
      </c>
      <c r="G31" s="103"/>
      <c r="H31" s="104"/>
      <c r="I31" s="13">
        <f>SUM(I27:I28)</f>
        <v>142149.7825</v>
      </c>
      <c r="J31" s="31"/>
      <c r="K31" s="23"/>
      <c r="L31" s="24"/>
      <c r="N31" s="111"/>
      <c r="O31" s="111"/>
      <c r="P31" s="111"/>
      <c r="Q31" s="111"/>
      <c r="R31" s="111"/>
      <c r="S31" s="111"/>
      <c r="T31" s="111"/>
      <c r="U31" s="111"/>
      <c r="V31" s="111"/>
      <c r="W31" s="111"/>
      <c r="X31" s="111"/>
    </row>
    <row r="32" spans="1:24" x14ac:dyDescent="0.35">
      <c r="A32" s="108" t="s">
        <v>125</v>
      </c>
      <c r="B32" s="109"/>
      <c r="C32" s="109"/>
      <c r="D32" s="109"/>
      <c r="E32" s="110"/>
      <c r="F32" s="96">
        <f>ROUND(SUM(F21,F31), -1)</f>
        <v>4380</v>
      </c>
      <c r="G32" s="97"/>
      <c r="H32" s="98"/>
      <c r="I32" s="6">
        <f>ROUND(SUM(I31,I21), -3)</f>
        <v>518000</v>
      </c>
      <c r="J32" s="30"/>
      <c r="K32" s="23"/>
      <c r="L32" s="24"/>
      <c r="N32" s="111"/>
      <c r="O32" s="111"/>
      <c r="P32" s="111"/>
      <c r="Q32" s="111"/>
      <c r="R32" s="111"/>
      <c r="S32" s="111"/>
      <c r="T32" s="111"/>
      <c r="U32" s="111"/>
      <c r="V32" s="111"/>
      <c r="W32" s="111"/>
      <c r="X32" s="111"/>
    </row>
    <row r="33" spans="1:24" ht="20.25" customHeight="1" x14ac:dyDescent="0.35">
      <c r="A33" s="108" t="s">
        <v>124</v>
      </c>
      <c r="B33" s="109"/>
      <c r="C33" s="109"/>
      <c r="D33" s="109"/>
      <c r="E33" s="109"/>
      <c r="F33" s="109"/>
      <c r="G33" s="109"/>
      <c r="H33" s="110"/>
      <c r="I33" s="28">
        <f>'O&amp;M'!G29</f>
        <v>6350</v>
      </c>
      <c r="N33" s="47"/>
      <c r="O33" s="48"/>
      <c r="P33" s="48"/>
      <c r="Q33" s="48"/>
      <c r="R33" s="48"/>
      <c r="S33" s="48"/>
      <c r="T33" s="48"/>
      <c r="U33" s="48"/>
      <c r="V33" s="48"/>
      <c r="W33" s="14"/>
      <c r="X33" s="14"/>
    </row>
    <row r="34" spans="1:24" x14ac:dyDescent="0.35">
      <c r="A34" s="108" t="s">
        <v>123</v>
      </c>
      <c r="B34" s="109"/>
      <c r="C34" s="109"/>
      <c r="D34" s="109"/>
      <c r="E34" s="109"/>
      <c r="F34" s="109"/>
      <c r="G34" s="109"/>
      <c r="H34" s="110"/>
      <c r="I34" s="6">
        <f>ROUND(SUM(I32:I33),-3)</f>
        <v>524000</v>
      </c>
      <c r="N34" s="111"/>
      <c r="O34" s="111"/>
      <c r="P34" s="111"/>
      <c r="Q34" s="111"/>
      <c r="R34" s="111"/>
      <c r="S34" s="111"/>
      <c r="T34" s="111"/>
      <c r="U34" s="111"/>
      <c r="V34" s="111"/>
      <c r="W34" s="111"/>
      <c r="X34" s="111"/>
    </row>
    <row r="35" spans="1:24" ht="17.25" customHeight="1" x14ac:dyDescent="0.35">
      <c r="A35" s="1"/>
      <c r="B35" s="1"/>
      <c r="C35" s="1"/>
      <c r="D35" s="1"/>
      <c r="E35" s="1"/>
      <c r="F35" s="1"/>
      <c r="G35" s="1"/>
      <c r="H35" s="1"/>
      <c r="I35" s="29"/>
      <c r="N35" s="47"/>
      <c r="O35" s="48"/>
      <c r="P35" s="48"/>
      <c r="Q35" s="48"/>
      <c r="R35" s="48"/>
      <c r="S35" s="48"/>
      <c r="T35" s="48"/>
      <c r="U35" s="48"/>
      <c r="V35" s="48"/>
      <c r="W35" s="14"/>
      <c r="X35" s="14"/>
    </row>
    <row r="36" spans="1:24" ht="17.25" customHeight="1" x14ac:dyDescent="0.35">
      <c r="A36" s="7" t="s">
        <v>20</v>
      </c>
      <c r="B36" s="1"/>
      <c r="C36" s="1"/>
      <c r="D36" s="1"/>
      <c r="E36" s="1"/>
      <c r="F36" s="1"/>
      <c r="G36" s="1"/>
      <c r="H36" s="1"/>
      <c r="I36" s="29"/>
      <c r="N36" s="47"/>
      <c r="O36" s="48"/>
      <c r="P36" s="48"/>
      <c r="Q36" s="48"/>
      <c r="R36" s="48"/>
      <c r="S36" s="48"/>
      <c r="T36" s="48"/>
      <c r="U36" s="48"/>
      <c r="V36" s="48"/>
      <c r="W36" s="50"/>
      <c r="X36" s="50"/>
    </row>
    <row r="37" spans="1:24" ht="23.25" customHeight="1" x14ac:dyDescent="0.35">
      <c r="A37" s="106" t="s">
        <v>113</v>
      </c>
      <c r="B37" s="106"/>
      <c r="C37" s="106"/>
      <c r="D37" s="106"/>
      <c r="E37" s="106"/>
      <c r="F37" s="106"/>
      <c r="G37" s="106"/>
      <c r="H37" s="106"/>
      <c r="I37" s="106"/>
      <c r="N37" s="111"/>
      <c r="O37" s="111"/>
      <c r="P37" s="111"/>
      <c r="Q37" s="111"/>
      <c r="R37" s="111"/>
      <c r="S37" s="111"/>
      <c r="T37" s="111"/>
      <c r="U37" s="111"/>
      <c r="V37" s="111"/>
      <c r="W37" s="111"/>
      <c r="X37" s="111"/>
    </row>
    <row r="38" spans="1:24" ht="60" customHeight="1" x14ac:dyDescent="0.35">
      <c r="A38" s="107" t="s">
        <v>49</v>
      </c>
      <c r="B38" s="107"/>
      <c r="C38" s="107"/>
      <c r="D38" s="107"/>
      <c r="E38" s="107"/>
      <c r="F38" s="107"/>
      <c r="G38" s="107"/>
      <c r="H38" s="107"/>
      <c r="I38" s="107"/>
      <c r="N38" s="111"/>
      <c r="O38" s="111"/>
      <c r="P38" s="111"/>
      <c r="Q38" s="111"/>
      <c r="R38" s="111"/>
      <c r="S38" s="111"/>
      <c r="T38" s="111"/>
      <c r="U38" s="111"/>
      <c r="V38" s="111"/>
      <c r="W38" s="111"/>
      <c r="X38" s="111"/>
    </row>
    <row r="39" spans="1:24" ht="33" customHeight="1" x14ac:dyDescent="0.35">
      <c r="A39" s="114" t="s">
        <v>114</v>
      </c>
      <c r="B39" s="114"/>
      <c r="C39" s="114"/>
      <c r="D39" s="114"/>
      <c r="E39" s="114"/>
      <c r="F39" s="114"/>
      <c r="G39" s="114"/>
      <c r="H39" s="114"/>
      <c r="I39" s="114"/>
      <c r="N39" s="47"/>
      <c r="O39" s="48"/>
      <c r="P39" s="48"/>
      <c r="Q39" s="48"/>
      <c r="R39" s="48"/>
      <c r="S39" s="48"/>
      <c r="T39" s="48"/>
      <c r="U39" s="48"/>
      <c r="V39" s="48"/>
      <c r="W39" s="50"/>
      <c r="X39" s="50"/>
    </row>
    <row r="40" spans="1:24" ht="17.25" customHeight="1" x14ac:dyDescent="0.35">
      <c r="A40" s="113" t="s">
        <v>116</v>
      </c>
      <c r="B40" s="113"/>
      <c r="C40" s="113"/>
      <c r="D40" s="113"/>
      <c r="E40" s="113"/>
      <c r="F40" s="113"/>
      <c r="G40" s="113"/>
      <c r="H40" s="113"/>
      <c r="I40" s="113"/>
    </row>
    <row r="41" spans="1:24" ht="17.25" customHeight="1" x14ac:dyDescent="0.35">
      <c r="A41" s="115" t="s">
        <v>119</v>
      </c>
      <c r="B41" s="115"/>
      <c r="C41" s="115"/>
      <c r="D41" s="115"/>
      <c r="E41" s="115"/>
      <c r="F41" s="115"/>
      <c r="G41" s="115"/>
      <c r="H41" s="115"/>
      <c r="I41" s="115"/>
    </row>
    <row r="42" spans="1:24" ht="17.25" customHeight="1" x14ac:dyDescent="0.35">
      <c r="A42" s="115" t="s">
        <v>120</v>
      </c>
      <c r="B42" s="115"/>
      <c r="C42" s="115"/>
      <c r="D42" s="115"/>
      <c r="E42" s="115"/>
      <c r="F42" s="115"/>
      <c r="G42" s="115"/>
      <c r="H42" s="115"/>
      <c r="I42" s="115"/>
    </row>
    <row r="43" spans="1:24" ht="17.25" customHeight="1" x14ac:dyDescent="0.35">
      <c r="A43" s="112" t="s">
        <v>132</v>
      </c>
      <c r="B43" s="112"/>
      <c r="C43" s="112"/>
      <c r="D43" s="112"/>
      <c r="E43" s="112"/>
      <c r="F43" s="112"/>
      <c r="G43" s="112"/>
      <c r="H43" s="112"/>
      <c r="I43" s="112"/>
    </row>
    <row r="44" spans="1:24" ht="66" customHeight="1" x14ac:dyDescent="0.35">
      <c r="A44" s="116" t="s">
        <v>131</v>
      </c>
      <c r="B44" s="116"/>
      <c r="C44" s="116"/>
      <c r="D44" s="116"/>
      <c r="E44" s="116"/>
      <c r="F44" s="116"/>
      <c r="G44" s="116"/>
      <c r="H44" s="116"/>
      <c r="I44" s="116"/>
    </row>
    <row r="45" spans="1:24" ht="15.5" x14ac:dyDescent="0.35">
      <c r="A45" s="112" t="s">
        <v>128</v>
      </c>
      <c r="B45" s="112"/>
      <c r="C45" s="112"/>
      <c r="D45" s="112"/>
      <c r="E45" s="112"/>
      <c r="F45" s="112"/>
      <c r="G45" s="112"/>
      <c r="H45" s="112"/>
      <c r="I45" s="112"/>
    </row>
    <row r="46" spans="1:24" ht="15.5" x14ac:dyDescent="0.35">
      <c r="A46" s="112" t="s">
        <v>127</v>
      </c>
      <c r="B46" s="112"/>
      <c r="C46" s="112"/>
      <c r="D46" s="112"/>
      <c r="E46" s="112"/>
      <c r="F46" s="112"/>
      <c r="G46" s="112"/>
      <c r="H46" s="112"/>
      <c r="I46" s="112"/>
    </row>
    <row r="47" spans="1:24" ht="15.5" x14ac:dyDescent="0.35">
      <c r="A47" s="112" t="s">
        <v>122</v>
      </c>
      <c r="B47" s="112"/>
      <c r="C47" s="112"/>
      <c r="D47" s="112"/>
      <c r="E47" s="112"/>
      <c r="F47" s="112"/>
      <c r="G47" s="112"/>
      <c r="H47" s="112"/>
      <c r="I47" s="112"/>
    </row>
  </sheetData>
  <mergeCells count="27">
    <mergeCell ref="N28:X28"/>
    <mergeCell ref="A45:I45"/>
    <mergeCell ref="A46:I46"/>
    <mergeCell ref="A47:I47"/>
    <mergeCell ref="N31:X31"/>
    <mergeCell ref="N32:X32"/>
    <mergeCell ref="N34:X34"/>
    <mergeCell ref="N37:X37"/>
    <mergeCell ref="N38:X38"/>
    <mergeCell ref="A40:I40"/>
    <mergeCell ref="A39:I39"/>
    <mergeCell ref="A41:I41"/>
    <mergeCell ref="A42:I42"/>
    <mergeCell ref="A43:I43"/>
    <mergeCell ref="A44:I44"/>
    <mergeCell ref="A33:H33"/>
    <mergeCell ref="K5:L5"/>
    <mergeCell ref="A37:I37"/>
    <mergeCell ref="A38:I38"/>
    <mergeCell ref="A32:E32"/>
    <mergeCell ref="F32:H32"/>
    <mergeCell ref="A34:H34"/>
    <mergeCell ref="A3:A4"/>
    <mergeCell ref="A21:E21"/>
    <mergeCell ref="F21:H21"/>
    <mergeCell ref="A31:E31"/>
    <mergeCell ref="F31:H3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25"/>
  <sheetViews>
    <sheetView workbookViewId="0">
      <selection activeCell="L9" sqref="L9"/>
    </sheetView>
  </sheetViews>
  <sheetFormatPr defaultRowHeight="14.5" x14ac:dyDescent="0.35"/>
  <cols>
    <col min="1" max="1" width="45.1796875" customWidth="1"/>
    <col min="2" max="2" width="11.81640625" customWidth="1"/>
    <col min="3" max="3" width="12.26953125" customWidth="1"/>
    <col min="4" max="4" width="14.81640625" customWidth="1"/>
    <col min="5" max="5" width="11.81640625" customWidth="1"/>
    <col min="6" max="6" width="13" customWidth="1"/>
    <col min="7" max="7" width="14.81640625" customWidth="1"/>
    <col min="8" max="8" width="13.54296875" customWidth="1"/>
    <col min="9" max="9" width="13.26953125" customWidth="1"/>
    <col min="10" max="10" width="4" customWidth="1"/>
    <col min="11" max="11" width="12.453125" customWidth="1"/>
    <col min="13" max="13" width="4.54296875" customWidth="1"/>
    <col min="14" max="14" width="31.453125" style="16" customWidth="1"/>
    <col min="15" max="23" width="9.1796875" style="16"/>
  </cols>
  <sheetData>
    <row r="1" spans="1:12" ht="32.25" customHeight="1" x14ac:dyDescent="0.35">
      <c r="A1" s="117" t="s">
        <v>21</v>
      </c>
      <c r="B1" s="117"/>
      <c r="C1" s="117"/>
      <c r="D1" s="117"/>
      <c r="E1" s="117"/>
      <c r="F1" s="117"/>
      <c r="G1" s="117"/>
      <c r="H1" s="117"/>
      <c r="I1" s="117"/>
      <c r="J1" s="16"/>
    </row>
    <row r="2" spans="1:12" x14ac:dyDescent="0.35">
      <c r="F2" s="38"/>
      <c r="G2" s="38"/>
      <c r="H2" s="38"/>
    </row>
    <row r="3" spans="1:12" ht="15.75" customHeight="1" x14ac:dyDescent="0.35">
      <c r="A3" s="93" t="s">
        <v>22</v>
      </c>
      <c r="B3" s="2" t="s">
        <v>23</v>
      </c>
      <c r="C3" s="2" t="s">
        <v>3</v>
      </c>
      <c r="D3" s="2" t="s">
        <v>24</v>
      </c>
      <c r="E3" s="2" t="s">
        <v>25</v>
      </c>
      <c r="F3" s="39" t="s">
        <v>6</v>
      </c>
      <c r="G3" s="39" t="s">
        <v>26</v>
      </c>
      <c r="H3" s="39" t="s">
        <v>8</v>
      </c>
      <c r="I3" s="2" t="s">
        <v>9</v>
      </c>
    </row>
    <row r="4" spans="1:12" ht="52" x14ac:dyDescent="0.35">
      <c r="A4" s="94"/>
      <c r="B4" s="2" t="s">
        <v>27</v>
      </c>
      <c r="C4" s="2" t="s">
        <v>11</v>
      </c>
      <c r="D4" s="2" t="s">
        <v>28</v>
      </c>
      <c r="E4" s="2" t="s">
        <v>29</v>
      </c>
      <c r="F4" s="2" t="s">
        <v>30</v>
      </c>
      <c r="G4" s="2" t="s">
        <v>15</v>
      </c>
      <c r="H4" s="2" t="s">
        <v>31</v>
      </c>
      <c r="I4" s="2" t="s">
        <v>32</v>
      </c>
      <c r="J4" s="14"/>
    </row>
    <row r="5" spans="1:12" ht="16" x14ac:dyDescent="0.35">
      <c r="A5" s="74" t="s">
        <v>100</v>
      </c>
      <c r="B5" s="4">
        <v>24</v>
      </c>
      <c r="C5" s="4">
        <v>0</v>
      </c>
      <c r="D5" s="4">
        <f>B5*C5</f>
        <v>0</v>
      </c>
      <c r="E5" s="9">
        <v>0</v>
      </c>
      <c r="F5" s="4">
        <f>D5*E5</f>
        <v>0</v>
      </c>
      <c r="G5" s="4">
        <f>F5*0.05</f>
        <v>0</v>
      </c>
      <c r="H5" s="4">
        <f>F5*0.1</f>
        <v>0</v>
      </c>
      <c r="I5" s="51">
        <f>F5*$L$7+G5*$L$6+H5*$L$8</f>
        <v>0</v>
      </c>
      <c r="J5" s="14"/>
      <c r="K5" s="105" t="s">
        <v>43</v>
      </c>
      <c r="L5" s="105"/>
    </row>
    <row r="6" spans="1:12" ht="21" customHeight="1" x14ac:dyDescent="0.35">
      <c r="A6" s="74" t="s">
        <v>99</v>
      </c>
      <c r="B6" s="4">
        <v>24</v>
      </c>
      <c r="C6" s="4">
        <v>0</v>
      </c>
      <c r="D6" s="4">
        <f>B6*C6</f>
        <v>0</v>
      </c>
      <c r="E6" s="9">
        <v>0</v>
      </c>
      <c r="F6" s="4">
        <f>D6*E6</f>
        <v>0</v>
      </c>
      <c r="G6" s="4">
        <f>F6*0.05</f>
        <v>0</v>
      </c>
      <c r="H6" s="4">
        <f>F6*0.1</f>
        <v>0</v>
      </c>
      <c r="I6" s="51">
        <f>F6*$L$7+G6*$L$6+H6*$L$8</f>
        <v>0</v>
      </c>
      <c r="K6" s="76" t="s">
        <v>44</v>
      </c>
      <c r="L6" s="77">
        <v>69.040000000000006</v>
      </c>
    </row>
    <row r="7" spans="1:12" ht="16" x14ac:dyDescent="0.35">
      <c r="A7" s="57" t="s">
        <v>101</v>
      </c>
      <c r="B7" s="4"/>
      <c r="C7" s="9"/>
      <c r="D7" s="4"/>
      <c r="E7" s="9"/>
      <c r="F7" s="4"/>
      <c r="G7" s="4"/>
      <c r="H7" s="4"/>
      <c r="I7" s="51"/>
      <c r="K7" s="76" t="s">
        <v>47</v>
      </c>
      <c r="L7" s="78">
        <v>51.23</v>
      </c>
    </row>
    <row r="8" spans="1:12" x14ac:dyDescent="0.35">
      <c r="A8" s="52" t="s">
        <v>102</v>
      </c>
      <c r="B8" s="20">
        <v>4</v>
      </c>
      <c r="C8" s="75">
        <v>1</v>
      </c>
      <c r="D8" s="9">
        <f t="shared" ref="D8:D15" si="0">B8*C8</f>
        <v>4</v>
      </c>
      <c r="E8" s="9">
        <v>0</v>
      </c>
      <c r="F8" s="4">
        <f t="shared" ref="F8:F15" si="1">D8*E8</f>
        <v>0</v>
      </c>
      <c r="G8" s="4">
        <f t="shared" ref="G8:G15" si="2">F8*0.05</f>
        <v>0</v>
      </c>
      <c r="H8" s="4">
        <f t="shared" ref="H8:H15" si="3">F8*0.1</f>
        <v>0</v>
      </c>
      <c r="I8" s="51">
        <f t="shared" ref="I8:I10" si="4">F8*$L$7+G8*$L$6+H8*$L$8</f>
        <v>0</v>
      </c>
      <c r="K8" s="76" t="s">
        <v>46</v>
      </c>
      <c r="L8" s="77">
        <v>27.73</v>
      </c>
    </row>
    <row r="9" spans="1:12" ht="16.5" customHeight="1" x14ac:dyDescent="0.35">
      <c r="A9" s="53" t="s">
        <v>103</v>
      </c>
      <c r="B9" s="4">
        <v>8</v>
      </c>
      <c r="C9" s="4">
        <v>1</v>
      </c>
      <c r="D9" s="4">
        <f t="shared" si="0"/>
        <v>8</v>
      </c>
      <c r="E9" s="9">
        <v>0</v>
      </c>
      <c r="F9" s="4">
        <f t="shared" si="1"/>
        <v>0</v>
      </c>
      <c r="G9" s="4">
        <f t="shared" si="2"/>
        <v>0</v>
      </c>
      <c r="H9" s="4">
        <f t="shared" si="3"/>
        <v>0</v>
      </c>
      <c r="I9" s="51">
        <f t="shared" si="4"/>
        <v>0</v>
      </c>
      <c r="J9" s="41"/>
      <c r="K9" s="80"/>
    </row>
    <row r="10" spans="1:12" ht="19.5" customHeight="1" x14ac:dyDescent="0.35">
      <c r="A10" s="53" t="s">
        <v>104</v>
      </c>
      <c r="B10" s="4">
        <v>8</v>
      </c>
      <c r="C10" s="4">
        <v>1</v>
      </c>
      <c r="D10" s="4">
        <f t="shared" si="0"/>
        <v>8</v>
      </c>
      <c r="E10" s="9">
        <v>0</v>
      </c>
      <c r="F10" s="4">
        <f t="shared" si="1"/>
        <v>0</v>
      </c>
      <c r="G10" s="4">
        <f t="shared" si="2"/>
        <v>0</v>
      </c>
      <c r="H10" s="4">
        <f t="shared" si="3"/>
        <v>0</v>
      </c>
      <c r="I10" s="51">
        <f t="shared" si="4"/>
        <v>0</v>
      </c>
      <c r="K10" s="73"/>
    </row>
    <row r="11" spans="1:12" ht="19.5" customHeight="1" x14ac:dyDescent="0.35">
      <c r="A11" s="53" t="s">
        <v>110</v>
      </c>
      <c r="B11" s="75">
        <v>8</v>
      </c>
      <c r="C11" s="4">
        <v>1</v>
      </c>
      <c r="D11" s="4">
        <f t="shared" si="0"/>
        <v>8</v>
      </c>
      <c r="E11" s="9">
        <v>0</v>
      </c>
      <c r="F11" s="4">
        <f t="shared" ref="F11" si="5">D11*E11</f>
        <v>0</v>
      </c>
      <c r="G11" s="4">
        <f t="shared" ref="G11" si="6">F11*0.05</f>
        <v>0</v>
      </c>
      <c r="H11" s="4">
        <f t="shared" ref="H11" si="7">F11*0.1</f>
        <v>0</v>
      </c>
      <c r="I11" s="51">
        <f t="shared" ref="I11" si="8">F11*$L$7+G11*$L$6+H11*$L$8</f>
        <v>0</v>
      </c>
    </row>
    <row r="12" spans="1:12" ht="16" x14ac:dyDescent="0.35">
      <c r="A12" s="57" t="s">
        <v>105</v>
      </c>
      <c r="B12" s="75"/>
      <c r="C12" s="4"/>
      <c r="D12" s="4"/>
      <c r="E12" s="9"/>
      <c r="F12" s="4"/>
      <c r="G12" s="4"/>
      <c r="H12" s="4"/>
      <c r="I12" s="51"/>
    </row>
    <row r="13" spans="1:12" x14ac:dyDescent="0.35">
      <c r="A13" s="53" t="s">
        <v>107</v>
      </c>
      <c r="B13" s="75">
        <v>4</v>
      </c>
      <c r="C13" s="4">
        <v>1</v>
      </c>
      <c r="D13" s="4">
        <f t="shared" si="0"/>
        <v>4</v>
      </c>
      <c r="E13" s="9">
        <v>0</v>
      </c>
      <c r="F13" s="4">
        <f t="shared" ref="F13:F14" si="9">D13*E13</f>
        <v>0</v>
      </c>
      <c r="G13" s="4">
        <f t="shared" ref="G13:G14" si="10">F13*0.05</f>
        <v>0</v>
      </c>
      <c r="H13" s="4">
        <f t="shared" ref="H13:H14" si="11">F13*0.1</f>
        <v>0</v>
      </c>
      <c r="I13" s="51">
        <f t="shared" ref="I13:I14" si="12">F13*$L$7+G13*$L$6+H13*$L$8</f>
        <v>0</v>
      </c>
    </row>
    <row r="14" spans="1:12" x14ac:dyDescent="0.35">
      <c r="A14" s="53" t="s">
        <v>106</v>
      </c>
      <c r="B14" s="75">
        <v>8</v>
      </c>
      <c r="C14" s="4">
        <v>1</v>
      </c>
      <c r="D14" s="4">
        <f t="shared" si="0"/>
        <v>8</v>
      </c>
      <c r="E14" s="9">
        <v>0</v>
      </c>
      <c r="F14" s="4">
        <f t="shared" si="9"/>
        <v>0</v>
      </c>
      <c r="G14" s="4">
        <f t="shared" si="10"/>
        <v>0</v>
      </c>
      <c r="H14" s="4">
        <f t="shared" si="11"/>
        <v>0</v>
      </c>
      <c r="I14" s="51">
        <f t="shared" si="12"/>
        <v>0</v>
      </c>
    </row>
    <row r="15" spans="1:12" ht="20.25" customHeight="1" x14ac:dyDescent="0.35">
      <c r="A15" s="57" t="s">
        <v>95</v>
      </c>
      <c r="B15" s="4">
        <v>12</v>
      </c>
      <c r="C15" s="4">
        <v>2</v>
      </c>
      <c r="D15" s="4">
        <f t="shared" si="0"/>
        <v>24</v>
      </c>
      <c r="E15" s="9">
        <v>10</v>
      </c>
      <c r="F15" s="4">
        <f t="shared" si="1"/>
        <v>240</v>
      </c>
      <c r="G15" s="4">
        <f t="shared" si="2"/>
        <v>12</v>
      </c>
      <c r="H15" s="4">
        <f t="shared" si="3"/>
        <v>24</v>
      </c>
      <c r="I15" s="5">
        <f>F15*$L$7+G15*$L$6+H15*$L$8</f>
        <v>13789.199999999999</v>
      </c>
      <c r="J15" s="14"/>
    </row>
    <row r="16" spans="1:12" ht="15.5" x14ac:dyDescent="0.35">
      <c r="A16" s="10" t="s">
        <v>50</v>
      </c>
      <c r="B16" s="4"/>
      <c r="C16" s="4"/>
      <c r="D16" s="4"/>
      <c r="E16" s="9"/>
      <c r="F16" s="119">
        <f>ROUND(SUM(F5:H15), 0)</f>
        <v>276</v>
      </c>
      <c r="G16" s="119"/>
      <c r="H16" s="119"/>
      <c r="I16" s="11">
        <f>ROUND(SUM(I5:I15), -2)</f>
        <v>13800</v>
      </c>
    </row>
    <row r="17" spans="1:10" x14ac:dyDescent="0.35">
      <c r="I17" s="29"/>
      <c r="J17" s="30"/>
    </row>
    <row r="18" spans="1:10" x14ac:dyDescent="0.35">
      <c r="A18" s="7" t="s">
        <v>20</v>
      </c>
      <c r="I18" s="29"/>
      <c r="J18" s="40"/>
    </row>
    <row r="19" spans="1:10" ht="37.5" customHeight="1" x14ac:dyDescent="0.35">
      <c r="A19" s="106" t="s">
        <v>137</v>
      </c>
      <c r="B19" s="106"/>
      <c r="C19" s="106"/>
      <c r="D19" s="106"/>
      <c r="E19" s="106"/>
      <c r="F19" s="106"/>
      <c r="G19" s="106"/>
      <c r="H19" s="106"/>
      <c r="I19" s="106"/>
    </row>
    <row r="20" spans="1:10" ht="45" customHeight="1" x14ac:dyDescent="0.35">
      <c r="A20" s="120" t="s">
        <v>48</v>
      </c>
      <c r="B20" s="120"/>
      <c r="C20" s="120"/>
      <c r="D20" s="120"/>
      <c r="E20" s="120"/>
      <c r="F20" s="120"/>
      <c r="G20" s="120"/>
      <c r="H20" s="120"/>
      <c r="I20" s="120"/>
    </row>
    <row r="21" spans="1:10" ht="18" customHeight="1" x14ac:dyDescent="0.35">
      <c r="A21" s="114" t="s">
        <v>98</v>
      </c>
      <c r="B21" s="114"/>
      <c r="C21" s="114"/>
      <c r="D21" s="114"/>
      <c r="E21" s="114"/>
      <c r="F21" s="114"/>
      <c r="G21" s="114"/>
      <c r="H21" s="114"/>
      <c r="I21" s="114"/>
    </row>
    <row r="22" spans="1:10" ht="30.75" customHeight="1" x14ac:dyDescent="0.35">
      <c r="A22" s="114" t="s">
        <v>135</v>
      </c>
      <c r="B22" s="114"/>
      <c r="C22" s="114"/>
      <c r="D22" s="114"/>
      <c r="E22" s="114"/>
      <c r="F22" s="114"/>
      <c r="G22" s="114"/>
      <c r="H22" s="114"/>
      <c r="I22" s="114"/>
      <c r="J22" s="81"/>
    </row>
    <row r="23" spans="1:10" ht="22.5" customHeight="1" x14ac:dyDescent="0.35">
      <c r="A23" s="114" t="s">
        <v>136</v>
      </c>
      <c r="B23" s="114"/>
      <c r="C23" s="114"/>
      <c r="D23" s="114"/>
      <c r="E23" s="114"/>
      <c r="F23" s="114"/>
      <c r="G23" s="114"/>
      <c r="H23" s="114"/>
      <c r="I23" s="114"/>
      <c r="J23" s="81"/>
    </row>
    <row r="24" spans="1:10" ht="21.75" customHeight="1" x14ac:dyDescent="0.35">
      <c r="A24" s="118" t="s">
        <v>97</v>
      </c>
      <c r="B24" s="118"/>
      <c r="C24" s="118"/>
      <c r="D24" s="118"/>
      <c r="E24" s="118"/>
      <c r="F24" s="118"/>
      <c r="G24" s="118"/>
      <c r="H24" s="118"/>
      <c r="I24" s="118"/>
    </row>
    <row r="25" spans="1:10" ht="21.75" customHeight="1" x14ac:dyDescent="0.35">
      <c r="A25" s="118" t="s">
        <v>42</v>
      </c>
      <c r="B25" s="118"/>
      <c r="C25" s="118"/>
      <c r="D25" s="118"/>
      <c r="E25" s="118"/>
      <c r="F25" s="118"/>
      <c r="G25" s="118"/>
      <c r="H25" s="118"/>
      <c r="I25" s="118"/>
    </row>
  </sheetData>
  <mergeCells count="11">
    <mergeCell ref="K5:L5"/>
    <mergeCell ref="A19:I19"/>
    <mergeCell ref="A21:I21"/>
    <mergeCell ref="A22:I22"/>
    <mergeCell ref="A24:I24"/>
    <mergeCell ref="A1:I1"/>
    <mergeCell ref="A23:I23"/>
    <mergeCell ref="A25:I25"/>
    <mergeCell ref="A3:A4"/>
    <mergeCell ref="F16:H16"/>
    <mergeCell ref="A20:I20"/>
  </mergeCells>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F497A6-EFCB-4080-AC05-6BA6567D3BC2}">
  <dimension ref="A2:G32"/>
  <sheetViews>
    <sheetView topLeftCell="A7" workbookViewId="0">
      <selection activeCell="A31" sqref="A31:G31"/>
    </sheetView>
  </sheetViews>
  <sheetFormatPr defaultColWidth="9.1796875" defaultRowHeight="14" x14ac:dyDescent="0.3"/>
  <cols>
    <col min="1" max="1" width="25.7265625" style="69" customWidth="1"/>
    <col min="2" max="6" width="12.54296875" style="69" customWidth="1"/>
    <col min="7" max="16384" width="9.1796875" style="69"/>
  </cols>
  <sheetData>
    <row r="2" spans="1:6" ht="15" x14ac:dyDescent="0.3">
      <c r="A2" s="121" t="s">
        <v>60</v>
      </c>
      <c r="B2" s="121"/>
      <c r="C2" s="121"/>
      <c r="D2" s="121"/>
      <c r="E2" s="121"/>
      <c r="F2" s="121"/>
    </row>
    <row r="3" spans="1:6" ht="46" x14ac:dyDescent="0.3">
      <c r="A3" s="58"/>
      <c r="B3" s="125" t="s">
        <v>65</v>
      </c>
      <c r="C3" s="125"/>
      <c r="D3" s="59" t="s">
        <v>66</v>
      </c>
      <c r="E3" s="59"/>
      <c r="F3" s="59"/>
    </row>
    <row r="4" spans="1:6" x14ac:dyDescent="0.3">
      <c r="A4" s="124" t="s">
        <v>67</v>
      </c>
      <c r="B4" s="60" t="s">
        <v>23</v>
      </c>
      <c r="C4" s="60" t="s">
        <v>3</v>
      </c>
      <c r="D4" s="60" t="s">
        <v>24</v>
      </c>
      <c r="E4" s="60" t="s">
        <v>25</v>
      </c>
      <c r="F4" s="60" t="s">
        <v>6</v>
      </c>
    </row>
    <row r="5" spans="1:6" ht="91" x14ac:dyDescent="0.3">
      <c r="A5" s="124"/>
      <c r="B5" s="61" t="s">
        <v>111</v>
      </c>
      <c r="C5" s="61" t="s">
        <v>68</v>
      </c>
      <c r="D5" s="61" t="s">
        <v>69</v>
      </c>
      <c r="E5" s="61" t="s">
        <v>70</v>
      </c>
      <c r="F5" s="61" t="s">
        <v>72</v>
      </c>
    </row>
    <row r="6" spans="1:6" x14ac:dyDescent="0.3">
      <c r="A6" s="60">
        <v>1</v>
      </c>
      <c r="B6" s="60">
        <v>0</v>
      </c>
      <c r="C6" s="60">
        <v>10</v>
      </c>
      <c r="D6" s="60">
        <v>0</v>
      </c>
      <c r="E6" s="60">
        <v>0</v>
      </c>
      <c r="F6" s="60">
        <f>B6+C6+D6-E6</f>
        <v>10</v>
      </c>
    </row>
    <row r="7" spans="1:6" ht="15.75" customHeight="1" x14ac:dyDescent="0.3">
      <c r="A7" s="62">
        <v>2</v>
      </c>
      <c r="B7" s="60">
        <v>0</v>
      </c>
      <c r="C7" s="60">
        <v>10</v>
      </c>
      <c r="D7" s="60">
        <v>0</v>
      </c>
      <c r="E7" s="60">
        <v>0</v>
      </c>
      <c r="F7" s="60">
        <f t="shared" ref="F7:F8" si="0">B7+C7+D7-E7</f>
        <v>10</v>
      </c>
    </row>
    <row r="8" spans="1:6" x14ac:dyDescent="0.3">
      <c r="A8" s="62">
        <v>3</v>
      </c>
      <c r="B8" s="60">
        <v>0</v>
      </c>
      <c r="C8" s="60">
        <v>10</v>
      </c>
      <c r="D8" s="60">
        <v>0</v>
      </c>
      <c r="E8" s="60">
        <v>0</v>
      </c>
      <c r="F8" s="60">
        <f t="shared" si="0"/>
        <v>10</v>
      </c>
    </row>
    <row r="9" spans="1:6" x14ac:dyDescent="0.3">
      <c r="A9" s="65" t="s">
        <v>71</v>
      </c>
      <c r="B9" s="64">
        <f t="shared" ref="B9:E9" si="1">AVERAGE(B6:B8)</f>
        <v>0</v>
      </c>
      <c r="C9" s="64">
        <f t="shared" si="1"/>
        <v>10</v>
      </c>
      <c r="D9" s="64">
        <f t="shared" si="1"/>
        <v>0</v>
      </c>
      <c r="E9" s="64">
        <f t="shared" si="1"/>
        <v>0</v>
      </c>
      <c r="F9" s="64">
        <f>AVERAGE(F6:F8)</f>
        <v>10</v>
      </c>
    </row>
    <row r="11" spans="1:6" ht="15" x14ac:dyDescent="0.3">
      <c r="A11" s="121" t="s">
        <v>58</v>
      </c>
      <c r="B11" s="121"/>
      <c r="C11" s="121"/>
      <c r="D11" s="121"/>
      <c r="E11" s="121"/>
    </row>
    <row r="12" spans="1:6" x14ac:dyDescent="0.3">
      <c r="A12" s="60" t="s">
        <v>23</v>
      </c>
      <c r="B12" s="60" t="s">
        <v>3</v>
      </c>
      <c r="C12" s="60" t="s">
        <v>24</v>
      </c>
      <c r="D12" s="60" t="s">
        <v>25</v>
      </c>
      <c r="E12" s="60" t="s">
        <v>6</v>
      </c>
    </row>
    <row r="13" spans="1:6" ht="91" x14ac:dyDescent="0.3">
      <c r="A13" s="60" t="s">
        <v>59</v>
      </c>
      <c r="B13" s="60" t="s">
        <v>60</v>
      </c>
      <c r="C13" s="60" t="s">
        <v>61</v>
      </c>
      <c r="D13" s="60" t="s">
        <v>62</v>
      </c>
      <c r="E13" s="60" t="s">
        <v>73</v>
      </c>
    </row>
    <row r="14" spans="1:6" x14ac:dyDescent="0.3">
      <c r="A14" s="72" t="s">
        <v>92</v>
      </c>
      <c r="B14" s="60">
        <f>'Table 1'!E8</f>
        <v>0</v>
      </c>
      <c r="C14" s="60">
        <f>'Table 1'!C8</f>
        <v>1</v>
      </c>
      <c r="D14" s="60">
        <v>0</v>
      </c>
      <c r="E14" s="60">
        <f>B14*C14+D14</f>
        <v>0</v>
      </c>
    </row>
    <row r="15" spans="1:6" x14ac:dyDescent="0.3">
      <c r="A15" s="72" t="s">
        <v>93</v>
      </c>
      <c r="B15" s="60">
        <f>'Table 1'!E9</f>
        <v>0</v>
      </c>
      <c r="C15" s="60">
        <f>'Table 1'!C9</f>
        <v>1</v>
      </c>
      <c r="D15" s="60">
        <v>0</v>
      </c>
      <c r="E15" s="60">
        <f t="shared" ref="E15:E19" si="2">B15*C15+D15</f>
        <v>0</v>
      </c>
    </row>
    <row r="16" spans="1:6" x14ac:dyDescent="0.3">
      <c r="A16" s="72" t="s">
        <v>94</v>
      </c>
      <c r="B16" s="60">
        <f>'Table 1'!E10</f>
        <v>0</v>
      </c>
      <c r="C16" s="60">
        <f>'Table 1'!C10</f>
        <v>1</v>
      </c>
      <c r="D16" s="60">
        <v>0</v>
      </c>
      <c r="E16" s="60">
        <f t="shared" si="2"/>
        <v>0</v>
      </c>
    </row>
    <row r="17" spans="1:7" ht="26" x14ac:dyDescent="0.3">
      <c r="A17" s="72" t="s">
        <v>96</v>
      </c>
      <c r="B17" s="60">
        <f>'Table 1'!E11</f>
        <v>0</v>
      </c>
      <c r="C17" s="60">
        <f>'Table 1'!C11</f>
        <v>1</v>
      </c>
      <c r="D17" s="60">
        <v>0</v>
      </c>
      <c r="E17" s="60">
        <f t="shared" si="2"/>
        <v>0</v>
      </c>
    </row>
    <row r="18" spans="1:7" ht="28.5" customHeight="1" x14ac:dyDescent="0.3">
      <c r="A18" s="71" t="s">
        <v>91</v>
      </c>
      <c r="B18" s="79">
        <f>'Table 1'!E18</f>
        <v>0</v>
      </c>
      <c r="C18" s="79">
        <f>'Table 1'!C18</f>
        <v>1</v>
      </c>
      <c r="D18" s="60">
        <v>0</v>
      </c>
      <c r="E18" s="60">
        <f t="shared" si="2"/>
        <v>0</v>
      </c>
    </row>
    <row r="19" spans="1:7" x14ac:dyDescent="0.3">
      <c r="A19" s="71" t="s">
        <v>108</v>
      </c>
      <c r="B19" s="79">
        <f>'Table 1'!E19</f>
        <v>0</v>
      </c>
      <c r="C19" s="79">
        <f>'Table 1'!C19</f>
        <v>0.05</v>
      </c>
      <c r="D19" s="60">
        <v>0</v>
      </c>
      <c r="E19" s="60">
        <f t="shared" si="2"/>
        <v>0</v>
      </c>
    </row>
    <row r="20" spans="1:7" x14ac:dyDescent="0.3">
      <c r="A20" s="61" t="s">
        <v>63</v>
      </c>
      <c r="B20" s="60">
        <v>10</v>
      </c>
      <c r="C20" s="60">
        <v>2</v>
      </c>
      <c r="D20" s="60">
        <v>0</v>
      </c>
      <c r="E20" s="60">
        <f>B20*C20+D20</f>
        <v>20</v>
      </c>
    </row>
    <row r="21" spans="1:7" x14ac:dyDescent="0.3">
      <c r="A21" s="63" t="s">
        <v>64</v>
      </c>
      <c r="B21" s="60"/>
      <c r="C21" s="60"/>
      <c r="D21" s="60"/>
      <c r="E21" s="64">
        <f>SUM(E14:E20)</f>
        <v>20</v>
      </c>
    </row>
    <row r="24" spans="1:7" ht="15.5" x14ac:dyDescent="0.3">
      <c r="A24" s="66"/>
      <c r="B24" s="70"/>
      <c r="C24" s="70"/>
      <c r="D24" s="70"/>
      <c r="E24" s="70"/>
      <c r="F24" s="70"/>
      <c r="G24" s="70"/>
    </row>
    <row r="25" spans="1:7" ht="15" x14ac:dyDescent="0.3">
      <c r="A25" s="121" t="s">
        <v>74</v>
      </c>
      <c r="B25" s="121"/>
      <c r="C25" s="121"/>
      <c r="D25" s="121"/>
      <c r="E25" s="121"/>
      <c r="F25" s="121"/>
      <c r="G25" s="121"/>
    </row>
    <row r="26" spans="1:7" x14ac:dyDescent="0.3">
      <c r="A26" s="60" t="s">
        <v>23</v>
      </c>
      <c r="B26" s="60" t="s">
        <v>3</v>
      </c>
      <c r="C26" s="60" t="s">
        <v>24</v>
      </c>
      <c r="D26" s="60" t="s">
        <v>25</v>
      </c>
      <c r="E26" s="60" t="s">
        <v>6</v>
      </c>
      <c r="F26" s="60" t="s">
        <v>26</v>
      </c>
      <c r="G26" s="60" t="s">
        <v>8</v>
      </c>
    </row>
    <row r="27" spans="1:7" ht="41.5" x14ac:dyDescent="0.3">
      <c r="A27" s="60" t="s">
        <v>75</v>
      </c>
      <c r="B27" s="60" t="s">
        <v>76</v>
      </c>
      <c r="C27" s="60" t="s">
        <v>77</v>
      </c>
      <c r="D27" s="60" t="s">
        <v>78</v>
      </c>
      <c r="E27" s="60" t="s">
        <v>80</v>
      </c>
      <c r="F27" s="60" t="s">
        <v>81</v>
      </c>
      <c r="G27" s="60" t="s">
        <v>79</v>
      </c>
    </row>
    <row r="28" spans="1:7" x14ac:dyDescent="0.3">
      <c r="A28" s="60" t="s">
        <v>75</v>
      </c>
      <c r="B28" s="67">
        <v>16000</v>
      </c>
      <c r="C28" s="60">
        <v>0</v>
      </c>
      <c r="D28" s="67">
        <f>B28*C28</f>
        <v>0</v>
      </c>
      <c r="E28" s="67">
        <f>52*'Table 1'!L7</f>
        <v>6354.4000000000005</v>
      </c>
      <c r="F28" s="60">
        <v>1</v>
      </c>
      <c r="G28" s="67">
        <f>E28*F28</f>
        <v>6354.4000000000005</v>
      </c>
    </row>
    <row r="29" spans="1:7" ht="15" x14ac:dyDescent="0.3">
      <c r="A29" s="64" t="s">
        <v>83</v>
      </c>
      <c r="B29" s="64"/>
      <c r="C29" s="64"/>
      <c r="D29" s="68">
        <v>0</v>
      </c>
      <c r="E29" s="64"/>
      <c r="F29" s="64"/>
      <c r="G29" s="68">
        <f>ROUND(G28,-1)</f>
        <v>6350</v>
      </c>
    </row>
    <row r="30" spans="1:7" ht="50.25" customHeight="1" x14ac:dyDescent="0.3">
      <c r="A30" s="122" t="s">
        <v>84</v>
      </c>
      <c r="B30" s="122"/>
      <c r="C30" s="122"/>
      <c r="D30" s="122"/>
      <c r="E30" s="122"/>
      <c r="F30" s="122"/>
      <c r="G30" s="122"/>
    </row>
    <row r="31" spans="1:7" ht="20.25" customHeight="1" x14ac:dyDescent="0.3">
      <c r="A31" s="122" t="s">
        <v>85</v>
      </c>
      <c r="B31" s="122"/>
      <c r="C31" s="122"/>
      <c r="D31" s="122"/>
      <c r="E31" s="122"/>
      <c r="F31" s="122"/>
      <c r="G31" s="122"/>
    </row>
    <row r="32" spans="1:7" ht="20.25" customHeight="1" x14ac:dyDescent="0.3">
      <c r="A32" s="123" t="s">
        <v>82</v>
      </c>
      <c r="B32" s="123"/>
      <c r="C32" s="123"/>
      <c r="D32" s="123"/>
      <c r="E32" s="123"/>
      <c r="F32" s="123"/>
      <c r="G32" s="123"/>
    </row>
  </sheetData>
  <mergeCells count="8">
    <mergeCell ref="A25:G25"/>
    <mergeCell ref="A30:G30"/>
    <mergeCell ref="A31:G31"/>
    <mergeCell ref="A32:G32"/>
    <mergeCell ref="A2:F2"/>
    <mergeCell ref="A4:A5"/>
    <mergeCell ref="B3:C3"/>
    <mergeCell ref="A11:E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dc:creator>
  <cp:lastModifiedBy>Wrigley, William</cp:lastModifiedBy>
  <cp:lastPrinted>2018-06-28T16:53:18Z</cp:lastPrinted>
  <dcterms:created xsi:type="dcterms:W3CDTF">2018-06-28T16:23:34Z</dcterms:created>
  <dcterms:modified xsi:type="dcterms:W3CDTF">2021-11-05T13:32:55Z</dcterms:modified>
</cp:coreProperties>
</file>