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DDC41618-68D9-4176-A874-A618DFF6FBC8}" xr6:coauthVersionLast="46" xr6:coauthVersionMax="46" xr10:uidLastSave="{00000000-0000-0000-0000-000000000000}"/>
  <bookViews>
    <workbookView xWindow="-110" yWindow="-110" windowWidth="19420" windowHeight="10420" xr2:uid="{00000000-000D-0000-FFFF-FFFF00000000}"/>
  </bookViews>
  <sheets>
    <sheet name="Table 1" sheetId="1" r:id="rId1"/>
    <sheet name="Table 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 i="2" l="1"/>
  <c r="F4" i="2"/>
  <c r="H4" i="2" s="1"/>
  <c r="G4" i="2"/>
  <c r="D5" i="2"/>
  <c r="F5" i="2"/>
  <c r="G5" i="2"/>
  <c r="H5" i="2"/>
  <c r="I5" i="2"/>
  <c r="F6" i="2"/>
  <c r="G6" i="2"/>
  <c r="I6" i="2" s="1"/>
  <c r="H6" i="2"/>
  <c r="D7" i="2"/>
  <c r="F7" i="2"/>
  <c r="G7" i="2"/>
  <c r="H7" i="2"/>
  <c r="I7" i="2"/>
  <c r="D8" i="2"/>
  <c r="F8" i="2"/>
  <c r="G8" i="2"/>
  <c r="H8" i="2"/>
  <c r="I8" i="2"/>
  <c r="D9" i="2"/>
  <c r="F9" i="2"/>
  <c r="H9" i="2" s="1"/>
  <c r="G9" i="2"/>
  <c r="D10" i="2"/>
  <c r="F10" i="2"/>
  <c r="G10" i="2"/>
  <c r="H10" i="2"/>
  <c r="I10" i="2"/>
  <c r="D11" i="2"/>
  <c r="F11" i="2"/>
  <c r="G11" i="2" s="1"/>
  <c r="I28" i="1"/>
  <c r="K28" i="1"/>
  <c r="I13" i="1"/>
  <c r="I16" i="1"/>
  <c r="I26" i="1"/>
  <c r="D13" i="1"/>
  <c r="C13" i="2"/>
  <c r="E13" i="2"/>
  <c r="H11" i="2" l="1"/>
  <c r="I11" i="2" s="1"/>
  <c r="I9" i="2"/>
  <c r="I4" i="2"/>
  <c r="D18" i="1"/>
  <c r="F18" i="1" s="1"/>
  <c r="G18" i="1" l="1"/>
  <c r="H18" i="1"/>
  <c r="I18" i="1"/>
  <c r="D12" i="2"/>
  <c r="F12" i="2" s="1"/>
  <c r="G12" i="2" s="1"/>
  <c r="D13" i="2"/>
  <c r="F13" i="2" s="1"/>
  <c r="D14" i="2"/>
  <c r="F14" i="2" s="1"/>
  <c r="G14" i="2" s="1"/>
  <c r="F6" i="1"/>
  <c r="G6" i="1" s="1"/>
  <c r="D6" i="1"/>
  <c r="D8" i="1"/>
  <c r="F8" i="1" s="1"/>
  <c r="D9" i="1"/>
  <c r="F9" i="1" s="1"/>
  <c r="D10" i="1"/>
  <c r="F10" i="1" s="1"/>
  <c r="D11" i="1"/>
  <c r="F11" i="1" s="1"/>
  <c r="G11" i="1" s="1"/>
  <c r="D12" i="1"/>
  <c r="F12" i="1" s="1"/>
  <c r="F13" i="1"/>
  <c r="D14" i="1"/>
  <c r="F14" i="1" s="1"/>
  <c r="D15" i="1"/>
  <c r="F15" i="1" s="1"/>
  <c r="G15" i="1" s="1"/>
  <c r="D19" i="1"/>
  <c r="F19" i="1" s="1"/>
  <c r="D20" i="1"/>
  <c r="F20" i="1" s="1"/>
  <c r="D21" i="1"/>
  <c r="F21" i="1" s="1"/>
  <c r="D23" i="1"/>
  <c r="F23" i="1" s="1"/>
  <c r="H23" i="1" s="1"/>
  <c r="D24" i="1"/>
  <c r="F24" i="1" s="1"/>
  <c r="D5" i="1"/>
  <c r="F5" i="1" s="1"/>
  <c r="H24" i="1" l="1"/>
  <c r="G24" i="1"/>
  <c r="G14" i="1"/>
  <c r="H14" i="1"/>
  <c r="I14" i="1" s="1"/>
  <c r="G10" i="1"/>
  <c r="H10" i="1"/>
  <c r="I10" i="1" s="1"/>
  <c r="G13" i="2"/>
  <c r="H13" i="1"/>
  <c r="G13" i="1"/>
  <c r="H12" i="1"/>
  <c r="G12" i="1"/>
  <c r="G21" i="1"/>
  <c r="H21" i="1"/>
  <c r="I21" i="1"/>
  <c r="G20" i="1"/>
  <c r="H20" i="1"/>
  <c r="I20" i="1" s="1"/>
  <c r="G9" i="1"/>
  <c r="H9" i="1"/>
  <c r="G19" i="1"/>
  <c r="H19" i="1"/>
  <c r="H8" i="1"/>
  <c r="G8" i="1"/>
  <c r="I6" i="1"/>
  <c r="G5" i="1"/>
  <c r="H5" i="1"/>
  <c r="I24" i="1"/>
  <c r="H6" i="1"/>
  <c r="H14" i="2"/>
  <c r="I14" i="2" s="1"/>
  <c r="H13" i="2"/>
  <c r="H12" i="2"/>
  <c r="I12" i="2" s="1"/>
  <c r="G23" i="1"/>
  <c r="I23" i="1" s="1"/>
  <c r="H15" i="1"/>
  <c r="I15" i="1" s="1"/>
  <c r="H11" i="1"/>
  <c r="I11" i="1" s="1"/>
  <c r="I8" i="1"/>
  <c r="I13" i="2" l="1"/>
  <c r="F16" i="1"/>
  <c r="I19" i="1"/>
  <c r="I25" i="1" s="1"/>
  <c r="I12" i="1"/>
  <c r="F25" i="1"/>
  <c r="F15" i="2"/>
  <c r="I9" i="1"/>
  <c r="I5" i="1"/>
  <c r="I15" i="2" l="1"/>
  <c r="F26" i="1"/>
</calcChain>
</file>

<file path=xl/sharedStrings.xml><?xml version="1.0" encoding="utf-8"?>
<sst xmlns="http://schemas.openxmlformats.org/spreadsheetml/2006/main" count="92" uniqueCount="77">
  <si>
    <t>Burden Item</t>
  </si>
  <si>
    <t>b. Process/review information</t>
  </si>
  <si>
    <t>c. Write reports</t>
  </si>
  <si>
    <t xml:space="preserve"> i. Initial notification</t>
  </si>
  <si>
    <t xml:space="preserve">       iii. Notification of construction/reconstruction</t>
  </si>
  <si>
    <t xml:space="preserve">       iv. Notification of actual startup</t>
  </si>
  <si>
    <r>
      <t xml:space="preserve">     vii. Semiannual report </t>
    </r>
    <r>
      <rPr>
        <vertAlign val="superscript"/>
        <sz val="10"/>
        <color rgb="FF000000"/>
        <rFont val="Times New Roman"/>
        <family val="1"/>
      </rPr>
      <t>e</t>
    </r>
  </si>
  <si>
    <t xml:space="preserve">    viii. Startup, shutdown, malfunction report</t>
  </si>
  <si>
    <t>Subtotal for Reporting Requirements</t>
  </si>
  <si>
    <t>2. Recordkeeping requirements</t>
  </si>
  <si>
    <t>b. Plan activities</t>
  </si>
  <si>
    <t>c. Implement activities</t>
  </si>
  <si>
    <t>d. Time to train personnel</t>
  </si>
  <si>
    <t>e. Time to enter information</t>
  </si>
  <si>
    <t>-</t>
  </si>
  <si>
    <r>
      <t xml:space="preserve">f.  Store, file, and maintain records </t>
    </r>
    <r>
      <rPr>
        <vertAlign val="superscript"/>
        <sz val="10"/>
        <color rgb="FF000000"/>
        <rFont val="Times New Roman"/>
        <family val="1"/>
      </rPr>
      <t>f</t>
    </r>
  </si>
  <si>
    <r>
      <t xml:space="preserve">g. Retrieve records/reports </t>
    </r>
    <r>
      <rPr>
        <vertAlign val="superscript"/>
        <sz val="10"/>
        <color rgb="FF000000"/>
        <rFont val="Times New Roman"/>
        <family val="1"/>
      </rPr>
      <t>g</t>
    </r>
  </si>
  <si>
    <t>Subtotal for Recordkeeping Requirements</t>
  </si>
  <si>
    <t>Table 1: Annual Respondent Burden and Cost – NESHAP for Primary Magnesium Refining (40 CFR Part 63, Subpart TTTTT) (Renewal)</t>
  </si>
  <si>
    <t>(A)
Person hours per occurrence</t>
  </si>
  <si>
    <t>(C)
Person hours per respondent per year
(C=AxB)</t>
  </si>
  <si>
    <t>(E) 
Technical person hours per year
(E=CxD)</t>
  </si>
  <si>
    <t>(F) 
Management person hours per year 
(F=Ex0.05)</t>
  </si>
  <si>
    <t>(G) 
Clerical person hours per year 
(G=Ex0.1)</t>
  </si>
  <si>
    <r>
      <t xml:space="preserve">(H) 
Annual costs ($) </t>
    </r>
    <r>
      <rPr>
        <vertAlign val="superscript"/>
        <sz val="10"/>
        <color rgb="FF000000"/>
        <rFont val="Times New Roman"/>
        <family val="1"/>
      </rPr>
      <t>b</t>
    </r>
  </si>
  <si>
    <t>(B) 
Number of occurrences per year</t>
  </si>
  <si>
    <r>
      <t xml:space="preserve">(D) 
Respondents per year </t>
    </r>
    <r>
      <rPr>
        <vertAlign val="superscript"/>
        <sz val="10"/>
        <color rgb="FF000000"/>
        <rFont val="Times New Roman"/>
        <family val="1"/>
      </rPr>
      <t>a</t>
    </r>
  </si>
  <si>
    <t>a. Familiarize with regulatory requirements</t>
  </si>
  <si>
    <t>1. Reporting requirements</t>
  </si>
  <si>
    <t>Assumptions:</t>
  </si>
  <si>
    <t>Table 2: Average Annual EPA Burden and Cost – NESHAP for Primary Magnesium Refining (40 CFR Part 63, Subpart TTTTT) (Renewal)</t>
  </si>
  <si>
    <t xml:space="preserve">3. Report review </t>
  </si>
  <si>
    <t>(B)
Number of occurrences per year</t>
  </si>
  <si>
    <t>(C)
Person hours per respondent per year 
(C=AxB)</t>
  </si>
  <si>
    <r>
      <t xml:space="preserve">(D)
Respondents per Year </t>
    </r>
    <r>
      <rPr>
        <vertAlign val="superscript"/>
        <sz val="10"/>
        <color rgb="FF000000"/>
        <rFont val="Times New Roman"/>
        <family val="1"/>
      </rPr>
      <t>a</t>
    </r>
  </si>
  <si>
    <t>(F)
Management person hours per year
(F=Ex0.05)</t>
  </si>
  <si>
    <t>(G)
Clerical person hours per year
(G=Ex0.1)</t>
  </si>
  <si>
    <t>(E)
Technical person hours per year
(E=CxD)</t>
  </si>
  <si>
    <r>
      <t xml:space="preserve">(H)
Annual costs ($) </t>
    </r>
    <r>
      <rPr>
        <vertAlign val="superscript"/>
        <sz val="10"/>
        <color rgb="FF000000"/>
        <rFont val="Times New Roman"/>
        <family val="1"/>
      </rPr>
      <t>b</t>
    </r>
  </si>
  <si>
    <r>
      <t xml:space="preserve">1. Initial performance test </t>
    </r>
    <r>
      <rPr>
        <vertAlign val="superscript"/>
        <sz val="10"/>
        <color rgb="FF000000"/>
        <rFont val="Times New Roman"/>
        <family val="1"/>
      </rPr>
      <t>c</t>
    </r>
  </si>
  <si>
    <r>
      <t xml:space="preserve">2. Repeat performance test </t>
    </r>
    <r>
      <rPr>
        <vertAlign val="superscript"/>
        <sz val="10"/>
        <color rgb="FF000000"/>
        <rFont val="Times New Roman"/>
        <family val="1"/>
      </rPr>
      <t>c</t>
    </r>
  </si>
  <si>
    <r>
      <t xml:space="preserve">Total Labor Burden and Costs (rounded) </t>
    </r>
    <r>
      <rPr>
        <b/>
        <vertAlign val="superscript"/>
        <sz val="10"/>
        <color rgb="FF000000"/>
        <rFont val="Times New Roman"/>
        <family val="1"/>
      </rPr>
      <t>h</t>
    </r>
  </si>
  <si>
    <r>
      <t xml:space="preserve">Total Capital and O&amp;M Costs (rounded) </t>
    </r>
    <r>
      <rPr>
        <b/>
        <vertAlign val="superscript"/>
        <sz val="10"/>
        <color rgb="FF000000"/>
        <rFont val="Times New Roman"/>
        <family val="1"/>
      </rPr>
      <t>h</t>
    </r>
  </si>
  <si>
    <r>
      <t xml:space="preserve">Grand Total (rounded) </t>
    </r>
    <r>
      <rPr>
        <b/>
        <vertAlign val="superscript"/>
        <sz val="10"/>
        <color rgb="FF000000"/>
        <rFont val="Times New Roman"/>
        <family val="1"/>
      </rPr>
      <t>h</t>
    </r>
  </si>
  <si>
    <t>hr/response</t>
  </si>
  <si>
    <t>Labor Rates:</t>
  </si>
  <si>
    <t>Management</t>
  </si>
  <si>
    <t>Technical</t>
  </si>
  <si>
    <t>Clerical</t>
  </si>
  <si>
    <r>
      <t xml:space="preserve">Total (rounded) </t>
    </r>
    <r>
      <rPr>
        <b/>
        <vertAlign val="superscript"/>
        <sz val="10"/>
        <color rgb="FF000000"/>
        <rFont val="Times New Roman"/>
        <family val="1"/>
      </rPr>
      <t>f</t>
    </r>
  </si>
  <si>
    <t>responses</t>
  </si>
  <si>
    <r>
      <t>d</t>
    </r>
    <r>
      <rPr>
        <sz val="10"/>
        <rFont val="Times New Roman"/>
        <family val="1"/>
      </rPr>
      <t xml:space="preserve"> We have assumed that it would take 16 hours two times per year to review semiannual reports.</t>
    </r>
  </si>
  <si>
    <r>
      <t>e</t>
    </r>
    <r>
      <rPr>
        <sz val="10"/>
        <rFont val="Times New Roman"/>
        <family val="1"/>
      </rPr>
      <t xml:space="preserve"> We have assumed that it will take eight hours once per year to review the startup, shutdown, malfunction report.</t>
    </r>
  </si>
  <si>
    <r>
      <rPr>
        <vertAlign val="superscript"/>
        <sz val="10"/>
        <rFont val="Times New Roman"/>
        <family val="1"/>
      </rPr>
      <t>f</t>
    </r>
    <r>
      <rPr>
        <sz val="10"/>
        <rFont val="Times New Roman"/>
        <family val="1"/>
      </rPr>
      <t xml:space="preserve">  Totals have been rounded to 3 significant figures. Figures may not add exactly due to rounding.</t>
    </r>
  </si>
  <si>
    <r>
      <t>d</t>
    </r>
    <r>
      <rPr>
        <sz val="10"/>
        <rFont val="Times New Roman"/>
        <family val="1"/>
      </rPr>
      <t xml:space="preserve">  We assume that this includes Method 23 test.</t>
    </r>
  </si>
  <si>
    <r>
      <rPr>
        <vertAlign val="superscript"/>
        <sz val="10"/>
        <rFont val="Times New Roman"/>
        <family val="1"/>
      </rPr>
      <t>f</t>
    </r>
    <r>
      <rPr>
        <sz val="10"/>
        <rFont val="Times New Roman"/>
        <family val="1"/>
      </rPr>
      <t xml:space="preserve">  This includes inspection of unpaved areas.</t>
    </r>
  </si>
  <si>
    <r>
      <rPr>
        <vertAlign val="superscript"/>
        <sz val="10"/>
        <rFont val="Times New Roman"/>
        <family val="1"/>
      </rPr>
      <t>g</t>
    </r>
    <r>
      <rPr>
        <sz val="10"/>
        <rFont val="Times New Roman"/>
        <family val="1"/>
      </rPr>
      <t xml:space="preserve">  We assume that it will take 1 hour once per month to retrieve records/reports.</t>
    </r>
  </si>
  <si>
    <t xml:space="preserve">  a. Initial notification</t>
  </si>
  <si>
    <r>
      <t xml:space="preserve">  b. Notification of performance test </t>
    </r>
    <r>
      <rPr>
        <vertAlign val="superscript"/>
        <sz val="10"/>
        <color rgb="FF000000"/>
        <rFont val="Times New Roman"/>
        <family val="1"/>
      </rPr>
      <t>c</t>
    </r>
  </si>
  <si>
    <r>
      <t xml:space="preserve">  c. Notification of compliance status </t>
    </r>
    <r>
      <rPr>
        <vertAlign val="superscript"/>
        <sz val="10"/>
        <color rgb="FF000000"/>
        <rFont val="Times New Roman"/>
        <family val="1"/>
      </rPr>
      <t>c</t>
    </r>
  </si>
  <si>
    <t xml:space="preserve">  d. Notification of construction/reconstruction</t>
  </si>
  <si>
    <t xml:space="preserve">  e. Notification of actual startup</t>
  </si>
  <si>
    <r>
      <t xml:space="preserve">  f. Report of performance test </t>
    </r>
    <r>
      <rPr>
        <vertAlign val="superscript"/>
        <sz val="10"/>
        <color rgb="FF000000"/>
        <rFont val="Times New Roman"/>
        <family val="1"/>
      </rPr>
      <t>c</t>
    </r>
  </si>
  <si>
    <r>
      <t xml:space="preserve">  g. Semiannual report</t>
    </r>
    <r>
      <rPr>
        <vertAlign val="superscript"/>
        <sz val="10"/>
        <color rgb="FF000000"/>
        <rFont val="Times New Roman"/>
        <family val="1"/>
      </rPr>
      <t xml:space="preserve"> d</t>
    </r>
  </si>
  <si>
    <r>
      <t xml:space="preserve">  h. Startup, shutdown, malfunction report </t>
    </r>
    <r>
      <rPr>
        <vertAlign val="superscript"/>
        <sz val="10"/>
        <color rgb="FF000000"/>
        <rFont val="Times New Roman"/>
        <family val="1"/>
      </rPr>
      <t>e</t>
    </r>
  </si>
  <si>
    <r>
      <t xml:space="preserve">b </t>
    </r>
    <r>
      <rPr>
        <sz val="10"/>
        <color theme="1"/>
        <rFont val="Times New Roman"/>
        <family val="1"/>
      </rPr>
      <t xml:space="preserve"> This ICR uses the following labor rates: $153.55 per hour for Executive, Administrative, and Managerial labor; $122.20 per hour for Technical labor, and $61.51 per hour for Clerical labor.  These rates are from the United States Department of Labor, Bureau of Labor Statistics, March 2021, “Table 2. Civilian Workers, by Occupational and Industry group.”  The rates are from column 1, “Total Compensation.”  The rates have been increased by 110% to account for the benefit packages available to those employed by private industry.</t>
    </r>
  </si>
  <si>
    <r>
      <t>b</t>
    </r>
    <r>
      <rPr>
        <sz val="10"/>
        <rFont val="Times New Roman"/>
        <family val="1"/>
      </rPr>
      <t xml:space="preserve">  This cost is based on the following labor rates which incorporates a 1.6 benefits multiplication factor to account for government overhead expenses:  Managerial rate of $69.04 (GS-13, Step 5, $43.15 + 60%), Technical rate of $51.23 (GS-12, Step 1, $32.02 + 60%), and Clerical rate of $37.73 (GS-6, Step 3, $17.33 + 60%).  These rates are from the Office of Personnel Management (OPM) “2020 General Schedule” which excludes locality rates of pay. </t>
    </r>
  </si>
  <si>
    <t>&lt;--round to 3 sig figs</t>
  </si>
  <si>
    <r>
      <rPr>
        <vertAlign val="superscript"/>
        <sz val="10"/>
        <rFont val="Times New Roman"/>
        <family val="1"/>
      </rPr>
      <t>c</t>
    </r>
    <r>
      <rPr>
        <sz val="10"/>
        <rFont val="Times New Roman"/>
        <family val="1"/>
      </rPr>
      <t xml:space="preserve">  40 CFR 63.9912 requires performance testing no less frequently than twice (at mid-term and renewal) of each term of the Title V permit, or every 2.5 years, for each emission point. For the U.S. Magnesium facility subject to this rule, we have assumed that 4 emission units must be tested twice during the permit term, and that performance tests are conducted for approximately two emission units in each year in the three year period of this ICR. We assume that 20% of tests will need to be repeated.  (4 units x 2 tests / 5 years = 1.6 units per year, 1.6 units x 0.20 = 0.32 units with repeat testing, 1.6 + 0.32 = 1.92 or 2 units per year.) This estimate is consistent with an estimate of $49,000 provided by the U.S. Magnesium facility.</t>
    </r>
  </si>
  <si>
    <r>
      <t xml:space="preserve">        ii. Notification of compliance status  </t>
    </r>
    <r>
      <rPr>
        <vertAlign val="superscript"/>
        <sz val="10"/>
        <rFont val="Times New Roman"/>
        <family val="1"/>
      </rPr>
      <t>c</t>
    </r>
  </si>
  <si>
    <r>
      <t xml:space="preserve">       v. Notification of performance test </t>
    </r>
    <r>
      <rPr>
        <vertAlign val="superscript"/>
        <sz val="10"/>
        <rFont val="Times New Roman"/>
        <family val="1"/>
      </rPr>
      <t>c</t>
    </r>
  </si>
  <si>
    <r>
      <t xml:space="preserve">      vi. Report of performance test</t>
    </r>
    <r>
      <rPr>
        <vertAlign val="superscript"/>
        <sz val="10"/>
        <rFont val="Times New Roman"/>
        <family val="1"/>
      </rPr>
      <t xml:space="preserve"> c, d</t>
    </r>
  </si>
  <si>
    <r>
      <rPr>
        <vertAlign val="superscript"/>
        <sz val="10"/>
        <rFont val="Times New Roman"/>
        <family val="1"/>
      </rPr>
      <t xml:space="preserve">h </t>
    </r>
    <r>
      <rPr>
        <sz val="10"/>
        <rFont val="Times New Roman"/>
        <family val="1"/>
      </rPr>
      <t xml:space="preserve"> Totals have been rounded to 3 significant figures. Figures may not add exactly due to rounding. Note that U.S. Magnesium provided a slightly higher total burden estimate of $130,000, but did not provide additional specific costs to explain this difference.</t>
    </r>
  </si>
  <si>
    <r>
      <rPr>
        <vertAlign val="superscript"/>
        <sz val="10"/>
        <rFont val="Times New Roman"/>
        <family val="1"/>
      </rPr>
      <t>c</t>
    </r>
    <r>
      <rPr>
        <sz val="10"/>
        <rFont val="Times New Roman"/>
        <family val="1"/>
      </rPr>
      <t xml:space="preserve">  40 CFR 63.9912 requires a performance testing no less frequently than twice (at mid-term and renewal) of each term of the Title V permit, or every 2.5 years, for each emission point. For the U.S. Magnesium facility subject to this rule, we have assumed that 4 emission units must be tested twice during the permit term, and that performance tests are conducted for approximately two emission units in each year in the three year period of this ICR. We assume that 20% of tests will need to be repeated.  (4 units x 2 tests / 5 years = 1.6 units per year, 1.6 units x 0.20 = 0.32 units with repeat testing, 1.6 + 0.32 = 1.92 or 2 units per year.) We assume that Agency personnel only attend initial and repeat of initial performance tests.</t>
    </r>
  </si>
  <si>
    <r>
      <rPr>
        <vertAlign val="superscript"/>
        <sz val="10"/>
        <rFont val="Times New Roman"/>
        <family val="1"/>
      </rPr>
      <t>e</t>
    </r>
    <r>
      <rPr>
        <sz val="10"/>
        <rFont val="Times New Roman"/>
        <family val="1"/>
      </rPr>
      <t xml:space="preserve">  We assumed that it will take the respondent 20 hours two times per year to complete semiannual reports.</t>
    </r>
  </si>
  <si>
    <r>
      <t>a</t>
    </r>
    <r>
      <rPr>
        <sz val="10"/>
        <color rgb="FF000000"/>
        <rFont val="Times New Roman"/>
        <family val="1"/>
      </rPr>
      <t xml:space="preserve">  There is one respondent subject to the rule, with no new sources expected over the next three years of this ICR.</t>
    </r>
  </si>
  <si>
    <r>
      <t>a</t>
    </r>
    <r>
      <rPr>
        <sz val="10"/>
        <rFont val="Times New Roman"/>
        <family val="1"/>
      </rPr>
      <t xml:space="preserve">  There is one respondent subject to this rule, with no new sources expected over the next three years of this ICR.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</si>
</sst>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quot;$&quot;#,##0.00"/>
  </numFmts>
  <fonts count="13" x14ac:knownFonts="1">
    <font>
      <sz val="11"/>
      <color theme="1"/>
      <name val="Calibri"/>
      <family val="2"/>
      <scheme val="minor"/>
    </font>
    <font>
      <sz val="10"/>
      <color theme="1"/>
      <name val="Times New Roman"/>
      <family val="1"/>
    </font>
    <font>
      <sz val="10"/>
      <color rgb="FF000000"/>
      <name val="Times New Roman"/>
      <family val="1"/>
    </font>
    <font>
      <vertAlign val="superscript"/>
      <sz val="10"/>
      <color rgb="FF000000"/>
      <name val="Times New Roman"/>
      <family val="1"/>
    </font>
    <font>
      <b/>
      <sz val="10"/>
      <color rgb="FF000000"/>
      <name val="Times New Roman"/>
      <family val="1"/>
    </font>
    <font>
      <b/>
      <vertAlign val="superscript"/>
      <sz val="10"/>
      <color rgb="FF000000"/>
      <name val="Times New Roman"/>
      <family val="1"/>
    </font>
    <font>
      <sz val="11"/>
      <color theme="1"/>
      <name val="Times New Roman"/>
      <family val="1"/>
    </font>
    <font>
      <b/>
      <sz val="12"/>
      <color theme="1"/>
      <name val="Times New Roman"/>
      <family val="1"/>
    </font>
    <font>
      <sz val="10"/>
      <name val="Times New Roman"/>
      <family val="1"/>
    </font>
    <font>
      <b/>
      <i/>
      <sz val="10"/>
      <color rgb="FF000000"/>
      <name val="Times New Roman"/>
      <family val="1"/>
    </font>
    <font>
      <i/>
      <sz val="10"/>
      <color rgb="FF000000"/>
      <name val="Times New Roman"/>
      <family val="1"/>
    </font>
    <font>
      <vertAlign val="superscript"/>
      <sz val="10"/>
      <name val="Times New Roman"/>
      <family val="1"/>
    </font>
    <font>
      <sz val="11"/>
      <color rgb="FFFF0000"/>
      <name val="Times New Roma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5">
    <xf numFmtId="0" fontId="0" fillId="0" borderId="0" xfId="0"/>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indent="1"/>
    </xf>
    <xf numFmtId="8" fontId="2" fillId="0" borderId="1" xfId="0" applyNumberFormat="1" applyFont="1" applyBorder="1" applyAlignment="1">
      <alignment horizontal="right" vertical="center" wrapText="1"/>
    </xf>
    <xf numFmtId="0" fontId="2" fillId="0" borderId="1" xfId="0" applyFont="1" applyBorder="1" applyAlignment="1">
      <alignment horizontal="left" vertical="center" wrapText="1" indent="2"/>
    </xf>
    <xf numFmtId="6" fontId="2" fillId="0" borderId="1" xfId="0" applyNumberFormat="1" applyFont="1" applyBorder="1" applyAlignment="1">
      <alignment horizontal="right" vertical="center" wrapText="1"/>
    </xf>
    <xf numFmtId="0" fontId="2" fillId="0" borderId="1" xfId="0" applyFont="1" applyBorder="1" applyAlignment="1">
      <alignment horizontal="right" vertical="center" wrapText="1"/>
    </xf>
    <xf numFmtId="0" fontId="4" fillId="0" borderId="1" xfId="0" applyFont="1" applyBorder="1" applyAlignment="1">
      <alignment vertical="center" wrapText="1"/>
    </xf>
    <xf numFmtId="0" fontId="2" fillId="0" borderId="1" xfId="0" applyFont="1" applyBorder="1" applyAlignment="1">
      <alignment horizontal="left" vertical="center" indent="1"/>
    </xf>
    <xf numFmtId="6" fontId="4" fillId="0" borderId="1" xfId="0" applyNumberFormat="1" applyFont="1" applyBorder="1" applyAlignment="1">
      <alignment horizontal="right" vertical="center" wrapText="1"/>
    </xf>
    <xf numFmtId="2" fontId="2"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4" fillId="0" borderId="0" xfId="0" applyFont="1" applyAlignment="1">
      <alignment vertical="center"/>
    </xf>
    <xf numFmtId="1" fontId="4" fillId="0" borderId="1" xfId="0" applyNumberFormat="1" applyFont="1" applyBorder="1" applyAlignment="1">
      <alignment horizontal="center" vertical="center" wrapText="1"/>
    </xf>
    <xf numFmtId="0" fontId="6" fillId="0" borderId="0" xfId="0" applyFont="1"/>
    <xf numFmtId="1" fontId="6" fillId="0" borderId="0" xfId="0" applyNumberFormat="1" applyFont="1"/>
    <xf numFmtId="0" fontId="7" fillId="0" borderId="0" xfId="0" applyFont="1"/>
    <xf numFmtId="0" fontId="8" fillId="0" borderId="1" xfId="0" applyFont="1" applyBorder="1"/>
    <xf numFmtId="164" fontId="1" fillId="0" borderId="1" xfId="0" applyNumberFormat="1" applyFont="1" applyBorder="1"/>
    <xf numFmtId="0" fontId="9" fillId="0" borderId="1" xfId="0" applyFont="1" applyBorder="1" applyAlignment="1">
      <alignment vertical="center" wrapText="1"/>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6" fontId="9" fillId="0" borderId="1" xfId="0" applyNumberFormat="1" applyFont="1" applyBorder="1" applyAlignment="1">
      <alignment horizontal="right" vertical="center" wrapText="1"/>
    </xf>
    <xf numFmtId="2" fontId="6" fillId="0" borderId="0" xfId="0" applyNumberFormat="1" applyFont="1"/>
    <xf numFmtId="16" fontId="6" fillId="0" borderId="0" xfId="0" applyNumberFormat="1" applyFont="1"/>
    <xf numFmtId="0" fontId="12" fillId="0" borderId="0" xfId="0" applyFont="1"/>
    <xf numFmtId="0" fontId="6" fillId="0" borderId="0" xfId="0" applyFont="1" applyFill="1"/>
    <xf numFmtId="6" fontId="4" fillId="0" borderId="1" xfId="0" applyNumberFormat="1" applyFont="1" applyFill="1" applyBorder="1" applyAlignment="1">
      <alignment horizontal="right" vertical="center" wrapText="1"/>
    </xf>
    <xf numFmtId="0" fontId="2"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2" fontId="8" fillId="0" borderId="1" xfId="0" applyNumberFormat="1" applyFont="1" applyFill="1" applyBorder="1" applyAlignment="1">
      <alignment horizontal="center" vertical="center" wrapText="1"/>
    </xf>
    <xf numFmtId="8" fontId="8" fillId="0" borderId="1" xfId="0" applyNumberFormat="1" applyFont="1" applyFill="1" applyBorder="1" applyAlignment="1">
      <alignment horizontal="right" vertical="center" wrapText="1"/>
    </xf>
    <xf numFmtId="6" fontId="8" fillId="0" borderId="1" xfId="0" applyNumberFormat="1" applyFont="1" applyFill="1" applyBorder="1" applyAlignment="1">
      <alignment horizontal="right" vertical="center" wrapText="1"/>
    </xf>
    <xf numFmtId="1" fontId="8" fillId="0" borderId="1" xfId="0" applyNumberFormat="1" applyFont="1" applyFill="1" applyBorder="1" applyAlignment="1">
      <alignment horizontal="center" vertical="center" wrapText="1"/>
    </xf>
    <xf numFmtId="1" fontId="9" fillId="0" borderId="1" xfId="0" applyNumberFormat="1" applyFont="1" applyBorder="1" applyAlignment="1">
      <alignment horizontal="center" vertical="center" wrapText="1"/>
    </xf>
    <xf numFmtId="1"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8" fillId="0" borderId="1" xfId="0" applyFont="1" applyBorder="1" applyAlignment="1">
      <alignment horizontal="center" vertical="top"/>
    </xf>
    <xf numFmtId="0" fontId="3" fillId="0" borderId="0" xfId="0" applyFont="1" applyAlignment="1">
      <alignment horizontal="left" vertical="top" wrapText="1"/>
    </xf>
    <xf numFmtId="0" fontId="8" fillId="0" borderId="0" xfId="0" applyFont="1" applyAlignment="1">
      <alignment horizontal="left" vertical="top" wrapText="1"/>
    </xf>
    <xf numFmtId="0" fontId="11"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8"/>
  <sheetViews>
    <sheetView tabSelected="1" workbookViewId="0">
      <selection activeCell="A43" sqref="A43"/>
    </sheetView>
  </sheetViews>
  <sheetFormatPr defaultColWidth="9.26953125" defaultRowHeight="14" x14ac:dyDescent="0.3"/>
  <cols>
    <col min="1" max="1" width="39.26953125" style="16" customWidth="1"/>
    <col min="2" max="2" width="9.81640625" style="16" customWidth="1"/>
    <col min="3" max="3" width="10.7265625" style="16" customWidth="1"/>
    <col min="4" max="4" width="10.26953125" style="16" customWidth="1"/>
    <col min="5" max="5" width="11" style="16" customWidth="1"/>
    <col min="6" max="6" width="9.26953125" style="16"/>
    <col min="7" max="7" width="10.7265625" style="16" customWidth="1"/>
    <col min="8" max="8" width="9.26953125" style="16"/>
    <col min="9" max="9" width="10.26953125" style="16" customWidth="1"/>
    <col min="10" max="10" width="9.26953125" style="16"/>
    <col min="11" max="11" width="11" style="16" bestFit="1" customWidth="1"/>
    <col min="12" max="16384" width="9.26953125" style="16"/>
  </cols>
  <sheetData>
    <row r="1" spans="1:14" ht="15" x14ac:dyDescent="0.3">
      <c r="A1" s="18" t="s">
        <v>18</v>
      </c>
    </row>
    <row r="3" spans="1:14" ht="77.25" customHeight="1" x14ac:dyDescent="0.3">
      <c r="A3" s="2" t="s">
        <v>0</v>
      </c>
      <c r="B3" s="2" t="s">
        <v>19</v>
      </c>
      <c r="C3" s="2" t="s">
        <v>25</v>
      </c>
      <c r="D3" s="2" t="s">
        <v>20</v>
      </c>
      <c r="E3" s="2" t="s">
        <v>26</v>
      </c>
      <c r="F3" s="2" t="s">
        <v>21</v>
      </c>
      <c r="G3" s="2" t="s">
        <v>22</v>
      </c>
      <c r="H3" s="2" t="s">
        <v>23</v>
      </c>
      <c r="I3" s="2" t="s">
        <v>24</v>
      </c>
    </row>
    <row r="4" spans="1:14" x14ac:dyDescent="0.3">
      <c r="A4" s="1" t="s">
        <v>28</v>
      </c>
      <c r="B4" s="1"/>
      <c r="C4" s="1"/>
      <c r="D4" s="1"/>
      <c r="E4" s="1"/>
      <c r="F4" s="1"/>
      <c r="G4" s="1"/>
      <c r="H4" s="1"/>
      <c r="I4" s="1"/>
      <c r="K4" s="41" t="s">
        <v>45</v>
      </c>
      <c r="L4" s="41"/>
    </row>
    <row r="5" spans="1:14" x14ac:dyDescent="0.3">
      <c r="A5" s="3" t="s">
        <v>27</v>
      </c>
      <c r="B5" s="2">
        <v>4</v>
      </c>
      <c r="C5" s="2">
        <v>1</v>
      </c>
      <c r="D5" s="2">
        <f>B5*C5</f>
        <v>4</v>
      </c>
      <c r="E5" s="2">
        <v>1</v>
      </c>
      <c r="F5" s="2">
        <f>D5*E5</f>
        <v>4</v>
      </c>
      <c r="G5" s="2">
        <f>F5*0.05</f>
        <v>0.2</v>
      </c>
      <c r="H5" s="2">
        <f>F5*0.1</f>
        <v>0.4</v>
      </c>
      <c r="I5" s="4">
        <f>$L$6*F5+$L$5*G5+$L$7*H5</f>
        <v>544.11400000000003</v>
      </c>
      <c r="K5" s="19" t="s">
        <v>46</v>
      </c>
      <c r="L5" s="20">
        <v>153.55000000000001</v>
      </c>
    </row>
    <row r="6" spans="1:14" x14ac:dyDescent="0.3">
      <c r="A6" s="3" t="s">
        <v>1</v>
      </c>
      <c r="B6" s="2">
        <v>4</v>
      </c>
      <c r="C6" s="2">
        <v>4</v>
      </c>
      <c r="D6" s="2">
        <f t="shared" ref="D6:D24" si="0">B6*C6</f>
        <v>16</v>
      </c>
      <c r="E6" s="2">
        <v>1</v>
      </c>
      <c r="F6" s="2">
        <f t="shared" ref="F6:F15" si="1">D6*E6</f>
        <v>16</v>
      </c>
      <c r="G6" s="2">
        <f t="shared" ref="G6:G15" si="2">F6*0.05</f>
        <v>0.8</v>
      </c>
      <c r="H6" s="2">
        <f t="shared" ref="H6:H15" si="3">F6*0.1</f>
        <v>1.6</v>
      </c>
      <c r="I6" s="4">
        <f>$L$6*F6+$L$5*G6+$L$7*H6</f>
        <v>2176.4560000000001</v>
      </c>
      <c r="K6" s="19" t="s">
        <v>47</v>
      </c>
      <c r="L6" s="20">
        <v>122.2</v>
      </c>
    </row>
    <row r="7" spans="1:14" x14ac:dyDescent="0.3">
      <c r="A7" s="3" t="s">
        <v>2</v>
      </c>
      <c r="B7" s="1"/>
      <c r="C7" s="1"/>
      <c r="D7" s="2"/>
      <c r="E7" s="1"/>
      <c r="F7" s="2"/>
      <c r="G7" s="2"/>
      <c r="H7" s="2"/>
      <c r="I7" s="4"/>
      <c r="K7" s="19" t="s">
        <v>48</v>
      </c>
      <c r="L7" s="20">
        <v>61.51</v>
      </c>
    </row>
    <row r="8" spans="1:14" x14ac:dyDescent="0.3">
      <c r="A8" s="5" t="s">
        <v>3</v>
      </c>
      <c r="B8" s="2">
        <v>2</v>
      </c>
      <c r="C8" s="2">
        <v>1</v>
      </c>
      <c r="D8" s="2">
        <f t="shared" si="0"/>
        <v>2</v>
      </c>
      <c r="E8" s="2">
        <v>0</v>
      </c>
      <c r="F8" s="2">
        <f t="shared" si="1"/>
        <v>0</v>
      </c>
      <c r="G8" s="2">
        <f t="shared" si="2"/>
        <v>0</v>
      </c>
      <c r="H8" s="2">
        <f t="shared" si="3"/>
        <v>0</v>
      </c>
      <c r="I8" s="6">
        <f t="shared" ref="I8:I15" si="4">$L$6*F8+$L$5*G8+$L$7*H8</f>
        <v>0</v>
      </c>
    </row>
    <row r="9" spans="1:14" ht="15.5" x14ac:dyDescent="0.3">
      <c r="A9" s="31" t="s">
        <v>69</v>
      </c>
      <c r="B9" s="32">
        <v>2</v>
      </c>
      <c r="C9" s="32">
        <v>1</v>
      </c>
      <c r="D9" s="32">
        <f t="shared" si="0"/>
        <v>2</v>
      </c>
      <c r="E9" s="33">
        <v>1</v>
      </c>
      <c r="F9" s="32">
        <f t="shared" si="1"/>
        <v>2</v>
      </c>
      <c r="G9" s="34">
        <f t="shared" si="2"/>
        <v>0.1</v>
      </c>
      <c r="H9" s="34">
        <f t="shared" si="3"/>
        <v>0.2</v>
      </c>
      <c r="I9" s="35">
        <f t="shared" si="4"/>
        <v>272.05700000000002</v>
      </c>
    </row>
    <row r="10" spans="1:14" x14ac:dyDescent="0.3">
      <c r="A10" s="31" t="s">
        <v>4</v>
      </c>
      <c r="B10" s="32">
        <v>2</v>
      </c>
      <c r="C10" s="32">
        <v>1</v>
      </c>
      <c r="D10" s="32">
        <f t="shared" si="0"/>
        <v>2</v>
      </c>
      <c r="E10" s="33">
        <v>0</v>
      </c>
      <c r="F10" s="32">
        <f t="shared" si="1"/>
        <v>0</v>
      </c>
      <c r="G10" s="32">
        <f t="shared" si="2"/>
        <v>0</v>
      </c>
      <c r="H10" s="32">
        <f t="shared" si="3"/>
        <v>0</v>
      </c>
      <c r="I10" s="36">
        <f t="shared" si="4"/>
        <v>0</v>
      </c>
    </row>
    <row r="11" spans="1:14" x14ac:dyDescent="0.3">
      <c r="A11" s="31" t="s">
        <v>5</v>
      </c>
      <c r="B11" s="32">
        <v>2</v>
      </c>
      <c r="C11" s="32">
        <v>1</v>
      </c>
      <c r="D11" s="32">
        <f t="shared" si="0"/>
        <v>2</v>
      </c>
      <c r="E11" s="32">
        <v>0</v>
      </c>
      <c r="F11" s="32">
        <f t="shared" si="1"/>
        <v>0</v>
      </c>
      <c r="G11" s="32">
        <f t="shared" si="2"/>
        <v>0</v>
      </c>
      <c r="H11" s="32">
        <f t="shared" si="3"/>
        <v>0</v>
      </c>
      <c r="I11" s="36">
        <f t="shared" si="4"/>
        <v>0</v>
      </c>
    </row>
    <row r="12" spans="1:14" ht="15.5" x14ac:dyDescent="0.3">
      <c r="A12" s="31" t="s">
        <v>70</v>
      </c>
      <c r="B12" s="32">
        <v>2</v>
      </c>
      <c r="C12" s="32">
        <v>2</v>
      </c>
      <c r="D12" s="32">
        <f t="shared" si="0"/>
        <v>4</v>
      </c>
      <c r="E12" s="32">
        <v>1</v>
      </c>
      <c r="F12" s="37">
        <f t="shared" si="1"/>
        <v>4</v>
      </c>
      <c r="G12" s="34">
        <f t="shared" si="2"/>
        <v>0.2</v>
      </c>
      <c r="H12" s="34">
        <f t="shared" si="3"/>
        <v>0.4</v>
      </c>
      <c r="I12" s="35">
        <f t="shared" si="4"/>
        <v>544.11400000000003</v>
      </c>
    </row>
    <row r="13" spans="1:14" ht="15.5" x14ac:dyDescent="0.3">
      <c r="A13" s="31" t="s">
        <v>71</v>
      </c>
      <c r="B13" s="33">
        <v>180</v>
      </c>
      <c r="C13" s="32">
        <v>2</v>
      </c>
      <c r="D13" s="32">
        <f>B13*C13</f>
        <v>360</v>
      </c>
      <c r="E13" s="32">
        <v>1</v>
      </c>
      <c r="F13" s="32">
        <f t="shared" si="1"/>
        <v>360</v>
      </c>
      <c r="G13" s="37">
        <f t="shared" si="2"/>
        <v>18</v>
      </c>
      <c r="H13" s="37">
        <f t="shared" si="3"/>
        <v>36</v>
      </c>
      <c r="I13" s="35">
        <f>$L$6*F13+$L$5*G13+$L$7*H13</f>
        <v>48970.26</v>
      </c>
      <c r="K13" s="25"/>
    </row>
    <row r="14" spans="1:14" ht="15.5" x14ac:dyDescent="0.3">
      <c r="A14" s="1" t="s">
        <v>6</v>
      </c>
      <c r="B14" s="2">
        <v>20</v>
      </c>
      <c r="C14" s="2">
        <v>2</v>
      </c>
      <c r="D14" s="2">
        <f t="shared" si="0"/>
        <v>40</v>
      </c>
      <c r="E14" s="2">
        <v>1</v>
      </c>
      <c r="F14" s="2">
        <f t="shared" si="1"/>
        <v>40</v>
      </c>
      <c r="G14" s="2">
        <f t="shared" si="2"/>
        <v>2</v>
      </c>
      <c r="H14" s="2">
        <f t="shared" si="3"/>
        <v>4</v>
      </c>
      <c r="I14" s="4">
        <f t="shared" si="4"/>
        <v>5441.14</v>
      </c>
      <c r="N14" s="26"/>
    </row>
    <row r="15" spans="1:14" x14ac:dyDescent="0.3">
      <c r="A15" s="1" t="s">
        <v>7</v>
      </c>
      <c r="B15" s="2">
        <v>4</v>
      </c>
      <c r="C15" s="2">
        <v>1</v>
      </c>
      <c r="D15" s="2">
        <f t="shared" si="0"/>
        <v>4</v>
      </c>
      <c r="E15" s="2">
        <v>1</v>
      </c>
      <c r="F15" s="2">
        <f t="shared" si="1"/>
        <v>4</v>
      </c>
      <c r="G15" s="2">
        <f t="shared" si="2"/>
        <v>0.2</v>
      </c>
      <c r="H15" s="2">
        <f t="shared" si="3"/>
        <v>0.4</v>
      </c>
      <c r="I15" s="4">
        <f t="shared" si="4"/>
        <v>544.11400000000003</v>
      </c>
    </row>
    <row r="16" spans="1:14" x14ac:dyDescent="0.3">
      <c r="A16" s="21" t="s">
        <v>8</v>
      </c>
      <c r="B16" s="23"/>
      <c r="C16" s="23"/>
      <c r="D16" s="23"/>
      <c r="E16" s="23"/>
      <c r="F16" s="38">
        <f>+SUM(F5:H15)</f>
        <v>494.49999999999994</v>
      </c>
      <c r="G16" s="38"/>
      <c r="H16" s="38"/>
      <c r="I16" s="24">
        <f>+SUM(I5:I15)</f>
        <v>58492.255000000005</v>
      </c>
    </row>
    <row r="17" spans="1:13" x14ac:dyDescent="0.3">
      <c r="A17" s="1" t="s">
        <v>9</v>
      </c>
      <c r="B17" s="1"/>
      <c r="C17" s="1"/>
      <c r="D17" s="2"/>
      <c r="E17" s="1"/>
      <c r="F17" s="1"/>
      <c r="G17" s="1"/>
      <c r="H17" s="1"/>
      <c r="I17" s="1"/>
    </row>
    <row r="18" spans="1:13" x14ac:dyDescent="0.3">
      <c r="A18" s="3" t="s">
        <v>27</v>
      </c>
      <c r="B18" s="2">
        <v>4</v>
      </c>
      <c r="C18" s="2">
        <v>1</v>
      </c>
      <c r="D18" s="2">
        <f t="shared" si="0"/>
        <v>4</v>
      </c>
      <c r="E18" s="2">
        <v>1</v>
      </c>
      <c r="F18" s="2">
        <f t="shared" ref="F18" si="5">D18*E18</f>
        <v>4</v>
      </c>
      <c r="G18" s="2">
        <f t="shared" ref="G18:G24" si="6">F18*0.05</f>
        <v>0.2</v>
      </c>
      <c r="H18" s="2">
        <f t="shared" ref="H18" si="7">F18*0.1</f>
        <v>0.4</v>
      </c>
      <c r="I18" s="4">
        <f>$L$6*F18+$L$5*G18+$L$7*H18</f>
        <v>544.11400000000003</v>
      </c>
    </row>
    <row r="19" spans="1:13" x14ac:dyDescent="0.3">
      <c r="A19" s="3" t="s">
        <v>10</v>
      </c>
      <c r="B19" s="2">
        <v>12</v>
      </c>
      <c r="C19" s="2">
        <v>1</v>
      </c>
      <c r="D19" s="2">
        <f t="shared" si="0"/>
        <v>12</v>
      </c>
      <c r="E19" s="2">
        <v>1</v>
      </c>
      <c r="F19" s="2">
        <f t="shared" ref="F19:F21" si="8">D19*E19</f>
        <v>12</v>
      </c>
      <c r="G19" s="2">
        <f t="shared" si="6"/>
        <v>0.60000000000000009</v>
      </c>
      <c r="H19" s="2">
        <f t="shared" ref="H19:H21" si="9">F19*0.1</f>
        <v>1.2000000000000002</v>
      </c>
      <c r="I19" s="4">
        <f>$L$6*F19+$L$5*G19+$L$7*H19</f>
        <v>1632.3420000000001</v>
      </c>
    </row>
    <row r="20" spans="1:13" x14ac:dyDescent="0.3">
      <c r="A20" s="3" t="s">
        <v>11</v>
      </c>
      <c r="B20" s="2">
        <v>12</v>
      </c>
      <c r="C20" s="2">
        <v>1</v>
      </c>
      <c r="D20" s="2">
        <f t="shared" si="0"/>
        <v>12</v>
      </c>
      <c r="E20" s="2">
        <v>1</v>
      </c>
      <c r="F20" s="2">
        <f t="shared" si="8"/>
        <v>12</v>
      </c>
      <c r="G20" s="2">
        <f t="shared" si="6"/>
        <v>0.60000000000000009</v>
      </c>
      <c r="H20" s="2">
        <f t="shared" si="9"/>
        <v>1.2000000000000002</v>
      </c>
      <c r="I20" s="4">
        <f>$L$6*F20+$L$5*G20+$L$7*H20</f>
        <v>1632.3420000000001</v>
      </c>
    </row>
    <row r="21" spans="1:13" x14ac:dyDescent="0.3">
      <c r="A21" s="3" t="s">
        <v>12</v>
      </c>
      <c r="B21" s="2">
        <v>10</v>
      </c>
      <c r="C21" s="2">
        <v>1</v>
      </c>
      <c r="D21" s="2">
        <f t="shared" si="0"/>
        <v>10</v>
      </c>
      <c r="E21" s="2">
        <v>1</v>
      </c>
      <c r="F21" s="2">
        <f t="shared" si="8"/>
        <v>10</v>
      </c>
      <c r="G21" s="2">
        <f t="shared" si="6"/>
        <v>0.5</v>
      </c>
      <c r="H21" s="2">
        <f t="shared" si="9"/>
        <v>1</v>
      </c>
      <c r="I21" s="4">
        <f>$L$6*F21+$L$5*G21+$L$7*H21</f>
        <v>1360.2850000000001</v>
      </c>
    </row>
    <row r="22" spans="1:13" x14ac:dyDescent="0.3">
      <c r="A22" s="3" t="s">
        <v>13</v>
      </c>
      <c r="B22" s="2" t="s">
        <v>14</v>
      </c>
      <c r="C22" s="2" t="s">
        <v>14</v>
      </c>
      <c r="D22" s="2" t="s">
        <v>14</v>
      </c>
      <c r="E22" s="2" t="s">
        <v>14</v>
      </c>
      <c r="F22" s="2" t="s">
        <v>14</v>
      </c>
      <c r="G22" s="2" t="s">
        <v>14</v>
      </c>
      <c r="H22" s="2" t="s">
        <v>14</v>
      </c>
      <c r="I22" s="7" t="s">
        <v>14</v>
      </c>
    </row>
    <row r="23" spans="1:13" ht="15.5" x14ac:dyDescent="0.3">
      <c r="A23" s="9" t="s">
        <v>15</v>
      </c>
      <c r="B23" s="2">
        <v>1</v>
      </c>
      <c r="C23" s="2">
        <v>365</v>
      </c>
      <c r="D23" s="2">
        <f t="shared" si="0"/>
        <v>365</v>
      </c>
      <c r="E23" s="2">
        <v>1</v>
      </c>
      <c r="F23" s="2">
        <f t="shared" ref="F23" si="10">D23*E23</f>
        <v>365</v>
      </c>
      <c r="G23" s="2">
        <f t="shared" si="6"/>
        <v>18.25</v>
      </c>
      <c r="H23" s="2">
        <f t="shared" ref="H23" si="11">F23*0.1</f>
        <v>36.5</v>
      </c>
      <c r="I23" s="4">
        <f>$L$6*F23+$L$5*G23+$L$7*H23</f>
        <v>49650.402499999997</v>
      </c>
    </row>
    <row r="24" spans="1:13" ht="15.5" x14ac:dyDescent="0.3">
      <c r="A24" s="3" t="s">
        <v>16</v>
      </c>
      <c r="B24" s="2">
        <v>1</v>
      </c>
      <c r="C24" s="2">
        <v>12</v>
      </c>
      <c r="D24" s="2">
        <f t="shared" si="0"/>
        <v>12</v>
      </c>
      <c r="E24" s="2">
        <v>1</v>
      </c>
      <c r="F24" s="2">
        <f t="shared" ref="F24" si="12">D24*E24</f>
        <v>12</v>
      </c>
      <c r="G24" s="2">
        <f t="shared" si="6"/>
        <v>0.60000000000000009</v>
      </c>
      <c r="H24" s="2">
        <f t="shared" ref="H24" si="13">F24*0.1</f>
        <v>1.2000000000000002</v>
      </c>
      <c r="I24" s="4">
        <f>$L$6*F24+$L$5*G24+$L$7*H24</f>
        <v>1632.3420000000001</v>
      </c>
    </row>
    <row r="25" spans="1:13" x14ac:dyDescent="0.3">
      <c r="A25" s="21" t="s">
        <v>17</v>
      </c>
      <c r="B25" s="22"/>
      <c r="C25" s="22"/>
      <c r="D25" s="23"/>
      <c r="E25" s="22"/>
      <c r="F25" s="38">
        <f>SUM(F18:H24)</f>
        <v>477.25</v>
      </c>
      <c r="G25" s="38"/>
      <c r="H25" s="38"/>
      <c r="I25" s="24">
        <f>SUM(I18:I24)</f>
        <v>56451.827499999992</v>
      </c>
    </row>
    <row r="26" spans="1:13" ht="15" x14ac:dyDescent="0.3">
      <c r="A26" s="8" t="s">
        <v>41</v>
      </c>
      <c r="B26" s="1"/>
      <c r="C26" s="1"/>
      <c r="D26" s="2"/>
      <c r="E26" s="1"/>
      <c r="F26" s="39">
        <f>+F16+F25</f>
        <v>971.75</v>
      </c>
      <c r="G26" s="40"/>
      <c r="H26" s="40"/>
      <c r="I26" s="10">
        <f>ROUND(+I16+I25,-2)</f>
        <v>114900</v>
      </c>
    </row>
    <row r="27" spans="1:13" ht="15" x14ac:dyDescent="0.3">
      <c r="A27" s="8" t="s">
        <v>42</v>
      </c>
      <c r="B27" s="1"/>
      <c r="C27" s="1"/>
      <c r="D27" s="2"/>
      <c r="E27" s="1"/>
      <c r="F27" s="15"/>
      <c r="G27" s="12"/>
      <c r="H27" s="12"/>
      <c r="I27" s="10">
        <v>1200</v>
      </c>
      <c r="K27" s="28">
        <v>8</v>
      </c>
      <c r="L27" s="16" t="s">
        <v>50</v>
      </c>
      <c r="M27" s="27"/>
    </row>
    <row r="28" spans="1:13" ht="15" x14ac:dyDescent="0.3">
      <c r="A28" s="8" t="s">
        <v>43</v>
      </c>
      <c r="B28" s="1"/>
      <c r="C28" s="1"/>
      <c r="D28" s="2"/>
      <c r="E28" s="1"/>
      <c r="F28" s="15"/>
      <c r="G28" s="12"/>
      <c r="H28" s="12"/>
      <c r="I28" s="29">
        <f>ROUND(I26+I27,-3)</f>
        <v>116000</v>
      </c>
      <c r="J28" s="16" t="s">
        <v>67</v>
      </c>
      <c r="K28" s="17">
        <f>F26/K27</f>
        <v>121.46875</v>
      </c>
      <c r="L28" s="16" t="s">
        <v>44</v>
      </c>
    </row>
    <row r="30" spans="1:13" x14ac:dyDescent="0.3">
      <c r="A30" s="14" t="s">
        <v>29</v>
      </c>
    </row>
    <row r="31" spans="1:13" ht="15.65" customHeight="1" x14ac:dyDescent="0.3">
      <c r="A31" s="42" t="s">
        <v>75</v>
      </c>
      <c r="B31" s="42"/>
      <c r="C31" s="42"/>
      <c r="D31" s="42"/>
      <c r="E31" s="42"/>
      <c r="F31" s="42"/>
      <c r="G31" s="42"/>
      <c r="H31" s="42"/>
      <c r="I31" s="42"/>
    </row>
    <row r="32" spans="1:13" ht="57.65" customHeight="1" x14ac:dyDescent="0.3">
      <c r="A32" s="42" t="s">
        <v>65</v>
      </c>
      <c r="B32" s="42"/>
      <c r="C32" s="42"/>
      <c r="D32" s="42"/>
      <c r="E32" s="42"/>
      <c r="F32" s="42"/>
      <c r="G32" s="42"/>
      <c r="H32" s="42"/>
      <c r="I32" s="42"/>
    </row>
    <row r="33" spans="1:9" ht="71.25" customHeight="1" x14ac:dyDescent="0.3">
      <c r="A33" s="43" t="s">
        <v>68</v>
      </c>
      <c r="B33" s="43"/>
      <c r="C33" s="43"/>
      <c r="D33" s="43"/>
      <c r="E33" s="43"/>
      <c r="F33" s="43"/>
      <c r="G33" s="43"/>
      <c r="H33" s="43"/>
      <c r="I33" s="43"/>
    </row>
    <row r="34" spans="1:9" ht="15.65" customHeight="1" x14ac:dyDescent="0.3">
      <c r="A34" s="44" t="s">
        <v>54</v>
      </c>
      <c r="B34" s="44"/>
      <c r="C34" s="44"/>
      <c r="D34" s="44"/>
      <c r="E34" s="44"/>
      <c r="F34" s="44"/>
      <c r="G34" s="44"/>
      <c r="H34" s="44"/>
      <c r="I34" s="44"/>
    </row>
    <row r="35" spans="1:9" ht="15.65" customHeight="1" x14ac:dyDescent="0.3">
      <c r="A35" s="43" t="s">
        <v>74</v>
      </c>
      <c r="B35" s="43"/>
      <c r="C35" s="43"/>
      <c r="D35" s="43"/>
      <c r="E35" s="43"/>
      <c r="F35" s="43"/>
      <c r="G35" s="43"/>
      <c r="H35" s="43"/>
      <c r="I35" s="43"/>
    </row>
    <row r="36" spans="1:9" ht="15.65" customHeight="1" x14ac:dyDescent="0.3">
      <c r="A36" s="43" t="s">
        <v>55</v>
      </c>
      <c r="B36" s="43"/>
      <c r="C36" s="43"/>
      <c r="D36" s="43"/>
      <c r="E36" s="43"/>
      <c r="F36" s="43"/>
      <c r="G36" s="43"/>
      <c r="H36" s="43"/>
      <c r="I36" s="43"/>
    </row>
    <row r="37" spans="1:9" ht="15.65" customHeight="1" x14ac:dyDescent="0.3">
      <c r="A37" s="43" t="s">
        <v>56</v>
      </c>
      <c r="B37" s="43"/>
      <c r="C37" s="43"/>
      <c r="D37" s="43"/>
      <c r="E37" s="43"/>
      <c r="F37" s="43"/>
      <c r="G37" s="43"/>
      <c r="H37" s="43"/>
      <c r="I37" s="43"/>
    </row>
    <row r="38" spans="1:9" ht="31.5" customHeight="1" x14ac:dyDescent="0.3">
      <c r="A38" s="43" t="s">
        <v>72</v>
      </c>
      <c r="B38" s="43"/>
      <c r="C38" s="43"/>
      <c r="D38" s="43"/>
      <c r="E38" s="43"/>
      <c r="F38" s="43"/>
      <c r="G38" s="43"/>
      <c r="H38" s="43"/>
      <c r="I38" s="43"/>
    </row>
  </sheetData>
  <mergeCells count="12">
    <mergeCell ref="A37:I37"/>
    <mergeCell ref="A38:I38"/>
    <mergeCell ref="A32:I32"/>
    <mergeCell ref="A33:I33"/>
    <mergeCell ref="A34:I34"/>
    <mergeCell ref="A35:I35"/>
    <mergeCell ref="A36:I36"/>
    <mergeCell ref="F16:H16"/>
    <mergeCell ref="F25:H25"/>
    <mergeCell ref="F26:H26"/>
    <mergeCell ref="K4:L4"/>
    <mergeCell ref="A31:I3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3"/>
  <sheetViews>
    <sheetView topLeftCell="A8" workbookViewId="0">
      <selection activeCell="A32" sqref="A32:A34"/>
    </sheetView>
  </sheetViews>
  <sheetFormatPr defaultColWidth="9.26953125" defaultRowHeight="14" x14ac:dyDescent="0.3"/>
  <cols>
    <col min="1" max="1" width="37.7265625" style="16" customWidth="1"/>
    <col min="2" max="2" width="9.26953125" style="16"/>
    <col min="3" max="3" width="10" style="16" customWidth="1"/>
    <col min="4" max="4" width="10.26953125" style="16" customWidth="1"/>
    <col min="5" max="5" width="11.26953125" style="16" customWidth="1"/>
    <col min="6" max="6" width="9.26953125" style="16" customWidth="1"/>
    <col min="7" max="7" width="10.7265625" style="16" customWidth="1"/>
    <col min="8" max="10" width="9.26953125" style="16"/>
    <col min="11" max="11" width="11" style="16" bestFit="1" customWidth="1"/>
    <col min="12" max="16384" width="9.26953125" style="16"/>
  </cols>
  <sheetData>
    <row r="1" spans="1:12" ht="15" x14ac:dyDescent="0.3">
      <c r="A1" s="18" t="s">
        <v>30</v>
      </c>
    </row>
    <row r="3" spans="1:12" ht="77.25" customHeight="1" x14ac:dyDescent="0.3">
      <c r="A3" s="13" t="s">
        <v>0</v>
      </c>
      <c r="B3" s="2" t="s">
        <v>19</v>
      </c>
      <c r="C3" s="2" t="s">
        <v>32</v>
      </c>
      <c r="D3" s="2" t="s">
        <v>33</v>
      </c>
      <c r="E3" s="2" t="s">
        <v>34</v>
      </c>
      <c r="F3" s="2" t="s">
        <v>37</v>
      </c>
      <c r="G3" s="2" t="s">
        <v>35</v>
      </c>
      <c r="H3" s="2" t="s">
        <v>36</v>
      </c>
      <c r="I3" s="2" t="s">
        <v>38</v>
      </c>
    </row>
    <row r="4" spans="1:12" ht="15.65" customHeight="1" x14ac:dyDescent="0.3">
      <c r="A4" s="1" t="s">
        <v>39</v>
      </c>
      <c r="B4" s="2">
        <v>24</v>
      </c>
      <c r="C4" s="30">
        <v>1.6</v>
      </c>
      <c r="D4" s="30">
        <f>B4*C4</f>
        <v>38.400000000000006</v>
      </c>
      <c r="E4" s="30">
        <v>0</v>
      </c>
      <c r="F4" s="2">
        <f>D4*E4</f>
        <v>0</v>
      </c>
      <c r="G4" s="11">
        <f>F4*0.05</f>
        <v>0</v>
      </c>
      <c r="H4" s="11">
        <f>F4*0.1</f>
        <v>0</v>
      </c>
      <c r="I4" s="4">
        <f t="shared" ref="I4:I14" si="0">$L$6*F4+$L$5*G4+$L$7*H4</f>
        <v>0</v>
      </c>
      <c r="K4" s="41" t="s">
        <v>45</v>
      </c>
      <c r="L4" s="41"/>
    </row>
    <row r="5" spans="1:12" ht="15.65" customHeight="1" x14ac:dyDescent="0.3">
      <c r="A5" s="1" t="s">
        <v>40</v>
      </c>
      <c r="B5" s="2">
        <v>24</v>
      </c>
      <c r="C5" s="30">
        <v>0.32</v>
      </c>
      <c r="D5" s="30">
        <f t="shared" ref="D5:D14" si="1">B5*C5</f>
        <v>7.68</v>
      </c>
      <c r="E5" s="30">
        <v>0</v>
      </c>
      <c r="F5" s="11">
        <f t="shared" ref="F5:F14" si="2">D5*E5</f>
        <v>0</v>
      </c>
      <c r="G5" s="11">
        <f t="shared" ref="G5:G14" si="3">F5*0.05</f>
        <v>0</v>
      </c>
      <c r="H5" s="11">
        <f t="shared" ref="H5:H14" si="4">F5*0.1</f>
        <v>0</v>
      </c>
      <c r="I5" s="4">
        <f t="shared" si="0"/>
        <v>0</v>
      </c>
      <c r="K5" s="19" t="s">
        <v>46</v>
      </c>
      <c r="L5" s="20">
        <v>69.040000000000006</v>
      </c>
    </row>
    <row r="6" spans="1:12" ht="13.9" customHeight="1" x14ac:dyDescent="0.3">
      <c r="A6" s="1" t="s">
        <v>31</v>
      </c>
      <c r="B6" s="2"/>
      <c r="C6" s="30"/>
      <c r="D6" s="30"/>
      <c r="E6" s="30"/>
      <c r="F6" s="2">
        <f t="shared" si="2"/>
        <v>0</v>
      </c>
      <c r="G6" s="2">
        <f t="shared" si="3"/>
        <v>0</v>
      </c>
      <c r="H6" s="2">
        <f t="shared" si="4"/>
        <v>0</v>
      </c>
      <c r="I6" s="6">
        <f t="shared" si="0"/>
        <v>0</v>
      </c>
      <c r="K6" s="19" t="s">
        <v>47</v>
      </c>
      <c r="L6" s="20">
        <v>51.23</v>
      </c>
    </row>
    <row r="7" spans="1:12" x14ac:dyDescent="0.3">
      <c r="A7" s="1" t="s">
        <v>57</v>
      </c>
      <c r="B7" s="2">
        <v>8</v>
      </c>
      <c r="C7" s="30">
        <v>1</v>
      </c>
      <c r="D7" s="30">
        <f t="shared" si="1"/>
        <v>8</v>
      </c>
      <c r="E7" s="30">
        <v>0</v>
      </c>
      <c r="F7" s="2">
        <f t="shared" si="2"/>
        <v>0</v>
      </c>
      <c r="G7" s="2">
        <f t="shared" si="3"/>
        <v>0</v>
      </c>
      <c r="H7" s="2">
        <f t="shared" si="4"/>
        <v>0</v>
      </c>
      <c r="I7" s="6">
        <f t="shared" si="0"/>
        <v>0</v>
      </c>
      <c r="K7" s="19" t="s">
        <v>48</v>
      </c>
      <c r="L7" s="20">
        <v>37.729999999999997</v>
      </c>
    </row>
    <row r="8" spans="1:12" ht="13.9" customHeight="1" x14ac:dyDescent="0.3">
      <c r="A8" s="1" t="s">
        <v>58</v>
      </c>
      <c r="B8" s="2">
        <v>8</v>
      </c>
      <c r="C8" s="30">
        <v>2</v>
      </c>
      <c r="D8" s="30">
        <f t="shared" si="1"/>
        <v>16</v>
      </c>
      <c r="E8" s="30">
        <v>1</v>
      </c>
      <c r="F8" s="11">
        <f t="shared" si="2"/>
        <v>16</v>
      </c>
      <c r="G8" s="11">
        <f t="shared" si="3"/>
        <v>0.8</v>
      </c>
      <c r="H8" s="11">
        <f t="shared" si="4"/>
        <v>1.6</v>
      </c>
      <c r="I8" s="4">
        <f t="shared" si="0"/>
        <v>935.28</v>
      </c>
    </row>
    <row r="9" spans="1:12" ht="13.9" customHeight="1" x14ac:dyDescent="0.3">
      <c r="A9" s="1" t="s">
        <v>59</v>
      </c>
      <c r="B9" s="2">
        <v>8</v>
      </c>
      <c r="C9" s="30">
        <v>1</v>
      </c>
      <c r="D9" s="30">
        <f t="shared" si="1"/>
        <v>8</v>
      </c>
      <c r="E9" s="30">
        <v>1</v>
      </c>
      <c r="F9" s="2">
        <f t="shared" si="2"/>
        <v>8</v>
      </c>
      <c r="G9" s="11">
        <f t="shared" si="3"/>
        <v>0.4</v>
      </c>
      <c r="H9" s="11">
        <f t="shared" si="4"/>
        <v>0.8</v>
      </c>
      <c r="I9" s="4">
        <f t="shared" si="0"/>
        <v>467.64</v>
      </c>
    </row>
    <row r="10" spans="1:12" ht="13.9" customHeight="1" x14ac:dyDescent="0.3">
      <c r="A10" s="1" t="s">
        <v>60</v>
      </c>
      <c r="B10" s="2">
        <v>8</v>
      </c>
      <c r="C10" s="30">
        <v>1</v>
      </c>
      <c r="D10" s="30">
        <f t="shared" si="1"/>
        <v>8</v>
      </c>
      <c r="E10" s="30">
        <v>0</v>
      </c>
      <c r="F10" s="2">
        <f t="shared" si="2"/>
        <v>0</v>
      </c>
      <c r="G10" s="2">
        <f t="shared" si="3"/>
        <v>0</v>
      </c>
      <c r="H10" s="2">
        <f t="shared" si="4"/>
        <v>0</v>
      </c>
      <c r="I10" s="6">
        <f t="shared" si="0"/>
        <v>0</v>
      </c>
    </row>
    <row r="11" spans="1:12" ht="13.9" customHeight="1" x14ac:dyDescent="0.3">
      <c r="A11" s="1" t="s">
        <v>61</v>
      </c>
      <c r="B11" s="2">
        <v>8</v>
      </c>
      <c r="C11" s="30">
        <v>1</v>
      </c>
      <c r="D11" s="30">
        <f t="shared" si="1"/>
        <v>8</v>
      </c>
      <c r="E11" s="30">
        <v>0</v>
      </c>
      <c r="F11" s="2">
        <f t="shared" si="2"/>
        <v>0</v>
      </c>
      <c r="G11" s="2">
        <f t="shared" si="3"/>
        <v>0</v>
      </c>
      <c r="H11" s="2">
        <f t="shared" si="4"/>
        <v>0</v>
      </c>
      <c r="I11" s="6">
        <f t="shared" si="0"/>
        <v>0</v>
      </c>
    </row>
    <row r="12" spans="1:12" ht="15.5" x14ac:dyDescent="0.3">
      <c r="A12" s="1" t="s">
        <v>62</v>
      </c>
      <c r="B12" s="2">
        <v>8</v>
      </c>
      <c r="C12" s="30">
        <v>2</v>
      </c>
      <c r="D12" s="30">
        <f t="shared" si="1"/>
        <v>16</v>
      </c>
      <c r="E12" s="30">
        <v>1</v>
      </c>
      <c r="F12" s="11">
        <f t="shared" si="2"/>
        <v>16</v>
      </c>
      <c r="G12" s="11">
        <f t="shared" si="3"/>
        <v>0.8</v>
      </c>
      <c r="H12" s="11">
        <f t="shared" si="4"/>
        <v>1.6</v>
      </c>
      <c r="I12" s="4">
        <f t="shared" si="0"/>
        <v>935.28</v>
      </c>
    </row>
    <row r="13" spans="1:12" ht="15.5" x14ac:dyDescent="0.3">
      <c r="A13" s="1" t="s">
        <v>63</v>
      </c>
      <c r="B13" s="2">
        <v>16</v>
      </c>
      <c r="C13" s="30">
        <f>'Table 1'!C14</f>
        <v>2</v>
      </c>
      <c r="D13" s="30">
        <f t="shared" si="1"/>
        <v>32</v>
      </c>
      <c r="E13" s="30">
        <f>'Table 1'!E14</f>
        <v>1</v>
      </c>
      <c r="F13" s="2">
        <f t="shared" si="2"/>
        <v>32</v>
      </c>
      <c r="G13" s="2">
        <f t="shared" si="3"/>
        <v>1.6</v>
      </c>
      <c r="H13" s="2">
        <f t="shared" si="4"/>
        <v>3.2</v>
      </c>
      <c r="I13" s="4">
        <f t="shared" si="0"/>
        <v>1870.56</v>
      </c>
    </row>
    <row r="14" spans="1:12" ht="15.5" x14ac:dyDescent="0.3">
      <c r="A14" s="1" t="s">
        <v>64</v>
      </c>
      <c r="B14" s="2">
        <v>8</v>
      </c>
      <c r="C14" s="2">
        <v>1</v>
      </c>
      <c r="D14" s="2">
        <f t="shared" si="1"/>
        <v>8</v>
      </c>
      <c r="E14" s="2">
        <v>1</v>
      </c>
      <c r="F14" s="2">
        <f t="shared" si="2"/>
        <v>8</v>
      </c>
      <c r="G14" s="2">
        <f t="shared" si="3"/>
        <v>0.4</v>
      </c>
      <c r="H14" s="2">
        <f t="shared" si="4"/>
        <v>0.8</v>
      </c>
      <c r="I14" s="4">
        <f t="shared" si="0"/>
        <v>467.64</v>
      </c>
    </row>
    <row r="15" spans="1:12" ht="15" x14ac:dyDescent="0.3">
      <c r="A15" s="8" t="s">
        <v>49</v>
      </c>
      <c r="B15" s="12"/>
      <c r="C15" s="12"/>
      <c r="D15" s="12"/>
      <c r="E15" s="12"/>
      <c r="F15" s="39">
        <f>+SUM(F4:H14)</f>
        <v>92</v>
      </c>
      <c r="G15" s="39"/>
      <c r="H15" s="39"/>
      <c r="I15" s="10">
        <f>ROUND(+SUM(I4:I14),-1)</f>
        <v>4680</v>
      </c>
    </row>
    <row r="17" spans="1:9" x14ac:dyDescent="0.3">
      <c r="A17" s="14" t="s">
        <v>29</v>
      </c>
    </row>
    <row r="18" spans="1:9" ht="17.25" customHeight="1" x14ac:dyDescent="0.3">
      <c r="A18" s="44" t="s">
        <v>76</v>
      </c>
      <c r="B18" s="44"/>
      <c r="C18" s="44"/>
      <c r="D18" s="44"/>
      <c r="E18" s="44"/>
      <c r="F18" s="44"/>
      <c r="G18" s="44"/>
      <c r="H18" s="44"/>
      <c r="I18" s="44"/>
    </row>
    <row r="19" spans="1:9" ht="45.75" customHeight="1" x14ac:dyDescent="0.3">
      <c r="A19" s="44" t="s">
        <v>66</v>
      </c>
      <c r="B19" s="44"/>
      <c r="C19" s="44"/>
      <c r="D19" s="44"/>
      <c r="E19" s="44"/>
      <c r="F19" s="44"/>
      <c r="G19" s="44"/>
      <c r="H19" s="44"/>
      <c r="I19" s="44"/>
    </row>
    <row r="20" spans="1:9" ht="75" customHeight="1" x14ac:dyDescent="0.3">
      <c r="A20" s="43" t="s">
        <v>73</v>
      </c>
      <c r="B20" s="43"/>
      <c r="C20" s="43"/>
      <c r="D20" s="43"/>
      <c r="E20" s="43"/>
      <c r="F20" s="43"/>
      <c r="G20" s="43"/>
      <c r="H20" s="43"/>
      <c r="I20" s="43"/>
    </row>
    <row r="21" spans="1:9" ht="15.5" x14ac:dyDescent="0.3">
      <c r="A21" s="44" t="s">
        <v>51</v>
      </c>
      <c r="B21" s="44"/>
      <c r="C21" s="44"/>
      <c r="D21" s="44"/>
      <c r="E21" s="44"/>
      <c r="F21" s="44"/>
      <c r="G21" s="44"/>
      <c r="H21" s="44"/>
      <c r="I21" s="44"/>
    </row>
    <row r="22" spans="1:9" ht="15.5" x14ac:dyDescent="0.3">
      <c r="A22" s="44" t="s">
        <v>52</v>
      </c>
      <c r="B22" s="44"/>
      <c r="C22" s="44"/>
      <c r="D22" s="44"/>
      <c r="E22" s="44"/>
      <c r="F22" s="44"/>
      <c r="G22" s="44"/>
      <c r="H22" s="44"/>
      <c r="I22" s="44"/>
    </row>
    <row r="23" spans="1:9" ht="18" customHeight="1" x14ac:dyDescent="0.3">
      <c r="A23" s="43" t="s">
        <v>53</v>
      </c>
      <c r="B23" s="43"/>
      <c r="C23" s="43"/>
      <c r="D23" s="43"/>
      <c r="E23" s="43"/>
      <c r="F23" s="43"/>
      <c r="G23" s="43"/>
      <c r="H23" s="43"/>
      <c r="I23" s="43"/>
    </row>
  </sheetData>
  <mergeCells count="8">
    <mergeCell ref="A21:I21"/>
    <mergeCell ref="A22:I22"/>
    <mergeCell ref="A23:I23"/>
    <mergeCell ref="F15:H15"/>
    <mergeCell ref="K4:L4"/>
    <mergeCell ref="A18:I18"/>
    <mergeCell ref="A19:I19"/>
    <mergeCell ref="A20:I2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1</vt:lpstr>
      <vt:lpstr>Table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Wrigley, William</cp:lastModifiedBy>
  <dcterms:created xsi:type="dcterms:W3CDTF">2016-01-05T19:37:24Z</dcterms:created>
  <dcterms:modified xsi:type="dcterms:W3CDTF">2021-07-30T17:55:55Z</dcterms:modified>
</cp:coreProperties>
</file>