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O:\TAD\TAD10\Paperwork Reduction Act - Information Collections (TAD-10)\(OMB 2132-0561) FIXED GUIDEWAY -CAPITAL INVESTMENT GRANTS NEW STARTS 5309\2019 ICR Renewal\"/>
    </mc:Choice>
  </mc:AlternateContent>
  <bookViews>
    <workbookView xWindow="0" yWindow="-15" windowWidth="19440" windowHeight="5985" tabRatio="745"/>
  </bookViews>
  <sheets>
    <sheet name="Project Description" sheetId="1" r:id="rId1"/>
    <sheet name="Mobility &amp; Cost Effectiveness" sheetId="2" r:id="rId2"/>
    <sheet name="Capacity Need&amp;Congestion Relief" sheetId="16" r:id="rId3"/>
    <sheet name="Finance" sheetId="6" r:id="rId4"/>
    <sheet name="Lookups" sheetId="17" state="hidden" r:id="rId5"/>
    <sheet name="Rating Estimation" sheetId="19" r:id="rId6"/>
  </sheets>
  <definedNames>
    <definedName name="_ftn1" localSheetId="0">'Project Description'!#REF!</definedName>
    <definedName name="_ftn2" localSheetId="0">'Project Description'!#REF!</definedName>
    <definedName name="_ftn3" localSheetId="0">'Project Description'!#REF!</definedName>
    <definedName name="_ftn4" localSheetId="0">'Project Description'!#REF!</definedName>
    <definedName name="_ftn5" localSheetId="0">'Project Description'!#REF!</definedName>
    <definedName name="_ftnref1" localSheetId="0">'Project Description'!#REF!</definedName>
    <definedName name="_ftnref2" localSheetId="0">'Project Description'!#REF!</definedName>
    <definedName name="_ftnref3" localSheetId="0">'Project Description'!#REF!</definedName>
    <definedName name="_ftnref4" localSheetId="0">'Project Description'!#REF!</definedName>
    <definedName name="_ftnref5" localSheetId="0">'Project Description'!#REF!</definedName>
    <definedName name="MODE">'Project Description'!$F$49</definedName>
    <definedName name="_xlnm.Print_Area" localSheetId="2">'Capacity Need&amp;Congestion Relief'!$A$1:$G$23</definedName>
    <definedName name="_xlnm.Print_Area" localSheetId="3">Finance!$A$1:$F$108</definedName>
    <definedName name="_xlnm.Print_Area" localSheetId="1">'Mobility &amp; Cost Effectiveness'!$A$1:$G$22</definedName>
    <definedName name="_xlnm.Print_Area" localSheetId="0">'Project Description'!$A$1:$M$236</definedName>
    <definedName name="Template11" localSheetId="3">Finance!$A$3</definedName>
    <definedName name="Z_AB5399CE_BEB7_40AA_A66C_46449E135DF8_.wvu.PrintArea" localSheetId="3" hidden="1">Finance!$A$1:$F$108</definedName>
    <definedName name="Z_AB5399CE_BEB7_40AA_A66C_46449E135DF8_.wvu.PrintArea" localSheetId="1" hidden="1">'Mobility &amp; Cost Effectiveness'!$A$1:$G$22</definedName>
    <definedName name="Z_AB5399CE_BEB7_40AA_A66C_46449E135DF8_.wvu.PrintArea" localSheetId="0" hidden="1">'Project Description'!$A$1:$M$235</definedName>
  </definedNames>
  <calcPr calcId="171027"/>
  <customWorkbookViews>
    <customWorkbookView name="benjamin.owen - Personal View" guid="{AB5399CE-BEB7-40AA-A66C-46449E135DF8}" mergeInterval="0" personalView="1" maximized="1" windowWidth="1280" windowHeight="809" tabRatio="745" activeSheetId="1"/>
  </customWorkbookViews>
</workbook>
</file>

<file path=xl/calcChain.xml><?xml version="1.0" encoding="utf-8"?>
<calcChain xmlns="http://schemas.openxmlformats.org/spreadsheetml/2006/main">
  <c r="F30" i="6" l="1"/>
  <c r="F29" i="6"/>
  <c r="F28" i="6"/>
  <c r="D141" i="1" l="1"/>
  <c r="D107" i="1"/>
  <c r="D142" i="1" l="1"/>
  <c r="H12" i="19"/>
  <c r="D12" i="19" l="1"/>
  <c r="D11" i="19"/>
  <c r="G2" i="19" l="1"/>
  <c r="H24" i="17" l="1"/>
  <c r="J11" i="19" s="1"/>
  <c r="J9" i="19" l="1"/>
  <c r="J10" i="19"/>
  <c r="C96" i="1" l="1"/>
  <c r="C95" i="1"/>
  <c r="C94" i="1"/>
  <c r="C93" i="1"/>
  <c r="B96" i="6" l="1"/>
  <c r="A61" i="6" l="1"/>
  <c r="A60" i="6"/>
  <c r="F27" i="6"/>
  <c r="A59" i="6" l="1"/>
  <c r="M168" i="1" l="1"/>
  <c r="M166" i="1"/>
  <c r="D169" i="1"/>
  <c r="J169" i="1" s="1"/>
  <c r="D168" i="1"/>
  <c r="J168" i="1" s="1"/>
  <c r="D167" i="1"/>
  <c r="J167" i="1" s="1"/>
  <c r="D166" i="1"/>
  <c r="J166" i="1" s="1"/>
  <c r="D165" i="1"/>
  <c r="J165" i="1" s="1"/>
  <c r="D135" i="1"/>
  <c r="J135" i="1" s="1"/>
  <c r="D134" i="1"/>
  <c r="J134" i="1" s="1"/>
  <c r="D133" i="1"/>
  <c r="J133" i="1" s="1"/>
  <c r="D132" i="1"/>
  <c r="J132" i="1" s="1"/>
  <c r="D131" i="1"/>
  <c r="J131" i="1" s="1"/>
  <c r="M165" i="1" l="1"/>
  <c r="M169" i="1"/>
  <c r="M167" i="1"/>
  <c r="M135" i="1"/>
  <c r="M134" i="1"/>
  <c r="M133" i="1"/>
  <c r="M132" i="1"/>
  <c r="M131" i="1"/>
  <c r="D170" i="1" l="1"/>
  <c r="M170" i="1" s="1"/>
  <c r="D164" i="1"/>
  <c r="J164" i="1" s="1"/>
  <c r="D163" i="1"/>
  <c r="J163" i="1" s="1"/>
  <c r="D162" i="1"/>
  <c r="D161" i="1"/>
  <c r="D160" i="1"/>
  <c r="J160" i="1" s="1"/>
  <c r="D159" i="1"/>
  <c r="J159" i="1" s="1"/>
  <c r="D158" i="1"/>
  <c r="D157" i="1"/>
  <c r="J157" i="1" s="1"/>
  <c r="D156" i="1"/>
  <c r="J156" i="1" s="1"/>
  <c r="D155" i="1"/>
  <c r="J155" i="1" s="1"/>
  <c r="D154" i="1"/>
  <c r="D153" i="1"/>
  <c r="D152" i="1"/>
  <c r="J152" i="1" s="1"/>
  <c r="D151" i="1"/>
  <c r="D150" i="1"/>
  <c r="D149" i="1"/>
  <c r="D148" i="1"/>
  <c r="J148" i="1" s="1"/>
  <c r="D147" i="1"/>
  <c r="D146" i="1"/>
  <c r="D145" i="1"/>
  <c r="J145" i="1" s="1"/>
  <c r="D144" i="1"/>
  <c r="J144" i="1" s="1"/>
  <c r="D143" i="1"/>
  <c r="D112" i="1"/>
  <c r="J112" i="1" s="1"/>
  <c r="D111" i="1"/>
  <c r="J111" i="1" s="1"/>
  <c r="D110" i="1"/>
  <c r="J110" i="1" s="1"/>
  <c r="D109" i="1"/>
  <c r="J109" i="1" s="1"/>
  <c r="D108" i="1"/>
  <c r="J108" i="1" s="1"/>
  <c r="J107" i="1"/>
  <c r="M164" i="1"/>
  <c r="M163" i="1"/>
  <c r="M160" i="1"/>
  <c r="M157" i="1"/>
  <c r="M156" i="1"/>
  <c r="M155" i="1"/>
  <c r="M152" i="1"/>
  <c r="M144" i="1"/>
  <c r="D136" i="1"/>
  <c r="D130" i="1"/>
  <c r="D129" i="1"/>
  <c r="M129" i="1" s="1"/>
  <c r="D128" i="1"/>
  <c r="M128" i="1" s="1"/>
  <c r="D127" i="1"/>
  <c r="M127" i="1" s="1"/>
  <c r="D126" i="1"/>
  <c r="M126" i="1" s="1"/>
  <c r="D125" i="1"/>
  <c r="M125" i="1" s="1"/>
  <c r="D124" i="1"/>
  <c r="M124" i="1" s="1"/>
  <c r="D123" i="1"/>
  <c r="M123" i="1" s="1"/>
  <c r="D122" i="1"/>
  <c r="M122" i="1" s="1"/>
  <c r="D121" i="1"/>
  <c r="M121" i="1" s="1"/>
  <c r="D120" i="1"/>
  <c r="M120" i="1" s="1"/>
  <c r="D119" i="1"/>
  <c r="M119" i="1" s="1"/>
  <c r="D118" i="1"/>
  <c r="M118" i="1" s="1"/>
  <c r="D117" i="1"/>
  <c r="M117" i="1" s="1"/>
  <c r="D116" i="1"/>
  <c r="M116" i="1" s="1"/>
  <c r="D115" i="1"/>
  <c r="M115" i="1" s="1"/>
  <c r="D114" i="1"/>
  <c r="M114" i="1" s="1"/>
  <c r="D113" i="1"/>
  <c r="M113" i="1" s="1"/>
  <c r="M148" i="1" l="1"/>
  <c r="J136" i="1"/>
  <c r="M136" i="1"/>
  <c r="M143" i="1"/>
  <c r="J143" i="1"/>
  <c r="M147" i="1"/>
  <c r="J147" i="1"/>
  <c r="M151" i="1"/>
  <c r="J151" i="1"/>
  <c r="M142" i="1"/>
  <c r="J142" i="1"/>
  <c r="M146" i="1"/>
  <c r="J146" i="1"/>
  <c r="M150" i="1"/>
  <c r="J150" i="1"/>
  <c r="M154" i="1"/>
  <c r="J154" i="1"/>
  <c r="M158" i="1"/>
  <c r="J158" i="1"/>
  <c r="M162" i="1"/>
  <c r="J162" i="1"/>
  <c r="M141" i="1"/>
  <c r="J141" i="1"/>
  <c r="M149" i="1"/>
  <c r="J149" i="1"/>
  <c r="M153" i="1"/>
  <c r="J153" i="1"/>
  <c r="M161" i="1"/>
  <c r="J161" i="1"/>
  <c r="J170" i="1"/>
  <c r="M130" i="1"/>
  <c r="J130" i="1"/>
  <c r="M159" i="1"/>
  <c r="M145" i="1"/>
  <c r="M112" i="1"/>
  <c r="M109" i="1"/>
  <c r="M108" i="1"/>
  <c r="M110" i="1"/>
  <c r="M111" i="1"/>
  <c r="M107" i="1"/>
  <c r="J115" i="1"/>
  <c r="J119" i="1"/>
  <c r="J123" i="1"/>
  <c r="J127" i="1"/>
  <c r="J116" i="1"/>
  <c r="J120" i="1"/>
  <c r="J124" i="1"/>
  <c r="J128" i="1"/>
  <c r="J113" i="1"/>
  <c r="J117" i="1"/>
  <c r="J121" i="1"/>
  <c r="J125" i="1"/>
  <c r="J129" i="1"/>
  <c r="J114" i="1"/>
  <c r="J118" i="1"/>
  <c r="J122" i="1"/>
  <c r="J126" i="1"/>
  <c r="M171" i="1" l="1"/>
  <c r="J171" i="1"/>
  <c r="M137" i="1"/>
  <c r="A104" i="1"/>
  <c r="B2" i="6"/>
  <c r="K171" i="1" l="1"/>
  <c r="K137" i="1"/>
  <c r="E8" i="16"/>
  <c r="E21" i="16" s="1"/>
  <c r="D8" i="16" l="1"/>
  <c r="D14" i="16" s="1"/>
  <c r="J137" i="1"/>
  <c r="D7" i="16" l="1"/>
  <c r="D20" i="16" s="1"/>
  <c r="E7" i="16"/>
  <c r="E20" i="16" s="1"/>
  <c r="D13" i="16" l="1"/>
  <c r="D15" i="16" s="1"/>
  <c r="F20" i="16"/>
  <c r="A73" i="6"/>
  <c r="A40" i="6"/>
  <c r="A173" i="1"/>
  <c r="A47" i="1"/>
  <c r="D16" i="16" l="1"/>
  <c r="C2" i="2"/>
  <c r="C10" i="19" l="1"/>
  <c r="F10" i="2"/>
  <c r="F9" i="2"/>
  <c r="D21" i="16" l="1"/>
  <c r="F21" i="16" s="1"/>
  <c r="B4" i="2"/>
  <c r="F8" i="16" l="1"/>
  <c r="F7" i="16"/>
  <c r="D22" i="16" l="1"/>
  <c r="D23" i="16" l="1"/>
  <c r="D20" i="2"/>
  <c r="D21" i="2" s="1"/>
  <c r="D22" i="2" s="1"/>
  <c r="C8" i="19" s="1"/>
  <c r="D8" i="19" s="1"/>
  <c r="D11" i="2"/>
  <c r="D12" i="2"/>
  <c r="D13" i="2" s="1"/>
  <c r="C7" i="19" s="1"/>
  <c r="D7" i="19" s="1"/>
  <c r="D10" i="19" l="1"/>
  <c r="C9" i="19"/>
  <c r="D9" i="19" s="1"/>
  <c r="F35" i="6"/>
  <c r="F34" i="6"/>
  <c r="F33" i="6"/>
  <c r="F23" i="6"/>
  <c r="F20" i="6"/>
  <c r="F19" i="6"/>
  <c r="F18" i="6"/>
  <c r="F17" i="6"/>
  <c r="F14" i="6"/>
  <c r="F13" i="6"/>
  <c r="F12" i="6"/>
  <c r="F11" i="6"/>
  <c r="F87" i="1"/>
  <c r="F86" i="1"/>
  <c r="A66" i="6"/>
  <c r="A65" i="6"/>
  <c r="A64" i="6"/>
  <c r="A58" i="6"/>
  <c r="A57" i="6"/>
  <c r="A56" i="6"/>
  <c r="A53" i="6"/>
  <c r="A52" i="6"/>
  <c r="A51" i="6"/>
  <c r="A50" i="6"/>
  <c r="A47" i="6"/>
  <c r="A46" i="6"/>
  <c r="A45" i="6"/>
  <c r="A44" i="6"/>
  <c r="D13" i="19" l="1"/>
  <c r="C13" i="19" s="1"/>
  <c r="C2" i="16"/>
  <c r="E5" i="6" l="1"/>
  <c r="I12" i="19" s="1"/>
  <c r="F24" i="6"/>
  <c r="D37" i="6"/>
  <c r="D38" i="6" s="1"/>
  <c r="F26" i="6"/>
  <c r="F25" i="6"/>
  <c r="J12" i="19" l="1"/>
  <c r="J13" i="19" s="1"/>
  <c r="D15" i="19" s="1"/>
  <c r="G12" i="19"/>
  <c r="F37" i="6"/>
  <c r="I13" i="19" l="1"/>
  <c r="G15" i="19"/>
</calcChain>
</file>

<file path=xl/comments1.xml><?xml version="1.0" encoding="utf-8"?>
<comments xmlns="http://schemas.openxmlformats.org/spreadsheetml/2006/main">
  <authors>
    <author>daye</author>
    <author>benjamin.owen</author>
    <author>Peter Mazurek (FTA)</author>
  </authors>
  <commentList>
    <comment ref="C2" authorId="0" shapeId="0">
      <text>
        <r>
          <rPr>
            <sz val="10"/>
            <color indexed="81"/>
            <rFont val="Arial"/>
            <family val="2"/>
          </rPr>
          <t xml:space="preserve">Enter your official name for the project as you would like it reflected in the Annual Report on Funding Recommendations </t>
        </r>
      </text>
    </comment>
    <comment ref="F51" authorId="1" shapeId="0">
      <text>
        <r>
          <rPr>
            <sz val="10"/>
            <color indexed="81"/>
            <rFont val="Arial"/>
            <family val="2"/>
          </rPr>
          <t>Count paired inbound/outbound boarding platforms as one station (do not report the total number of boarding platforms)</t>
        </r>
      </text>
    </comment>
    <comment ref="F55" authorId="0" shapeId="0">
      <text>
        <r>
          <rPr>
            <sz val="10"/>
            <color indexed="81"/>
            <rFont val="Arial"/>
            <family val="2"/>
          </rPr>
          <t>Insert additional rows if necessary</t>
        </r>
      </text>
    </comment>
    <comment ref="F69" authorId="0" shapeId="0">
      <text>
        <r>
          <rPr>
            <sz val="10"/>
            <color indexed="81"/>
            <rFont val="Arial"/>
            <family val="2"/>
          </rPr>
          <t>Insert additional rows if necessary</t>
        </r>
      </text>
    </comment>
    <comment ref="F84" authorId="1" shapeId="0">
      <text>
        <r>
          <rPr>
            <sz val="10"/>
            <color indexed="81"/>
            <rFont val="Arial"/>
            <family val="2"/>
          </rPr>
          <t xml:space="preserve">"Existing" is the most recent year for which the data on demographics and the existing transit system are available. It is the year used to establish eligibility. </t>
        </r>
      </text>
    </comment>
    <comment ref="F86" authorId="0" shapeId="0">
      <text>
        <r>
          <rPr>
            <sz val="10"/>
            <color indexed="81"/>
            <rFont val="Arial"/>
            <family val="2"/>
          </rPr>
          <t>Value linked from Finance Template</t>
        </r>
      </text>
    </comment>
    <comment ref="F87" authorId="0" shapeId="0">
      <text>
        <r>
          <rPr>
            <sz val="10"/>
            <color indexed="81"/>
            <rFont val="Arial"/>
            <family val="2"/>
          </rPr>
          <t>Value linked from Finance Template</t>
        </r>
      </text>
    </comment>
    <comment ref="B106" authorId="2" shapeId="0">
      <text>
        <r>
          <rPr>
            <sz val="9"/>
            <color indexed="81"/>
            <rFont val="Tahoma"/>
            <family val="2"/>
          </rPr>
          <t>Notes on the Detail of Operations:
Enter the operating schedule for the peak hour as defined by the project definition.
"Train Line Reference" should be used to specify the line name, number, color, or other identifying characteristic of each train. 
Departure time should be the time when each train enters the defined project area.
If more lines are needed to represent operations in the peak hour, please contact FTA for further instructions.
For Light Rail/Heavy Rail, the overall car length and width should be entered in Feet and Inches with no reductions. The usable space calculation will automatically deduct 6'7" of length and 8" of width as per guidance. Please enter whole feet and whole inches with no decimals or fractions.</t>
        </r>
      </text>
    </comment>
  </commentList>
</comments>
</file>

<file path=xl/comments2.xml><?xml version="1.0" encoding="utf-8"?>
<comments xmlns="http://schemas.openxmlformats.org/spreadsheetml/2006/main">
  <authors>
    <author>daye</author>
  </authors>
  <commentList>
    <comment ref="B4" authorId="0" shapeId="0">
      <text>
        <r>
          <rPr>
            <sz val="10"/>
            <color indexed="81"/>
            <rFont val="Arial"/>
            <family val="2"/>
          </rPr>
          <t>Please enter entire numbers in the cells in this worksheet.  Do not abbreviate or round.  For example, enter $1,000,105 rather than $1.0 or $1,000,000.  Otherwise calculations will not work correctly.</t>
        </r>
      </text>
    </comment>
  </commentList>
</comments>
</file>

<file path=xl/sharedStrings.xml><?xml version="1.0" encoding="utf-8"?>
<sst xmlns="http://schemas.openxmlformats.org/spreadsheetml/2006/main" count="474" uniqueCount="255">
  <si>
    <t>Total</t>
  </si>
  <si>
    <t>Line</t>
  </si>
  <si>
    <t>Source/Calculation</t>
  </si>
  <si>
    <t>PROJECT NAME:</t>
  </si>
  <si>
    <t>Participating Agencies</t>
  </si>
  <si>
    <t>Lead Agency</t>
  </si>
  <si>
    <t>Name</t>
  </si>
  <si>
    <t>Contact Person</t>
  </si>
  <si>
    <t>Address</t>
  </si>
  <si>
    <t>Telephone Number</t>
  </si>
  <si>
    <t>Fax Number</t>
  </si>
  <si>
    <t>Email</t>
  </si>
  <si>
    <t>Transit Agency</t>
  </si>
  <si>
    <t>State Department of Transportation</t>
  </si>
  <si>
    <t>Other Relevant Agencies</t>
  </si>
  <si>
    <t>Project Definition</t>
  </si>
  <si>
    <t>Length (miles)</t>
  </si>
  <si>
    <t>Mode/Technology</t>
  </si>
  <si>
    <t>Above grade</t>
  </si>
  <si>
    <t>Below grade</t>
  </si>
  <si>
    <t>At grade</t>
  </si>
  <si>
    <t>Exclusive</t>
  </si>
  <si>
    <t>Mixed Traffic</t>
  </si>
  <si>
    <t>Ownership – who owns the right of way?</t>
  </si>
  <si>
    <t>Current Use: active freight or passenger service?</t>
  </si>
  <si>
    <t>Project Planning Dates</t>
  </si>
  <si>
    <t>Opening Year</t>
  </si>
  <si>
    <t>Capital Cost Estimate</t>
  </si>
  <si>
    <t>Year of Expenditure</t>
  </si>
  <si>
    <t>Project Schedule</t>
  </si>
  <si>
    <t>LPA selected</t>
  </si>
  <si>
    <t>LPA included in the financially constrained long range plan</t>
  </si>
  <si>
    <t>Project Management</t>
  </si>
  <si>
    <t>Project Manager</t>
  </si>
  <si>
    <t>Phone</t>
  </si>
  <si>
    <t>Fax</t>
  </si>
  <si>
    <t>Agency CEO</t>
  </si>
  <si>
    <t>Contractors</t>
  </si>
  <si>
    <t>Current Prime Contractor</t>
  </si>
  <si>
    <t>Prime Contractor: Project Manager</t>
  </si>
  <si>
    <t>Metropolitan Planning Organization</t>
  </si>
  <si>
    <t>Type of Alignment by Segment (Number of Miles)</t>
  </si>
  <si>
    <t>Type of Funds</t>
  </si>
  <si>
    <t>Dollar Amount</t>
  </si>
  <si>
    <t>% of Total Capital Cost</t>
  </si>
  <si>
    <t xml:space="preserve">State Capital Funding Sources </t>
  </si>
  <si>
    <t>Local Capital Funding Sources</t>
  </si>
  <si>
    <t xml:space="preserve">Private Sector/In-kind match/Other </t>
  </si>
  <si>
    <t xml:space="preserve">Other Federal Sources </t>
  </si>
  <si>
    <t>Specify Whether New or Existing Funding Source</t>
  </si>
  <si>
    <t xml:space="preserve">State Sources </t>
  </si>
  <si>
    <t>Local Sources</t>
  </si>
  <si>
    <t>Innovative Financing Methods</t>
  </si>
  <si>
    <t xml:space="preserve">Innovative Funding Source </t>
  </si>
  <si>
    <t xml:space="preserve">Anticipated Funding Amount </t>
  </si>
  <si>
    <t>Identify Supporting Documentation Submitted</t>
  </si>
  <si>
    <t>Type of Funding Source</t>
  </si>
  <si>
    <t>Transit System Operating Characteristics</t>
  </si>
  <si>
    <t xml:space="preserve">Current Systemwide Characteristics </t>
  </si>
  <si>
    <t>(Can be the same data as reported to the FTA for the National Transit Database)</t>
  </si>
  <si>
    <t xml:space="preserve"> Number/Value</t>
  </si>
  <si>
    <t>Number/Value</t>
  </si>
  <si>
    <t>Farebox Recovery Percent</t>
  </si>
  <si>
    <t>Number of Buses</t>
  </si>
  <si>
    <t>Number of Rail Vehicles</t>
  </si>
  <si>
    <t>Average Fare</t>
  </si>
  <si>
    <t>Average Age of Buses</t>
  </si>
  <si>
    <t>Revenue Miles of Service Provided</t>
  </si>
  <si>
    <t>Average Age of Rail Vehicles</t>
  </si>
  <si>
    <t>Revenue Hours of Service Provided</t>
  </si>
  <si>
    <t xml:space="preserve">Revenue Miles of Service </t>
  </si>
  <si>
    <t xml:space="preserve">Revenue Hours of Service </t>
  </si>
  <si>
    <t>(Donations of right-of-way, construction of stations or parking, or funding for the project from a non-governmental entity, business, or business assoc.)</t>
  </si>
  <si>
    <t>(Municipal, City, County, Township, or Regional funding such as bonds, sales tax, legislative appropriation, transportation trust funds, etc.)</t>
  </si>
  <si>
    <t>(Funds provided by State agencies or legislatures such as bonds, dedicated sales tax, annual legislative appropriation, transportation trust funds, etc.)</t>
  </si>
  <si>
    <t>Reference Notes:  The following categories and definitions are applied to funding sources:</t>
  </si>
  <si>
    <t xml:space="preserve">Number of Rail Vehicles </t>
  </si>
  <si>
    <t>---</t>
  </si>
  <si>
    <t>Mobility Improvements</t>
  </si>
  <si>
    <t>Status of Existing Right of Way</t>
  </si>
  <si>
    <t>Project Planning and Development Schedule</t>
  </si>
  <si>
    <t>Item</t>
  </si>
  <si>
    <t>Other Federal Capital Funding Sources</t>
  </si>
  <si>
    <t>(Linked from page 1)</t>
  </si>
  <si>
    <t>Private Sector/In-kind Match/Other</t>
  </si>
  <si>
    <t>Specify Status of Funds --Committed, Budgeted, or Planned (See notes below)</t>
  </si>
  <si>
    <t>Summary Information from the Operating Finance Plan</t>
  </si>
  <si>
    <t>Cost Effectiveness</t>
  </si>
  <si>
    <t>Contractor Responsible for Capital Cost Estimates</t>
  </si>
  <si>
    <t>Values</t>
  </si>
  <si>
    <t>Dollar Amount
(YOE)</t>
  </si>
  <si>
    <t>TOTAL NON-SECTION 5309 FUNDING (YOE dollars)</t>
  </si>
  <si>
    <t>Insert anticipated or actual date</t>
  </si>
  <si>
    <t>Entry into Project Development</t>
  </si>
  <si>
    <t>Anticipated NEPA Class of Action</t>
  </si>
  <si>
    <t>Approval into Engineering</t>
  </si>
  <si>
    <t>Estimated Cost of Project Development (YOE $):</t>
  </si>
  <si>
    <t>Estimated Cost of Engineering (YOE $):</t>
  </si>
  <si>
    <t>Estimated Number of U.S. Jobs Related to Design, Construction, Operation and Maintenance of the Project</t>
  </si>
  <si>
    <t>2.</t>
  </si>
  <si>
    <t>3.</t>
  </si>
  <si>
    <t>4.</t>
  </si>
  <si>
    <t>1.</t>
  </si>
  <si>
    <t>Anticipated FFGA Award</t>
  </si>
  <si>
    <t>1a</t>
  </si>
  <si>
    <t>1b</t>
  </si>
  <si>
    <r>
      <t xml:space="preserve">Identify Supporting Documentation Submitted to Verify Funding Source
</t>
    </r>
    <r>
      <rPr>
        <sz val="10"/>
        <rFont val="Arial"/>
        <family val="2"/>
      </rPr>
      <t>If a public referendum is needed, provide the anticipated date</t>
    </r>
  </si>
  <si>
    <t>(Unconventional sources of funding which may include TIFIA, State Infrastructure Banks, Public/Private partnerships, Toll Credits, etc.)</t>
  </si>
  <si>
    <t>Committed, Budgeted or Planned</t>
  </si>
  <si>
    <r>
      <t>Committed:</t>
    </r>
    <r>
      <rPr>
        <sz val="10"/>
        <rFont val="Arial"/>
        <family val="2"/>
      </rPr>
      <t xml:space="preserve"> Committed sources are programmed funds that </t>
    </r>
    <r>
      <rPr>
        <b/>
        <u/>
        <sz val="10"/>
        <rFont val="Arial"/>
        <family val="2"/>
      </rPr>
      <t>have all the necessary approvals</t>
    </r>
    <r>
      <rPr>
        <sz val="10"/>
        <rFont val="Arial"/>
        <family val="2"/>
      </rPr>
      <t xml:space="preserve"> (legislative or referendum) to be used to fund the proposed project </t>
    </r>
    <r>
      <rPr>
        <b/>
        <u/>
        <sz val="10"/>
        <rFont val="Arial"/>
        <family val="2"/>
      </rPr>
      <t>without any additional action</t>
    </r>
    <r>
      <rPr>
        <sz val="10"/>
        <rFont val="Arial"/>
        <family val="2"/>
      </rPr>
      <t>.  These funds have been formally programmed in the MPO’s TIP and/or any related local, regional, or state CIP or appropriation.  Examples include dedicated or approved tax revenues, state grants that have been approved by all required legislative bodies, cash reserves that have been dedicated to the proposed project, and additional debt capacity that requires no further approvals and has been dedicated by the transit agency to the proposed project.</t>
    </r>
  </si>
  <si>
    <r>
      <t>Budgeted:</t>
    </r>
    <r>
      <rPr>
        <sz val="10"/>
        <rFont val="Arial"/>
        <family val="2"/>
      </rPr>
      <t xml:space="preserve"> This category is for funds that have been budgeted and/or programmed for use on the proposed project but remain uncommitted, i.e., the funds have not yet received statutory approval.  Examples include debt financing in an agency-adopted CIP that has yet to receive final legislative approval, or state grants that have been included in the state budget, but are still awaiting legislative approval.  These funds are almost certain to be committed in the near future.  Funds will be classified as budgeted where available funding cannot be committed until the Full Funding Grant Agreement (FFGA) is executed, or due to local practices outside of the project sponsor’s control (e.g., the project development schedule extends beyond the TIP period).</t>
    </r>
  </si>
  <si>
    <r>
      <t>Planned:</t>
    </r>
    <r>
      <rPr>
        <sz val="10"/>
        <rFont val="Arial"/>
        <family val="2"/>
      </rPr>
      <t xml:space="preserve"> This category is for funds that are identified and have a reasonable chance of being committed, but are neither committed nor budgeted.  Examples include proposed sources that require a scheduled referendum, reasonable requests for state/local  grants, and proposed debt financing that has not yet been adopted in the agency’s CIP.</t>
    </r>
  </si>
  <si>
    <t>Construction Duration (enter start and end dates)</t>
  </si>
  <si>
    <t>CORE CAPACITY PROJECT DESCRIPTION TEMPLATE</t>
  </si>
  <si>
    <t>Existing</t>
  </si>
  <si>
    <t>Key Agency Staff:                  Overall Core Capacity Criteria</t>
  </si>
  <si>
    <t>Key Agency Staff: 
Ridership Statistics and Data</t>
  </si>
  <si>
    <t>Contractor Responsible for Ridership Data</t>
  </si>
  <si>
    <t>CORE CAPACITY FINANCE TEMPLATE</t>
  </si>
  <si>
    <t>Core Capacity Project Financial Commitment</t>
  </si>
  <si>
    <t>At Opening</t>
  </si>
  <si>
    <t xml:space="preserve">Existing </t>
  </si>
  <si>
    <t>Existing Year</t>
  </si>
  <si>
    <t xml:space="preserve">Total Number of Stations </t>
  </si>
  <si>
    <t>1c</t>
  </si>
  <si>
    <t>Overall percentage of transit-dependent trips</t>
  </si>
  <si>
    <t>Transit-dependent</t>
  </si>
  <si>
    <t>Non-transit-dependent</t>
  </si>
  <si>
    <t>CORE CAPACITY MOBILITY IMPROVEMENT AND COST-EFFECTIVENESS TEMPLATE</t>
  </si>
  <si>
    <t>Daily</t>
  </si>
  <si>
    <t>Line 1b / (Line 1a+Line 1b)</t>
  </si>
  <si>
    <t>Annualization Factor*</t>
  </si>
  <si>
    <t>*Attach documentation describing annualization factor assumed.</t>
  </si>
  <si>
    <t>Capacity Needs</t>
  </si>
  <si>
    <t>Congestion Relief</t>
  </si>
  <si>
    <t>Total usable space per peak hour, in the peak direction</t>
  </si>
  <si>
    <t>Existing Ridership per peak hour, in the peak direction</t>
  </si>
  <si>
    <t>Total available seats per peak hour, in the peak direction</t>
  </si>
  <si>
    <t>Increase</t>
  </si>
  <si>
    <t>Vehicle and Service Characteristics</t>
  </si>
  <si>
    <t>Core Capacity Project Annual Operating Cost in the Opening Year (YOE$):</t>
  </si>
  <si>
    <t>Line 3 / Line 4</t>
  </si>
  <si>
    <t>Total Usable space per passenger per peak hour, in the peak direction</t>
  </si>
  <si>
    <t>Annualized
(annualization factor x daily)</t>
  </si>
  <si>
    <t>Line 1a + Line 1b (unweighted annualized sum)</t>
  </si>
  <si>
    <t>CORE CAPACITY NEEDS AND CONGESTION RELIEF TEMPLATE</t>
  </si>
  <si>
    <t>Section 5309 Core Capacity Funding Anticipated (YOE $):</t>
  </si>
  <si>
    <r>
      <t>Total Finance Charges Included in Capital Cost (include finance charges that are expected prior to either the revenue operations date or the fulfillment of the Section 5309 Core Capacity funding commitment, whichever is later in time</t>
    </r>
    <r>
      <rPr>
        <b/>
        <u/>
        <sz val="10"/>
        <rFont val="Arial"/>
        <family val="2"/>
      </rPr>
      <t>)</t>
    </r>
    <r>
      <rPr>
        <b/>
        <sz val="10"/>
        <rFont val="Arial"/>
        <family val="2"/>
      </rPr>
      <t xml:space="preserve">: </t>
    </r>
    <r>
      <rPr>
        <sz val="10"/>
        <rFont val="Arial"/>
        <family val="2"/>
      </rPr>
      <t>(from SCC Main Worksheet)</t>
    </r>
  </si>
  <si>
    <r>
      <t xml:space="preserve">Core Capacity Capital Cost of Project in YOE dollars
(including finance charges, costs of Project Development and Engineering, and construction): </t>
    </r>
    <r>
      <rPr>
        <sz val="10"/>
        <rFont val="Arial"/>
        <family val="2"/>
      </rPr>
      <t>(from SCC Main Worksheet)</t>
    </r>
  </si>
  <si>
    <t>Section 5309 CIG Share of Core Capacity Project Cost:</t>
  </si>
  <si>
    <t>Total Transit System (including Core Capacity Project) Annual Operating Cost in the Opening Year (YOE$)</t>
  </si>
  <si>
    <r>
      <t xml:space="preserve">Future Transit System with Core Capacity Project </t>
    </r>
    <r>
      <rPr>
        <sz val="10"/>
        <rFont val="Arial"/>
        <family val="2"/>
      </rPr>
      <t>(Systemwide characteristics at completion of the Core Capacity Project)</t>
    </r>
  </si>
  <si>
    <r>
      <t xml:space="preserve">Proposed Sources of Operating Funds </t>
    </r>
    <r>
      <rPr>
        <sz val="10"/>
        <rFont val="Arial"/>
        <family val="2"/>
      </rPr>
      <t>(Proposed sources of operating funds that are anticipated to support operating expenses of the transit system including the Core Capacity project in the opening year.)</t>
    </r>
  </si>
  <si>
    <t>Total trips with extra weight given to transit dependent trips (value used in rating)</t>
  </si>
  <si>
    <t xml:space="preserve">(Non-5309 CIG Funds such as FTA Section 5307, Section 5337, Surface Transportation Program (STP), Congestion Mitigation and Air Quality (CMAQ), etc.) </t>
  </si>
  <si>
    <t>Line 1a annualized + 2*(Line 1b annualized)</t>
  </si>
  <si>
    <t>Annualized Core Capacity cost per annual linked trip (value used in rating)</t>
  </si>
  <si>
    <t>Total usable space per passenger, in the peak hour, in the peak direction</t>
  </si>
  <si>
    <t>Percent Seated Load per peak hour, in the peak direction</t>
  </si>
  <si>
    <t>Commuter Rail</t>
  </si>
  <si>
    <t>Train #</t>
  </si>
  <si>
    <t>Departure Time</t>
  </si>
  <si>
    <t>Number of Cars</t>
  </si>
  <si>
    <t>Usable Space</t>
  </si>
  <si>
    <t>Seats per Car</t>
  </si>
  <si>
    <t>Minutes After</t>
  </si>
  <si>
    <t>Seats Per Train</t>
  </si>
  <si>
    <t>Line Reference</t>
  </si>
  <si>
    <t>Heavy Rail/Light Rail</t>
  </si>
  <si>
    <t>During the Peak Hour</t>
  </si>
  <si>
    <t>Key Agency Staff:  
Cost Estimates</t>
  </si>
  <si>
    <t>Key Agency Staff: Environmental Documentation</t>
  </si>
  <si>
    <t>Key Agency Staff: Financial Assessment</t>
  </si>
  <si>
    <t>Key Agency Staff: Project Maps</t>
  </si>
  <si>
    <r>
      <rPr>
        <b/>
        <i/>
        <sz val="10"/>
        <rFont val="Arial"/>
        <family val="2"/>
      </rPr>
      <t xml:space="preserve">Existing Daily </t>
    </r>
    <r>
      <rPr>
        <b/>
        <sz val="10"/>
        <rFont val="Arial"/>
        <family val="2"/>
      </rPr>
      <t xml:space="preserve">Linked Trips on the existing line(s) as defined in the project definition </t>
    </r>
  </si>
  <si>
    <r>
      <t xml:space="preserve">
List each new station (if any) separately, including the number of park and ride spaces at each and whether structured or surface parking</t>
    </r>
    <r>
      <rPr>
        <b/>
        <i/>
        <sz val="10"/>
        <rFont val="Arial"/>
        <family val="2"/>
      </rPr>
      <t xml:space="preserve"> </t>
    </r>
  </si>
  <si>
    <t xml:space="preserve">
List each station with major transfer facilities to other modes</t>
  </si>
  <si>
    <t>Detail of Existing Operations</t>
  </si>
  <si>
    <t>Annual linked trips on the existing line(s) as defined in the project definition 
(no extra weight given for transit dependent trips)</t>
  </si>
  <si>
    <t>From Project Description Template, Page 3</t>
  </si>
  <si>
    <t>Detail of Operations At Project Opening</t>
  </si>
  <si>
    <r>
      <t xml:space="preserve">Line 1 / Line 3      </t>
    </r>
    <r>
      <rPr>
        <b/>
        <i/>
        <sz val="10"/>
        <rFont val="Arial"/>
        <family val="2"/>
      </rPr>
      <t>(Light Rail/Heavy Rail only)</t>
    </r>
  </si>
  <si>
    <r>
      <t xml:space="preserve">Line 3 / Line 2   </t>
    </r>
    <r>
      <rPr>
        <b/>
        <i/>
        <sz val="10"/>
        <rFont val="Arial"/>
        <family val="2"/>
      </rPr>
      <t xml:space="preserve"> (Commuter Rail only)</t>
    </r>
  </si>
  <si>
    <r>
      <t>Line 4</t>
    </r>
    <r>
      <rPr>
        <b/>
        <i/>
        <sz val="10"/>
        <rFont val="Arial"/>
        <family val="2"/>
      </rPr>
      <t xml:space="preserve"> (Light Rail/Heavy Rail)</t>
    </r>
    <r>
      <rPr>
        <b/>
        <sz val="10"/>
        <rFont val="Arial"/>
        <family val="2"/>
      </rPr>
      <t xml:space="preserve"> or Line 5 </t>
    </r>
    <r>
      <rPr>
        <b/>
        <i/>
        <sz val="10"/>
        <rFont val="Arial"/>
        <family val="2"/>
      </rPr>
      <t>(Commuter Rail)</t>
    </r>
  </si>
  <si>
    <t>Existing Capacity Needs (Value used in Rating)</t>
  </si>
  <si>
    <t>Congestion Relief (Value used in Rating)</t>
  </si>
  <si>
    <r>
      <t xml:space="preserve">Average Weekday On/Off Counts, see </t>
    </r>
    <r>
      <rPr>
        <i/>
        <sz val="10"/>
        <rFont val="Arial"/>
        <family val="2"/>
      </rPr>
      <t>Reporting Instructions</t>
    </r>
  </si>
  <si>
    <t>Source: SCC Build Annualized worksheet</t>
  </si>
  <si>
    <r>
      <t>Line 7</t>
    </r>
    <r>
      <rPr>
        <b/>
        <i/>
        <sz val="10"/>
        <rFont val="Arial"/>
        <family val="2"/>
      </rPr>
      <t xml:space="preserve"> (Light Rail/Heavy Rail)</t>
    </r>
    <r>
      <rPr>
        <b/>
        <sz val="10"/>
        <rFont val="Arial"/>
        <family val="2"/>
      </rPr>
      <t xml:space="preserve"> or Line 8 </t>
    </r>
    <r>
      <rPr>
        <b/>
        <i/>
        <sz val="10"/>
        <rFont val="Arial"/>
        <family val="2"/>
      </rPr>
      <t>(Commuter Rail)</t>
    </r>
  </si>
  <si>
    <r>
      <t xml:space="preserve">Line 1 /Line 3 </t>
    </r>
    <r>
      <rPr>
        <b/>
        <i/>
        <sz val="10"/>
        <rFont val="Arial"/>
        <family val="2"/>
      </rPr>
      <t>(Light Rail/Heavy Rail only)</t>
    </r>
  </si>
  <si>
    <r>
      <t>Line 3/ Line 2 (</t>
    </r>
    <r>
      <rPr>
        <b/>
        <i/>
        <sz val="10"/>
        <rFont val="Arial"/>
        <family val="2"/>
      </rPr>
      <t>Commuter Rail Only)</t>
    </r>
  </si>
  <si>
    <t>Train Line Reference 
(e.g. Name/Color/Number)</t>
  </si>
  <si>
    <t>Car Length 
(ft)      (in)</t>
  </si>
  <si>
    <t>Car Width 
(ft)      (in)</t>
  </si>
  <si>
    <t>Number of New Stations
(if any)</t>
  </si>
  <si>
    <t>Number of vehicles/ rolling stock to be included as part of the project</t>
  </si>
  <si>
    <r>
      <t xml:space="preserve">Peak hour average load from counts, see </t>
    </r>
    <r>
      <rPr>
        <i/>
        <sz val="10"/>
        <rFont val="Arial"/>
        <family val="2"/>
      </rPr>
      <t>Reporting Instructions</t>
    </r>
  </si>
  <si>
    <t>Description</t>
  </si>
  <si>
    <t>Low-end of Range</t>
  </si>
  <si>
    <t>Score</t>
  </si>
  <si>
    <t>N/A</t>
  </si>
  <si>
    <t>HIGH</t>
  </si>
  <si>
    <t>MEDIUM-HIGH</t>
  </si>
  <si>
    <t>MEDIUM</t>
  </si>
  <si>
    <t>MEDIUM-LOW</t>
  </si>
  <si>
    <t>LOW</t>
  </si>
  <si>
    <t>Standard Five-point Scale</t>
  </si>
  <si>
    <t>Environmental Benefits</t>
  </si>
  <si>
    <t>Rating Lookup Tables  (Core Capacity)</t>
  </si>
  <si>
    <t>Cost Effectiveness (Cost per Trip) - Core Capacity: Numeric Rating</t>
  </si>
  <si>
    <t>Capacity Needs (Light Rail/Heavy Rail) - Space per passenger</t>
  </si>
  <si>
    <t xml:space="preserve">Capacity Needs (Commuter Rail) Percent Seated Load </t>
  </si>
  <si>
    <t>Congestion Relief --Percent Capacity Increase</t>
  </si>
  <si>
    <t>Mobility Improvement: Weighted Estimated Annual Trips</t>
  </si>
  <si>
    <t>Substantial Completion - (Normal Revenue Service Begins)</t>
  </si>
  <si>
    <t>&lt;select source of transit-dependent data&gt;</t>
  </si>
  <si>
    <t>5.</t>
  </si>
  <si>
    <t>6.</t>
  </si>
  <si>
    <t>7.</t>
  </si>
  <si>
    <t>8.</t>
  </si>
  <si>
    <t>List of possible ratings for rating estimation tab</t>
  </si>
  <si>
    <t>Project Justification</t>
  </si>
  <si>
    <t>Local Financial Commitment</t>
  </si>
  <si>
    <t>Criterion</t>
  </si>
  <si>
    <t>Weight</t>
  </si>
  <si>
    <t>Estimated Rating</t>
  </si>
  <si>
    <t>numeric</t>
  </si>
  <si>
    <t>Current Financial Condition</t>
  </si>
  <si>
    <t>Commitment of Capital and Operating Funds</t>
  </si>
  <si>
    <t>Reasonableness of Financial Plan</t>
  </si>
  <si>
    <t>Finance Template</t>
  </si>
  <si>
    <t>Summary Rating</t>
  </si>
  <si>
    <t>Economic Development</t>
  </si>
  <si>
    <t>Link to CIG Program Guidance on the FTA Website</t>
  </si>
  <si>
    <t>CORE CAPACITY RATING ESTIMATION</t>
  </si>
  <si>
    <t>Automatic MEDIUM for Core Capacity projects</t>
  </si>
  <si>
    <t>Capacity Need &amp; Congestion Relief Template</t>
  </si>
  <si>
    <t>Mobility &amp; Cost-Effectiveness Template</t>
  </si>
  <si>
    <t>NOT RATED</t>
  </si>
  <si>
    <t>Do you anticipate that your project will qualify for the simplified financial assessment? (See the Local Financial Commitment section of the Core Capacity portion of the CIG Program Final Interim Policy Guidance for the qualifying criteria.)</t>
  </si>
  <si>
    <t>&lt;select&gt;</t>
  </si>
  <si>
    <t>&lt;Select YES/NO&gt;</t>
  </si>
  <si>
    <t>&lt;Select Mode&gt;</t>
  </si>
  <si>
    <t>(Select…)</t>
  </si>
  <si>
    <t>-</t>
  </si>
  <si>
    <t>Use this tool to calculate potential ratings for your Core Capacity project.  Complete yellow cells with the ratings you anticipate for local financial commitment. *</t>
  </si>
  <si>
    <t>Enter your estimations of these ratings.  See the Local Financial Commitment section in the New Starts chapter of the CIG Program Final Interim Policy Guidance for information on how FTA rates these factors.</t>
  </si>
  <si>
    <t>Ratings are assigned to each subfactor on a five-point scale, with Low = 1, Medium-Low=2, Medium=3, Medium-High =4, and High = 5.  Individual subfactror ratings are then weighted as shown to develop the summary Local Financial Commitment rating. If the summary rating is at least Medium and Core Capacity share is less than 50%, the summary rating is increased one level.  If project qualifies for the simplified financial evaluation, the rating is High if the Core Capacity share is 50 percent or less; otherwise it is Medium.</t>
  </si>
  <si>
    <t>Ratings are assigned to each criterion on a five-point scale, with Low = 1, Medium-Low =2, Medium = 3, Medium-High = 4, and High = 5.  Individual criterion ratings are then weighted 16.66% each to develop the summary Project Justification rating.</t>
  </si>
  <si>
    <r>
      <t xml:space="preserve">Estimated Overall Project Rating:
</t>
    </r>
    <r>
      <rPr>
        <b/>
        <sz val="11"/>
        <rFont val="Arial"/>
        <family val="2"/>
      </rPr>
      <t>(The Project Justification and Local Financial Commitment summary ratings are each weighted equally at 50%.  However, both must be at least Medium to obtain a Medium or better overall rating.)</t>
    </r>
  </si>
  <si>
    <t>2017 constant dollars</t>
  </si>
  <si>
    <t>Annualized Core Capacity capital cost
(constant 2017 dollars)</t>
  </si>
  <si>
    <r>
      <t xml:space="preserve">Core Capacity Capital Cost of Project in Constant 2017 Dollars
</t>
    </r>
    <r>
      <rPr>
        <sz val="10"/>
        <rFont val="Arial"/>
        <family val="2"/>
      </rPr>
      <t xml:space="preserve">(from the SCC Main Worksheet)
</t>
    </r>
  </si>
  <si>
    <t>* FTA is providing this tool solely to help project sponsors understand how their projects may rate.  Any anticipated ratings entered into this spreadsheet will not inform the ratings that FTA assigns, and any ratings computed in the templates are subject to verification by FTA.  FTA has sole responsibility for assigning project ratings according to the evaluation and rating framework described in the Capital Investment Grants Program Final Interim Policy Guidance.</t>
  </si>
  <si>
    <r>
      <t xml:space="preserve">QA/QC CHECK: TOTAL CAPITAL COSTS LESS SEC. 5309 FUNDING LESS NON-SEC. 5309 FUNDING </t>
    </r>
    <r>
      <rPr>
        <b/>
        <sz val="9"/>
        <rFont val="Arial"/>
        <family val="2"/>
      </rPr>
      <t>(SHOULD EQUAL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</si>
</sst>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quot;$&quot;#,##0.00"/>
    <numFmt numFmtId="168" formatCode="#,##0.0000"/>
    <numFmt numFmtId="169" formatCode="0_)"/>
    <numFmt numFmtId="170" formatCode="_(* #,##0.0_);_(* \(#,##0.0\);_(* &quot;-&quot;??_);_(@_)"/>
    <numFmt numFmtId="171" formatCode="#,##0_)"/>
    <numFmt numFmtId="172" formatCode="###0.00_)"/>
    <numFmt numFmtId="173" formatCode="0.0_W"/>
    <numFmt numFmtId="174" formatCode="0.0"/>
    <numFmt numFmtId="175" formatCode="_(* #,##0_);_(* \(#,##0\);_(* &quot;-&quot;??_);_(@_)"/>
    <numFmt numFmtId="176" formatCode="0.000"/>
    <numFmt numFmtId="177" formatCode="0.0000"/>
    <numFmt numFmtId="178" formatCode="&quot;$&quot;#,##0.0000"/>
    <numFmt numFmtId="179" formatCode="0.000%"/>
    <numFmt numFmtId="180" formatCode="#,##0,"/>
  </numFmts>
  <fonts count="78"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name val="Arial"/>
      <family val="2"/>
    </font>
    <font>
      <b/>
      <sz val="12"/>
      <name val="Arial"/>
      <family val="2"/>
    </font>
    <font>
      <sz val="12"/>
      <name val="Arial"/>
      <family val="2"/>
    </font>
    <font>
      <b/>
      <sz val="14"/>
      <name val="Arial"/>
      <family val="2"/>
    </font>
    <font>
      <b/>
      <sz val="18"/>
      <name val="Arial"/>
      <family val="2"/>
    </font>
    <font>
      <sz val="10"/>
      <name val="Arial"/>
      <family val="2"/>
    </font>
    <font>
      <b/>
      <sz val="10"/>
      <name val="Arial"/>
      <family val="2"/>
    </font>
    <font>
      <sz val="10"/>
      <name val="Arial"/>
      <family val="2"/>
    </font>
    <font>
      <b/>
      <i/>
      <sz val="10"/>
      <name val="Arial"/>
      <family val="2"/>
    </font>
    <font>
      <b/>
      <u/>
      <sz val="10"/>
      <name val="Arial"/>
      <family val="2"/>
    </font>
    <font>
      <sz val="10"/>
      <color indexed="8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9"/>
      <name val="Times New Roman"/>
      <family val="1"/>
    </font>
    <font>
      <sz val="11"/>
      <color indexed="9"/>
      <name val="Calibri"/>
      <family val="2"/>
    </font>
    <font>
      <sz val="11"/>
      <color indexed="20"/>
      <name val="Calibri"/>
      <family val="2"/>
    </font>
    <font>
      <b/>
      <sz val="9"/>
      <name val="Times New Roman"/>
      <family val="1"/>
    </font>
    <font>
      <b/>
      <sz val="11"/>
      <color indexed="52"/>
      <name val="Calibri"/>
      <family val="2"/>
    </font>
    <font>
      <b/>
      <sz val="11"/>
      <color indexed="9"/>
      <name val="Calibri"/>
      <family val="2"/>
    </font>
    <font>
      <sz val="10"/>
      <name val="Verdan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name val="Times New Roman"/>
      <family val="1"/>
    </font>
    <font>
      <u/>
      <sz val="10"/>
      <color indexed="12"/>
      <name val="Arial"/>
      <family val="2"/>
    </font>
    <font>
      <sz val="11"/>
      <color indexed="62"/>
      <name val="Calibri"/>
      <family val="2"/>
    </font>
    <font>
      <sz val="11"/>
      <color indexed="52"/>
      <name val="Calibri"/>
      <family val="2"/>
    </font>
    <font>
      <sz val="11"/>
      <color indexed="60"/>
      <name val="Calibri"/>
      <family val="2"/>
    </font>
    <font>
      <sz val="10"/>
      <color indexed="8"/>
      <name val="Times New Roman"/>
      <family val="1"/>
    </font>
    <font>
      <sz val="8"/>
      <name val="Helv"/>
    </font>
    <font>
      <b/>
      <sz val="11"/>
      <color indexed="63"/>
      <name val="Calibri"/>
      <family val="2"/>
    </font>
    <font>
      <sz val="10"/>
      <name val="Helv"/>
      <family val="2"/>
    </font>
    <font>
      <b/>
      <sz val="18"/>
      <color indexed="56"/>
      <name val="Cambria"/>
      <family val="1"/>
    </font>
    <font>
      <b/>
      <sz val="11"/>
      <color indexed="8"/>
      <name val="Calibri"/>
      <family val="2"/>
    </font>
    <font>
      <sz val="11"/>
      <color indexed="10"/>
      <name val="Calibri"/>
      <family val="2"/>
    </font>
    <font>
      <sz val="12"/>
      <name val="Helv"/>
    </font>
    <font>
      <b/>
      <sz val="12"/>
      <name val="Helv"/>
    </font>
    <font>
      <sz val="9"/>
      <name val="Helv"/>
    </font>
    <font>
      <vertAlign val="superscript"/>
      <sz val="12"/>
      <name val="Helv"/>
    </font>
    <font>
      <sz val="10"/>
      <name val="Helv"/>
    </font>
    <font>
      <b/>
      <sz val="9"/>
      <name val="Helv"/>
    </font>
    <font>
      <sz val="8.5"/>
      <name val="Helv"/>
    </font>
    <font>
      <b/>
      <sz val="10"/>
      <name val="Helv"/>
    </font>
    <font>
      <b/>
      <sz val="14"/>
      <name val="Helv"/>
    </font>
    <font>
      <sz val="10"/>
      <color theme="1"/>
      <name val="Arial"/>
      <family val="2"/>
    </font>
    <font>
      <i/>
      <sz val="10"/>
      <name val="Arial"/>
      <family val="2"/>
    </font>
    <font>
      <b/>
      <sz val="10"/>
      <color rgb="FFFF0000"/>
      <name val="Arial"/>
      <family val="2"/>
    </font>
    <font>
      <sz val="9"/>
      <color indexed="81"/>
      <name val="Tahoma"/>
      <family val="2"/>
    </font>
    <font>
      <sz val="10"/>
      <name val="Garamond"/>
      <family val="1"/>
    </font>
    <font>
      <b/>
      <sz val="16"/>
      <name val="Arial"/>
      <family val="2"/>
    </font>
    <font>
      <b/>
      <sz val="11"/>
      <name val="Arial"/>
      <family val="2"/>
    </font>
    <font>
      <u/>
      <sz val="8"/>
      <color theme="10"/>
      <name val="Arial"/>
      <family val="2"/>
    </font>
    <font>
      <b/>
      <u/>
      <sz val="12"/>
      <color theme="10"/>
      <name val="Arial"/>
      <family val="2"/>
    </font>
    <font>
      <b/>
      <sz val="12"/>
      <color rgb="FFFF0000"/>
      <name val="Arial"/>
      <family val="2"/>
    </font>
    <font>
      <b/>
      <sz val="9"/>
      <name val="Arial"/>
      <family val="2"/>
    </font>
  </fonts>
  <fills count="6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2"/>
        <bgColor indexed="64"/>
      </patternFill>
    </fill>
    <fill>
      <patternFill patternType="solid">
        <fgColor indexed="26"/>
      </patternFill>
    </fill>
    <fill>
      <patternFill patternType="darkTrellis"/>
    </fill>
    <fill>
      <patternFill patternType="solid">
        <fgColor indexed="22"/>
        <bgColor indexed="9"/>
      </patternFill>
    </fill>
    <fill>
      <patternFill patternType="solid">
        <fgColor indexed="22"/>
        <bgColor indexed="55"/>
      </patternFill>
    </fill>
    <fill>
      <patternFill patternType="solid">
        <fgColor theme="0"/>
        <bgColor indexed="64"/>
      </patternFill>
    </fill>
    <fill>
      <patternFill patternType="solid">
        <fgColor rgb="FFEAEAEA"/>
        <bgColor indexed="64"/>
      </patternFill>
    </fill>
    <fill>
      <patternFill patternType="solid">
        <fgColor theme="0" tint="-0.14996795556505021"/>
        <bgColor indexed="64"/>
      </patternFill>
    </fill>
    <fill>
      <patternFill patternType="solid">
        <fgColor rgb="FFFFFF66"/>
        <bgColor indexed="64"/>
      </patternFill>
    </fill>
  </fills>
  <borders count="124">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indexed="64"/>
      </left>
      <right style="medium">
        <color indexed="64"/>
      </right>
      <top style="dotted">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22"/>
      </bottom>
      <diagonal/>
    </border>
    <border>
      <left/>
      <right/>
      <top/>
      <bottom style="hair">
        <color indexed="8"/>
      </bottom>
      <diagonal/>
    </border>
    <border>
      <left style="thin">
        <color auto="1"/>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bottom style="double">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auto="1"/>
      </right>
      <top style="thin">
        <color auto="1"/>
      </top>
      <bottom/>
      <diagonal/>
    </border>
    <border>
      <left style="thin">
        <color indexed="64"/>
      </left>
      <right style="medium">
        <color indexed="64"/>
      </right>
      <top/>
      <bottom/>
      <diagonal/>
    </border>
  </borders>
  <cellStyleXfs count="257">
    <xf numFmtId="0" fontId="0" fillId="0" borderId="0"/>
    <xf numFmtId="43" fontId="4"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4" fontId="4" fillId="0" borderId="0" applyFont="0" applyFill="0" applyBorder="0" applyAlignment="0" applyProtection="0"/>
    <xf numFmtId="0" fontId="5" fillId="0" borderId="0"/>
    <xf numFmtId="0" fontId="16" fillId="0" borderId="0"/>
    <xf numFmtId="9" fontId="4" fillId="0" borderId="0" applyFont="0" applyFill="0" applyBorder="0" applyAlignment="0" applyProtection="0"/>
    <xf numFmtId="9" fontId="5" fillId="0" borderId="0" applyFont="0" applyFill="0" applyBorder="0" applyAlignment="0" applyProtection="0"/>
    <xf numFmtId="0" fontId="17" fillId="0" borderId="0" applyNumberFormat="0" applyFill="0" applyBorder="0" applyAlignment="0" applyProtection="0"/>
    <xf numFmtId="0" fontId="18" fillId="0" borderId="59" applyNumberFormat="0" applyFill="0" applyAlignment="0" applyProtection="0"/>
    <xf numFmtId="0" fontId="19" fillId="0" borderId="60" applyNumberFormat="0" applyFill="0" applyAlignment="0" applyProtection="0"/>
    <xf numFmtId="0" fontId="20" fillId="0" borderId="61" applyNumberFormat="0" applyFill="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62" applyNumberFormat="0" applyAlignment="0" applyProtection="0"/>
    <xf numFmtId="0" fontId="25" fillId="11" borderId="63" applyNumberFormat="0" applyAlignment="0" applyProtection="0"/>
    <xf numFmtId="0" fontId="26" fillId="11" borderId="62" applyNumberFormat="0" applyAlignment="0" applyProtection="0"/>
    <xf numFmtId="0" fontId="27" fillId="0" borderId="64" applyNumberFormat="0" applyFill="0" applyAlignment="0" applyProtection="0"/>
    <xf numFmtId="0" fontId="28" fillId="12" borderId="6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67" applyNumberFormat="0" applyFill="0" applyAlignment="0" applyProtection="0"/>
    <xf numFmtId="0" fontId="3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2" fillId="37" borderId="0" applyNumberFormat="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0" fillId="0" borderId="69"/>
    <xf numFmtId="43" fontId="10" fillId="0" borderId="0" applyFont="0" applyFill="0" applyBorder="0" applyAlignment="0" applyProtection="0"/>
    <xf numFmtId="9" fontId="10" fillId="0" borderId="0" applyFont="0" applyFill="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49" fontId="34" fillId="0" borderId="37" applyNumberFormat="0" applyFont="0" applyFill="0" applyBorder="0" applyProtection="0">
      <alignment horizontal="left" vertical="center" indent="2"/>
    </xf>
    <xf numFmtId="0" fontId="33"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1" borderId="0" applyNumberFormat="0" applyBorder="0" applyAlignment="0" applyProtection="0"/>
    <xf numFmtId="0" fontId="33" fillId="44" borderId="0" applyNumberFormat="0" applyBorder="0" applyAlignment="0" applyProtection="0"/>
    <xf numFmtId="0" fontId="33" fillId="47" borderId="0" applyNumberFormat="0" applyBorder="0" applyAlignment="0" applyProtection="0"/>
    <xf numFmtId="49" fontId="34" fillId="0" borderId="2" applyNumberFormat="0" applyFont="0" applyFill="0" applyBorder="0" applyProtection="0">
      <alignment horizontal="left" vertical="center" indent="5"/>
    </xf>
    <xf numFmtId="0" fontId="35" fillId="48"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51" borderId="0" applyNumberFormat="0" applyBorder="0" applyAlignment="0" applyProtection="0"/>
    <xf numFmtId="0" fontId="35" fillId="52" borderId="0" applyNumberFormat="0" applyBorder="0" applyAlignment="0" applyProtection="0"/>
    <xf numFmtId="0" fontId="35" fillId="53" borderId="0" applyNumberFormat="0" applyBorder="0" applyAlignment="0" applyProtection="0"/>
    <xf numFmtId="0" fontId="35" fillId="54"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55" borderId="0" applyNumberFormat="0" applyBorder="0" applyAlignment="0" applyProtection="0"/>
    <xf numFmtId="0" fontId="36" fillId="39" borderId="0" applyNumberFormat="0" applyBorder="0" applyAlignment="0" applyProtection="0"/>
    <xf numFmtId="4" fontId="37" fillId="0" borderId="35" applyFill="0" applyBorder="0" applyProtection="0">
      <alignment horizontal="right" vertical="center"/>
    </xf>
    <xf numFmtId="0" fontId="38" fillId="56" borderId="70" applyNumberFormat="0" applyAlignment="0" applyProtection="0"/>
    <xf numFmtId="0" fontId="39" fillId="57" borderId="71" applyNumberFormat="0" applyAlignment="0" applyProtection="0"/>
    <xf numFmtId="43" fontId="33" fillId="0" borderId="0" applyFont="0" applyFill="0" applyBorder="0" applyAlignment="0" applyProtection="0"/>
    <xf numFmtId="43" fontId="40" fillId="0" borderId="0" applyFont="0" applyFill="0" applyBorder="0" applyAlignment="0" applyProtection="0"/>
    <xf numFmtId="43" fontId="33" fillId="0" borderId="0" applyFont="0" applyFill="0" applyBorder="0" applyAlignment="0" applyProtection="0"/>
    <xf numFmtId="0" fontId="41" fillId="0" borderId="0" applyNumberFormat="0" applyFill="0" applyBorder="0" applyAlignment="0" applyProtection="0"/>
    <xf numFmtId="0" fontId="42" fillId="40" borderId="0" applyNumberFormat="0" applyBorder="0" applyAlignment="0" applyProtection="0"/>
    <xf numFmtId="0" fontId="43" fillId="0" borderId="72" applyNumberFormat="0" applyFill="0" applyAlignment="0" applyProtection="0"/>
    <xf numFmtId="0" fontId="44" fillId="0" borderId="73" applyNumberFormat="0" applyFill="0" applyAlignment="0" applyProtection="0"/>
    <xf numFmtId="0" fontId="45" fillId="0" borderId="74"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43" borderId="70" applyNumberFormat="0" applyAlignment="0" applyProtection="0"/>
    <xf numFmtId="0" fontId="49" fillId="0" borderId="75" applyNumberFormat="0" applyFill="0" applyAlignment="0" applyProtection="0"/>
    <xf numFmtId="0" fontId="50" fillId="58"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3" fillId="0" borderId="0"/>
    <xf numFmtId="0" fontId="51" fillId="0" borderId="0"/>
    <xf numFmtId="0" fontId="40" fillId="0" borderId="0"/>
    <xf numFmtId="0" fontId="33" fillId="0" borderId="0"/>
    <xf numFmtId="0" fontId="40" fillId="0" borderId="0"/>
    <xf numFmtId="0" fontId="10" fillId="0" borderId="0"/>
    <xf numFmtId="0" fontId="10" fillId="0" borderId="0"/>
    <xf numFmtId="0" fontId="10" fillId="0" borderId="0"/>
    <xf numFmtId="0" fontId="10" fillId="0" borderId="0"/>
    <xf numFmtId="0" fontId="10" fillId="0" borderId="0"/>
    <xf numFmtId="4" fontId="34" fillId="0" borderId="37" applyFill="0" applyBorder="0" applyProtection="0">
      <alignment horizontal="right" vertical="center"/>
    </xf>
    <xf numFmtId="49" fontId="37" fillId="0" borderId="37" applyNumberFormat="0" applyFill="0" applyBorder="0" applyProtection="0">
      <alignment horizontal="left" vertical="center"/>
    </xf>
    <xf numFmtId="0" fontId="34" fillId="0" borderId="37" applyNumberFormat="0" applyFill="0" applyAlignment="0" applyProtection="0"/>
    <xf numFmtId="0" fontId="52" fillId="59" borderId="0" applyNumberFormat="0" applyFont="0" applyBorder="0" applyAlignment="0" applyProtection="0"/>
    <xf numFmtId="0" fontId="10" fillId="60" borderId="76" applyNumberFormat="0" applyFont="0" applyAlignment="0" applyProtection="0"/>
    <xf numFmtId="0" fontId="53" fillId="56" borderId="77" applyNumberFormat="0" applyAlignment="0" applyProtection="0"/>
    <xf numFmtId="168" fontId="34" fillId="61" borderId="37" applyNumberFormat="0" applyFont="0" applyBorder="0" applyAlignment="0" applyProtection="0">
      <alignment horizontal="right" vertical="center"/>
    </xf>
    <xf numFmtId="9" fontId="40" fillId="0" borderId="0" applyFont="0" applyFill="0" applyBorder="0" applyAlignment="0" applyProtection="0"/>
    <xf numFmtId="9" fontId="33" fillId="0" borderId="0" applyFont="0" applyFill="0" applyBorder="0" applyAlignment="0" applyProtection="0"/>
    <xf numFmtId="169" fontId="54" fillId="0" borderId="0"/>
    <xf numFmtId="11" fontId="54" fillId="0" borderId="0" applyFont="0" applyFill="0" applyBorder="0" applyAlignment="0" applyProtection="0"/>
    <xf numFmtId="0" fontId="55" fillId="0" borderId="0" applyNumberFormat="0" applyFill="0" applyBorder="0" applyAlignment="0" applyProtection="0"/>
    <xf numFmtId="0" fontId="56" fillId="0" borderId="78" applyNumberFormat="0" applyFill="0" applyAlignment="0" applyProtection="0"/>
    <xf numFmtId="0" fontId="57" fillId="0" borderId="0" applyNumberFormat="0" applyFill="0" applyBorder="0" applyAlignment="0" applyProtection="0"/>
    <xf numFmtId="0" fontId="3" fillId="13" borderId="66" applyNumberFormat="0" applyFont="0" applyAlignment="0" applyProtection="0"/>
    <xf numFmtId="0" fontId="10" fillId="0" borderId="0"/>
    <xf numFmtId="166" fontId="10" fillId="0" borderId="0" applyFont="0" applyFill="0" applyBorder="0" applyAlignment="0" applyProtection="0"/>
    <xf numFmtId="0" fontId="10" fillId="0" borderId="0"/>
    <xf numFmtId="166" fontId="10" fillId="0" borderId="0" applyFont="0" applyFill="0" applyBorder="0" applyAlignment="0" applyProtection="0"/>
    <xf numFmtId="0" fontId="3" fillId="0" borderId="0"/>
    <xf numFmtId="43" fontId="3" fillId="0" borderId="0" applyFont="0" applyFill="0" applyBorder="0" applyAlignment="0" applyProtection="0"/>
    <xf numFmtId="0" fontId="58" fillId="0" borderId="0">
      <alignment horizontal="center" vertical="center" wrapText="1"/>
    </xf>
    <xf numFmtId="3" fontId="10" fillId="0" borderId="0" applyFont="0" applyFill="0" applyBorder="0" applyAlignment="0" applyProtection="0"/>
    <xf numFmtId="0" fontId="59" fillId="0" borderId="0">
      <alignment horizontal="left" vertical="center" wrapText="1"/>
    </xf>
    <xf numFmtId="170" fontId="10" fillId="0" borderId="0" applyFont="0" applyFill="0" applyBorder="0" applyAlignment="0" applyProtection="0"/>
    <xf numFmtId="3" fontId="60" fillId="0" borderId="79" applyAlignment="0">
      <alignment horizontal="right" vertical="center"/>
    </xf>
    <xf numFmtId="171" fontId="60" fillId="0" borderId="79">
      <alignment horizontal="right" vertical="center"/>
    </xf>
    <xf numFmtId="49" fontId="61" fillId="0" borderId="79">
      <alignment horizontal="left" vertical="center"/>
    </xf>
    <xf numFmtId="172" fontId="62" fillId="0" borderId="79" applyNumberFormat="0" applyFill="0">
      <alignment horizontal="right"/>
    </xf>
    <xf numFmtId="173" fontId="62" fillId="0" borderId="79">
      <alignment horizontal="right"/>
    </xf>
    <xf numFmtId="0" fontId="10" fillId="0" borderId="0" applyFont="0" applyFill="0" applyBorder="0" applyAlignment="0" applyProtection="0"/>
    <xf numFmtId="2" fontId="10" fillId="0" borderId="0" applyFont="0" applyFill="0" applyBorder="0" applyAlignment="0" applyProtection="0"/>
    <xf numFmtId="0" fontId="63" fillId="0" borderId="79">
      <alignment horizontal="left"/>
    </xf>
    <xf numFmtId="0" fontId="63" fillId="0" borderId="51">
      <alignment horizontal="right" vertical="center"/>
    </xf>
    <xf numFmtId="0" fontId="64" fillId="0" borderId="79">
      <alignment horizontal="left" vertical="center"/>
    </xf>
    <xf numFmtId="0" fontId="62" fillId="0" borderId="79">
      <alignment horizontal="left" vertical="center"/>
    </xf>
    <xf numFmtId="0" fontId="65" fillId="0" borderId="79">
      <alignment horizontal="left"/>
    </xf>
    <xf numFmtId="0" fontId="65" fillId="62" borderId="0">
      <alignment horizontal="centerContinuous" wrapText="1"/>
    </xf>
    <xf numFmtId="49" fontId="65" fillId="62" borderId="54">
      <alignment horizontal="left" vertical="center"/>
    </xf>
    <xf numFmtId="0" fontId="65" fillId="62" borderId="0">
      <alignment horizontal="centerContinuous" vertical="center" wrapText="1"/>
    </xf>
    <xf numFmtId="0" fontId="3" fillId="0" borderId="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3" fontId="60" fillId="0" borderId="0">
      <alignment horizontal="left" vertical="center"/>
    </xf>
    <xf numFmtId="0" fontId="58" fillId="0" borderId="0">
      <alignment horizontal="left" vertical="center"/>
    </xf>
    <xf numFmtId="0" fontId="52" fillId="0" borderId="0">
      <alignment horizontal="right"/>
    </xf>
    <xf numFmtId="49" fontId="52" fillId="0" borderId="0">
      <alignment horizontal="center"/>
    </xf>
    <xf numFmtId="0" fontId="61" fillId="0" borderId="0">
      <alignment horizontal="right"/>
    </xf>
    <xf numFmtId="0" fontId="52" fillId="0" borderId="0">
      <alignment horizontal="left"/>
    </xf>
    <xf numFmtId="49" fontId="60" fillId="0" borderId="0">
      <alignment horizontal="left" vertical="center"/>
    </xf>
    <xf numFmtId="49" fontId="61" fillId="0" borderId="79">
      <alignment horizontal="left" vertical="center"/>
    </xf>
    <xf numFmtId="49" fontId="58" fillId="0" borderId="79" applyFill="0">
      <alignment horizontal="left" vertical="center"/>
    </xf>
    <xf numFmtId="49" fontId="61" fillId="0" borderId="79">
      <alignment horizontal="left"/>
    </xf>
    <xf numFmtId="172" fontId="60" fillId="0" borderId="0" applyNumberFormat="0">
      <alignment horizontal="right"/>
    </xf>
    <xf numFmtId="0" fontId="63" fillId="63" borderId="0">
      <alignment horizontal="centerContinuous" vertical="center" wrapText="1"/>
    </xf>
    <xf numFmtId="0" fontId="63" fillId="0" borderId="80">
      <alignment horizontal="left" vertical="center"/>
    </xf>
    <xf numFmtId="0" fontId="66" fillId="0" borderId="0">
      <alignment horizontal="left" vertical="top"/>
    </xf>
    <xf numFmtId="0" fontId="65" fillId="0" borderId="0">
      <alignment horizontal="left"/>
    </xf>
    <xf numFmtId="0" fontId="59" fillId="0" borderId="0">
      <alignment horizontal="left"/>
    </xf>
    <xf numFmtId="0" fontId="62" fillId="0" borderId="0">
      <alignment horizontal="left"/>
    </xf>
    <xf numFmtId="0" fontId="66" fillId="0" borderId="0">
      <alignment horizontal="left" vertical="top"/>
    </xf>
    <xf numFmtId="0" fontId="59" fillId="0" borderId="0">
      <alignment horizontal="left"/>
    </xf>
    <xf numFmtId="0" fontId="62" fillId="0" borderId="0">
      <alignment horizontal="left"/>
    </xf>
    <xf numFmtId="49" fontId="60" fillId="0" borderId="79">
      <alignment horizontal="left"/>
    </xf>
    <xf numFmtId="0" fontId="63" fillId="0" borderId="51">
      <alignment horizontal="left"/>
    </xf>
    <xf numFmtId="0" fontId="65" fillId="0" borderId="0">
      <alignment horizontal="left" vertical="center"/>
    </xf>
    <xf numFmtId="49" fontId="52" fillId="0" borderId="79">
      <alignment horizontal="left"/>
    </xf>
    <xf numFmtId="0" fontId="67" fillId="0" borderId="0"/>
    <xf numFmtId="0" fontId="2" fillId="0" borderId="0"/>
    <xf numFmtId="44" fontId="10" fillId="0" borderId="0" applyFont="0" applyFill="0" applyBorder="0" applyAlignment="0" applyProtection="0"/>
    <xf numFmtId="0" fontId="71" fillId="0" borderId="0"/>
    <xf numFmtId="0" fontId="4" fillId="0" borderId="0"/>
    <xf numFmtId="44" fontId="10" fillId="0" borderId="0" applyFont="0" applyFill="0" applyBorder="0" applyAlignment="0" applyProtection="0"/>
    <xf numFmtId="0" fontId="1" fillId="0" borderId="0"/>
    <xf numFmtId="9" fontId="1" fillId="0" borderId="0" applyFont="0" applyFill="0" applyBorder="0" applyAlignment="0" applyProtection="0"/>
    <xf numFmtId="0" fontId="10" fillId="0" borderId="0"/>
    <xf numFmtId="0" fontId="26" fillId="11" borderId="62" applyNumberFormat="0" applyAlignment="0" applyProtection="0"/>
    <xf numFmtId="9" fontId="67" fillId="0" borderId="0" applyFont="0" applyFill="0" applyBorder="0" applyAlignment="0" applyProtection="0"/>
    <xf numFmtId="44" fontId="67"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67"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 fillId="0" borderId="0"/>
    <xf numFmtId="9" fontId="1" fillId="0" borderId="0" applyFont="0" applyFill="0" applyBorder="0" applyAlignment="0" applyProtection="0"/>
    <xf numFmtId="0" fontId="10" fillId="0" borderId="0"/>
    <xf numFmtId="0" fontId="1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67" fillId="0" borderId="0" applyFont="0" applyFill="0" applyBorder="0" applyAlignment="0" applyProtection="0"/>
    <xf numFmtId="0" fontId="67" fillId="0" borderId="0"/>
    <xf numFmtId="9" fontId="67" fillId="0" borderId="0" applyFont="0" applyFill="0" applyBorder="0" applyAlignment="0" applyProtection="0"/>
    <xf numFmtId="0" fontId="10" fillId="0" borderId="0"/>
    <xf numFmtId="0" fontId="10" fillId="0" borderId="0"/>
    <xf numFmtId="0" fontId="4" fillId="0" borderId="0"/>
    <xf numFmtId="0" fontId="74" fillId="0" borderId="0" applyNumberFormat="0" applyFill="0" applyBorder="0" applyAlignment="0" applyProtection="0"/>
  </cellStyleXfs>
  <cellXfs count="760">
    <xf numFmtId="0" fontId="0" fillId="0" borderId="0" xfId="0"/>
    <xf numFmtId="0" fontId="12" fillId="3" borderId="13" xfId="0" applyFont="1" applyFill="1" applyBorder="1" applyAlignment="1" applyProtection="1">
      <alignment vertical="top" wrapText="1"/>
      <protection locked="0"/>
    </xf>
    <xf numFmtId="0" fontId="12" fillId="3" borderId="15" xfId="0" applyFont="1" applyFill="1" applyBorder="1" applyAlignment="1" applyProtection="1">
      <alignment vertical="top" wrapText="1"/>
      <protection locked="0"/>
    </xf>
    <xf numFmtId="0" fontId="12" fillId="3" borderId="7" xfId="0" applyFont="1" applyFill="1" applyBorder="1" applyAlignment="1" applyProtection="1">
      <alignment vertical="top" wrapText="1"/>
      <protection locked="0"/>
    </xf>
    <xf numFmtId="0" fontId="12" fillId="3" borderId="16" xfId="0" applyFont="1" applyFill="1" applyBorder="1" applyAlignment="1" applyProtection="1">
      <alignment vertical="top" wrapText="1"/>
      <protection locked="0"/>
    </xf>
    <xf numFmtId="0" fontId="12" fillId="3" borderId="19" xfId="0" applyFont="1" applyFill="1" applyBorder="1" applyAlignment="1" applyProtection="1">
      <alignment vertical="top" wrapText="1"/>
      <protection locked="0"/>
    </xf>
    <xf numFmtId="0" fontId="12" fillId="3" borderId="8" xfId="0" applyFont="1" applyFill="1" applyBorder="1" applyAlignment="1" applyProtection="1">
      <alignment vertical="top" wrapText="1"/>
      <protection locked="0"/>
    </xf>
    <xf numFmtId="0" fontId="12" fillId="3" borderId="9" xfId="0" applyFont="1" applyFill="1" applyBorder="1" applyAlignment="1" applyProtection="1">
      <alignment vertical="top" wrapText="1"/>
      <protection locked="0"/>
    </xf>
    <xf numFmtId="0" fontId="12" fillId="3" borderId="23" xfId="0" applyFont="1" applyFill="1" applyBorder="1" applyAlignment="1" applyProtection="1">
      <alignment vertical="top" wrapText="1"/>
      <protection locked="0"/>
    </xf>
    <xf numFmtId="0" fontId="12" fillId="3" borderId="29" xfId="0" applyFont="1" applyFill="1" applyBorder="1" applyAlignment="1" applyProtection="1">
      <alignment vertical="top" wrapText="1"/>
      <protection locked="0"/>
    </xf>
    <xf numFmtId="0" fontId="12" fillId="3" borderId="15" xfId="0" quotePrefix="1" applyFont="1" applyFill="1" applyBorder="1" applyAlignment="1" applyProtection="1">
      <alignment horizontal="center" vertical="top" wrapText="1"/>
      <protection locked="0"/>
    </xf>
    <xf numFmtId="5" fontId="12" fillId="0" borderId="12" xfId="4" applyNumberFormat="1" applyFont="1" applyFill="1" applyBorder="1" applyAlignment="1" applyProtection="1">
      <alignment horizontal="center" vertical="center" wrapText="1"/>
      <protection locked="0"/>
    </xf>
    <xf numFmtId="165" fontId="12" fillId="3" borderId="42" xfId="4" applyNumberFormat="1"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top" wrapText="1"/>
      <protection locked="0"/>
    </xf>
    <xf numFmtId="165" fontId="10" fillId="3" borderId="18" xfId="4" applyNumberFormat="1" applyFont="1" applyFill="1" applyBorder="1" applyAlignment="1" applyProtection="1">
      <alignment horizontal="center" vertical="center" wrapText="1"/>
      <protection locked="0"/>
    </xf>
    <xf numFmtId="0" fontId="12" fillId="0" borderId="0" xfId="0" applyFont="1" applyFill="1" applyAlignment="1" applyProtection="1">
      <alignment wrapText="1"/>
    </xf>
    <xf numFmtId="0" fontId="11" fillId="5" borderId="4" xfId="0" applyFont="1" applyFill="1" applyBorder="1" applyAlignment="1" applyProtection="1">
      <alignment horizontal="right" vertical="top" wrapText="1"/>
    </xf>
    <xf numFmtId="0" fontId="11" fillId="0" borderId="0"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0" xfId="0" applyFont="1" applyFill="1" applyBorder="1" applyAlignment="1" applyProtection="1">
      <alignment horizontal="left"/>
    </xf>
    <xf numFmtId="0" fontId="11" fillId="5" borderId="9" xfId="0" applyFont="1" applyFill="1" applyBorder="1" applyAlignment="1" applyProtection="1">
      <alignment horizontal="center" vertical="center"/>
    </xf>
    <xf numFmtId="0" fontId="11" fillId="6" borderId="9" xfId="0" applyFont="1" applyFill="1" applyBorder="1" applyAlignment="1" applyProtection="1">
      <alignment horizontal="left" vertical="center" wrapText="1"/>
    </xf>
    <xf numFmtId="0" fontId="12" fillId="0" borderId="45" xfId="0" applyFont="1" applyFill="1" applyBorder="1" applyAlignment="1" applyProtection="1">
      <alignment horizontal="center"/>
    </xf>
    <xf numFmtId="3" fontId="12" fillId="0" borderId="0" xfId="0" applyNumberFormat="1" applyFont="1" applyFill="1" applyBorder="1" applyAlignment="1" applyProtection="1">
      <alignment horizontal="center"/>
    </xf>
    <xf numFmtId="0" fontId="12" fillId="0" borderId="0" xfId="0" applyFont="1" applyFill="1" applyBorder="1" applyAlignment="1" applyProtection="1">
      <alignment horizontal="center"/>
    </xf>
    <xf numFmtId="0" fontId="0" fillId="0" borderId="0" xfId="0" applyBorder="1" applyProtection="1"/>
    <xf numFmtId="0" fontId="12" fillId="0" borderId="0" xfId="0" applyFont="1" applyFill="1" applyBorder="1" applyAlignment="1" applyProtection="1">
      <alignment horizontal="left" vertical="center" wrapText="1"/>
    </xf>
    <xf numFmtId="0" fontId="11" fillId="5" borderId="19" xfId="0" applyFont="1" applyFill="1" applyBorder="1" applyAlignment="1" applyProtection="1">
      <alignment horizontal="center" vertical="center"/>
    </xf>
    <xf numFmtId="0" fontId="11" fillId="5" borderId="19" xfId="0" applyFont="1" applyFill="1" applyBorder="1" applyAlignment="1" applyProtection="1">
      <alignment horizontal="left" vertical="center"/>
    </xf>
    <xf numFmtId="0" fontId="11" fillId="5" borderId="13" xfId="0" applyFont="1" applyFill="1" applyBorder="1" applyAlignment="1" applyProtection="1">
      <alignment horizontal="center" vertical="center"/>
    </xf>
    <xf numFmtId="0" fontId="11" fillId="5" borderId="8" xfId="0" applyFont="1" applyFill="1" applyBorder="1" applyAlignment="1" applyProtection="1">
      <alignment horizontal="center" vertical="center"/>
    </xf>
    <xf numFmtId="0" fontId="11" fillId="5" borderId="8" xfId="0" applyFont="1" applyFill="1" applyBorder="1" applyAlignment="1" applyProtection="1">
      <alignment horizontal="left" vertical="center"/>
    </xf>
    <xf numFmtId="0" fontId="0" fillId="2" borderId="0" xfId="0" applyFill="1" applyAlignment="1" applyProtection="1">
      <alignment horizontal="center"/>
    </xf>
    <xf numFmtId="0" fontId="0" fillId="2" borderId="0" xfId="0" applyFill="1" applyProtection="1"/>
    <xf numFmtId="0" fontId="6" fillId="4" borderId="17" xfId="0" applyFont="1" applyFill="1" applyBorder="1" applyAlignment="1" applyProtection="1"/>
    <xf numFmtId="0" fontId="11" fillId="4" borderId="11" xfId="0" applyFont="1" applyFill="1" applyBorder="1" applyAlignment="1" applyProtection="1">
      <alignment vertical="top" wrapText="1"/>
    </xf>
    <xf numFmtId="166" fontId="12" fillId="4" borderId="15" xfId="7" applyNumberFormat="1" applyFont="1" applyFill="1" applyBorder="1" applyAlignment="1" applyProtection="1">
      <alignment horizontal="center" vertical="top" wrapText="1"/>
    </xf>
    <xf numFmtId="166" fontId="12" fillId="4" borderId="16" xfId="7" applyNumberFormat="1" applyFont="1" applyFill="1" applyBorder="1" applyAlignment="1" applyProtection="1">
      <alignment horizontal="center" vertical="top" wrapText="1"/>
    </xf>
    <xf numFmtId="166" fontId="12" fillId="4" borderId="14" xfId="7" applyNumberFormat="1" applyFont="1" applyFill="1" applyBorder="1" applyAlignment="1" applyProtection="1">
      <alignment horizontal="center" vertical="top" wrapText="1"/>
    </xf>
    <xf numFmtId="166" fontId="12" fillId="4" borderId="23" xfId="7" applyNumberFormat="1" applyFont="1" applyFill="1" applyBorder="1" applyAlignment="1" applyProtection="1">
      <alignment horizontal="center" vertical="top" wrapText="1"/>
    </xf>
    <xf numFmtId="166" fontId="12" fillId="4" borderId="5" xfId="7" quotePrefix="1" applyNumberFormat="1" applyFont="1" applyFill="1" applyBorder="1" applyAlignment="1" applyProtection="1">
      <alignment horizontal="center" vertical="top" wrapText="1"/>
    </xf>
    <xf numFmtId="0" fontId="11" fillId="4" borderId="13" xfId="0" applyFont="1" applyFill="1" applyBorder="1" applyAlignment="1" applyProtection="1">
      <alignment vertical="top" wrapText="1"/>
    </xf>
    <xf numFmtId="0" fontId="12" fillId="4" borderId="11" xfId="0" applyFont="1" applyFill="1" applyBorder="1" applyAlignment="1" applyProtection="1">
      <alignment vertical="top" wrapText="1"/>
    </xf>
    <xf numFmtId="0" fontId="12" fillId="4" borderId="19" xfId="0" applyFont="1" applyFill="1" applyBorder="1" applyAlignment="1" applyProtection="1">
      <alignment vertical="top" wrapText="1"/>
    </xf>
    <xf numFmtId="0" fontId="12" fillId="4" borderId="8" xfId="0" applyFont="1" applyFill="1" applyBorder="1" applyAlignment="1" applyProtection="1">
      <alignment vertical="top" wrapText="1"/>
    </xf>
    <xf numFmtId="0" fontId="12" fillId="4" borderId="9" xfId="0" applyFont="1" applyFill="1" applyBorder="1" applyAlignment="1" applyProtection="1">
      <alignment vertical="top" wrapText="1"/>
    </xf>
    <xf numFmtId="0" fontId="11" fillId="4" borderId="12" xfId="0" applyFont="1" applyFill="1" applyBorder="1" applyAlignment="1" applyProtection="1">
      <alignment vertical="top" wrapText="1"/>
    </xf>
    <xf numFmtId="0" fontId="11" fillId="4" borderId="42" xfId="0" applyFont="1" applyFill="1" applyBorder="1" applyAlignment="1" applyProtection="1">
      <alignment horizontal="center" vertical="top" wrapText="1"/>
    </xf>
    <xf numFmtId="0" fontId="11" fillId="4" borderId="45" xfId="0" applyFont="1" applyFill="1" applyBorder="1" applyAlignment="1" applyProtection="1">
      <alignment horizontal="center" vertical="top" wrapText="1"/>
    </xf>
    <xf numFmtId="0" fontId="11" fillId="4" borderId="28" xfId="0" applyFont="1" applyFill="1" applyBorder="1" applyAlignment="1" applyProtection="1">
      <alignment horizontal="center" vertical="top" wrapText="1"/>
    </xf>
    <xf numFmtId="0" fontId="12" fillId="3" borderId="0" xfId="0" applyFont="1" applyFill="1" applyProtection="1"/>
    <xf numFmtId="0" fontId="11" fillId="3" borderId="0" xfId="0" quotePrefix="1" applyFont="1" applyFill="1" applyAlignment="1" applyProtection="1">
      <alignment horizontal="left"/>
    </xf>
    <xf numFmtId="0" fontId="11" fillId="4" borderId="26" xfId="0" applyFont="1" applyFill="1" applyBorder="1" applyAlignment="1" applyProtection="1">
      <alignment vertical="top" wrapText="1"/>
    </xf>
    <xf numFmtId="0" fontId="11" fillId="4" borderId="12" xfId="0" quotePrefix="1" applyFont="1" applyFill="1" applyBorder="1" applyAlignment="1" applyProtection="1">
      <alignment horizontal="left" vertical="top" wrapText="1"/>
    </xf>
    <xf numFmtId="0" fontId="11" fillId="4" borderId="17" xfId="0" quotePrefix="1" applyFont="1" applyFill="1" applyBorder="1" applyAlignment="1" applyProtection="1">
      <alignment horizontal="left" vertical="top" wrapText="1"/>
    </xf>
    <xf numFmtId="0" fontId="12" fillId="3" borderId="11" xfId="0" applyFont="1" applyFill="1" applyBorder="1" applyAlignment="1" applyProtection="1">
      <alignment vertical="top" wrapText="1"/>
    </xf>
    <xf numFmtId="165" fontId="12" fillId="4" borderId="14" xfId="4" applyNumberFormat="1" applyFont="1" applyFill="1" applyBorder="1" applyAlignment="1" applyProtection="1">
      <alignment horizontal="center" vertical="top" wrapText="1"/>
    </xf>
    <xf numFmtId="0" fontId="11" fillId="4" borderId="31" xfId="0" applyFont="1" applyFill="1" applyBorder="1" applyAlignment="1" applyProtection="1">
      <alignment vertical="top" wrapText="1"/>
    </xf>
    <xf numFmtId="0" fontId="12" fillId="4" borderId="32" xfId="0" applyFont="1" applyFill="1" applyBorder="1" applyAlignment="1" applyProtection="1">
      <alignment vertical="top" wrapText="1"/>
    </xf>
    <xf numFmtId="0" fontId="11" fillId="4" borderId="33" xfId="0" applyFont="1" applyFill="1" applyBorder="1" applyAlignment="1" applyProtection="1">
      <alignment vertical="top" wrapText="1"/>
    </xf>
    <xf numFmtId="0" fontId="11" fillId="4" borderId="2" xfId="0" applyFont="1" applyFill="1" applyBorder="1" applyAlignment="1" applyProtection="1">
      <alignment vertical="top" wrapText="1"/>
    </xf>
    <xf numFmtId="0" fontId="11" fillId="4" borderId="2" xfId="0" quotePrefix="1" applyFont="1" applyFill="1" applyBorder="1" applyAlignment="1" applyProtection="1">
      <alignment horizontal="left" vertical="top" wrapText="1"/>
    </xf>
    <xf numFmtId="0" fontId="11" fillId="4" borderId="1" xfId="0" applyFont="1" applyFill="1" applyBorder="1" applyAlignment="1" applyProtection="1">
      <alignment vertical="top" wrapText="1"/>
    </xf>
    <xf numFmtId="0" fontId="11" fillId="65" borderId="11" xfId="0" applyFont="1" applyFill="1" applyBorder="1" applyAlignment="1" applyProtection="1">
      <alignment vertical="top" wrapText="1"/>
    </xf>
    <xf numFmtId="0" fontId="10" fillId="0" borderId="0" xfId="0" applyFont="1" applyFill="1" applyBorder="1" applyAlignment="1" applyProtection="1">
      <alignment horizontal="left"/>
    </xf>
    <xf numFmtId="9" fontId="12" fillId="0" borderId="0" xfId="7" applyFont="1" applyFill="1" applyBorder="1" applyAlignment="1" applyProtection="1">
      <alignment horizontal="center"/>
    </xf>
    <xf numFmtId="0" fontId="11" fillId="5" borderId="13" xfId="0" applyFont="1" applyFill="1" applyBorder="1" applyAlignment="1" applyProtection="1">
      <alignment horizontal="left" vertical="center"/>
    </xf>
    <xf numFmtId="3" fontId="12" fillId="5" borderId="84" xfId="0" applyNumberFormat="1" applyFont="1" applyFill="1" applyBorder="1" applyAlignment="1" applyProtection="1">
      <alignment horizontal="center" vertical="center"/>
    </xf>
    <xf numFmtId="0" fontId="11" fillId="5" borderId="11" xfId="0" applyFont="1" applyFill="1" applyBorder="1" applyAlignment="1" applyProtection="1">
      <alignment horizontal="center" vertical="center"/>
    </xf>
    <xf numFmtId="3" fontId="12" fillId="5" borderId="86" xfId="0" applyNumberFormat="1" applyFont="1" applyFill="1" applyBorder="1" applyAlignment="1" applyProtection="1">
      <alignment horizontal="center" vertical="center"/>
    </xf>
    <xf numFmtId="3" fontId="10" fillId="5" borderId="68" xfId="0" applyNumberFormat="1" applyFont="1" applyFill="1" applyBorder="1" applyAlignment="1" applyProtection="1">
      <alignment horizontal="center" vertical="center"/>
    </xf>
    <xf numFmtId="0" fontId="68" fillId="0" borderId="0" xfId="0" applyFont="1" applyFill="1" applyBorder="1" applyAlignment="1" applyProtection="1">
      <alignment horizontal="left"/>
    </xf>
    <xf numFmtId="0" fontId="11" fillId="5" borderId="43" xfId="0" applyFont="1" applyFill="1" applyBorder="1" applyAlignment="1" applyProtection="1">
      <alignment horizontal="left" vertical="center"/>
    </xf>
    <xf numFmtId="0" fontId="11" fillId="5" borderId="7" xfId="0" applyFont="1" applyFill="1" applyBorder="1" applyAlignment="1" applyProtection="1">
      <alignment horizontal="left" vertical="center"/>
    </xf>
    <xf numFmtId="0" fontId="11" fillId="5" borderId="30" xfId="0" applyFont="1" applyFill="1" applyBorder="1" applyAlignment="1" applyProtection="1">
      <alignment horizontal="left" vertical="center"/>
    </xf>
    <xf numFmtId="2" fontId="10" fillId="5" borderId="37" xfId="0" applyNumberFormat="1" applyFont="1" applyFill="1" applyBorder="1" applyAlignment="1" applyProtection="1">
      <alignment horizontal="center" vertical="center" wrapText="1"/>
    </xf>
    <xf numFmtId="2" fontId="10" fillId="5" borderId="22" xfId="0" applyNumberFormat="1" applyFont="1" applyFill="1" applyBorder="1" applyAlignment="1" applyProtection="1">
      <alignment horizontal="center" vertical="center" wrapText="1"/>
    </xf>
    <xf numFmtId="0" fontId="10" fillId="5" borderId="1" xfId="1" applyNumberFormat="1" applyFont="1" applyFill="1" applyBorder="1" applyAlignment="1" applyProtection="1">
      <alignment horizontal="center" vertical="center" wrapText="1"/>
    </xf>
    <xf numFmtId="0" fontId="10" fillId="5" borderId="36" xfId="1" applyNumberFormat="1" applyFont="1" applyFill="1" applyBorder="1" applyAlignment="1" applyProtection="1">
      <alignment horizontal="center" vertical="center" wrapText="1"/>
    </xf>
    <xf numFmtId="0" fontId="10" fillId="5" borderId="34" xfId="1" applyNumberFormat="1" applyFont="1" applyFill="1" applyBorder="1" applyAlignment="1" applyProtection="1">
      <alignment horizontal="center" vertical="center" wrapText="1"/>
    </xf>
    <xf numFmtId="2" fontId="10" fillId="5" borderId="39" xfId="0" applyNumberFormat="1" applyFont="1" applyFill="1" applyBorder="1" applyAlignment="1" applyProtection="1">
      <alignment horizontal="center" vertical="center" wrapText="1"/>
    </xf>
    <xf numFmtId="1" fontId="10" fillId="5" borderId="22" xfId="0" applyNumberFormat="1" applyFont="1" applyFill="1" applyBorder="1" applyAlignment="1" applyProtection="1">
      <alignment horizontal="center" vertical="center" wrapText="1"/>
    </xf>
    <xf numFmtId="0" fontId="11" fillId="64" borderId="0" xfId="0" applyFont="1" applyFill="1" applyBorder="1" applyAlignment="1" applyProtection="1">
      <alignment horizontal="center" vertical="center" wrapText="1"/>
    </xf>
    <xf numFmtId="0" fontId="11" fillId="64"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11" fillId="64" borderId="45" xfId="0" applyFont="1" applyFill="1" applyBorder="1" applyAlignment="1" applyProtection="1">
      <alignment horizontal="center" vertical="center"/>
    </xf>
    <xf numFmtId="0" fontId="11" fillId="5" borderId="6" xfId="0" applyFont="1" applyFill="1" applyBorder="1" applyAlignment="1" applyProtection="1">
      <alignment horizontal="left" vertical="center"/>
    </xf>
    <xf numFmtId="0" fontId="11" fillId="5" borderId="15" xfId="0" applyFont="1" applyFill="1" applyBorder="1" applyAlignment="1" applyProtection="1">
      <alignment horizontal="left" vertical="center"/>
    </xf>
    <xf numFmtId="0" fontId="11" fillId="5" borderId="16" xfId="0" applyFont="1" applyFill="1" applyBorder="1" applyAlignment="1" applyProtection="1">
      <alignment horizontal="left" vertical="center"/>
    </xf>
    <xf numFmtId="0" fontId="11" fillId="5" borderId="29" xfId="0" applyFont="1" applyFill="1" applyBorder="1" applyAlignment="1" applyProtection="1">
      <alignment horizontal="left" vertical="center"/>
    </xf>
    <xf numFmtId="0" fontId="11" fillId="5" borderId="12" xfId="0" applyFont="1" applyFill="1" applyBorder="1" applyAlignment="1" applyProtection="1">
      <alignment horizontal="center" vertical="center"/>
    </xf>
    <xf numFmtId="0" fontId="11" fillId="5" borderId="38" xfId="0" applyFont="1" applyFill="1" applyBorder="1" applyAlignment="1" applyProtection="1">
      <alignment horizontal="center" vertical="center" wrapText="1"/>
    </xf>
    <xf numFmtId="0" fontId="11" fillId="5" borderId="34" xfId="0" applyFont="1" applyFill="1" applyBorder="1" applyAlignment="1" applyProtection="1">
      <alignment horizontal="center" vertical="center" wrapText="1"/>
    </xf>
    <xf numFmtId="0" fontId="11" fillId="5" borderId="55" xfId="0" applyFont="1" applyFill="1" applyBorder="1" applyAlignment="1" applyProtection="1">
      <alignment horizontal="center" vertical="center" wrapText="1"/>
    </xf>
    <xf numFmtId="0" fontId="11" fillId="5" borderId="39" xfId="0" applyFont="1" applyFill="1" applyBorder="1" applyAlignment="1" applyProtection="1">
      <alignment horizontal="center" vertical="center" wrapText="1"/>
    </xf>
    <xf numFmtId="0" fontId="11" fillId="5" borderId="17" xfId="0" applyFont="1" applyFill="1" applyBorder="1" applyAlignment="1" applyProtection="1">
      <alignment horizontal="center" vertical="center"/>
    </xf>
    <xf numFmtId="0" fontId="11" fillId="5" borderId="91" xfId="0" applyFont="1" applyFill="1" applyBorder="1" applyAlignment="1" applyProtection="1">
      <alignment horizontal="left" vertical="center"/>
    </xf>
    <xf numFmtId="0" fontId="11" fillId="5" borderId="92" xfId="0" applyFont="1" applyFill="1" applyBorder="1" applyAlignment="1" applyProtection="1">
      <alignment horizontal="left" vertical="center"/>
    </xf>
    <xf numFmtId="166" fontId="10" fillId="5" borderId="93" xfId="7" applyNumberFormat="1" applyFont="1" applyFill="1" applyBorder="1" applyAlignment="1" applyProtection="1">
      <alignment horizontal="center" vertical="center" wrapText="1"/>
    </xf>
    <xf numFmtId="0" fontId="11" fillId="5" borderId="9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2" fillId="0" borderId="28" xfId="0" applyFont="1" applyFill="1" applyBorder="1" applyAlignment="1" applyProtection="1">
      <alignment horizontal="center" vertical="center"/>
    </xf>
    <xf numFmtId="9" fontId="12" fillId="0" borderId="0" xfId="7" applyFont="1" applyFill="1" applyBorder="1" applyAlignment="1" applyProtection="1">
      <alignment horizontal="center" vertical="center"/>
    </xf>
    <xf numFmtId="0" fontId="11" fillId="5" borderId="10" xfId="0" applyFont="1" applyFill="1" applyBorder="1" applyAlignment="1" applyProtection="1">
      <alignment horizontal="center" vertical="center"/>
    </xf>
    <xf numFmtId="0" fontId="11" fillId="5" borderId="50" xfId="0" applyFont="1" applyFill="1" applyBorder="1" applyAlignment="1" applyProtection="1">
      <alignment horizontal="left" vertical="center"/>
    </xf>
    <xf numFmtId="0" fontId="11" fillId="5" borderId="54" xfId="0" applyFont="1" applyFill="1" applyBorder="1" applyAlignment="1" applyProtection="1">
      <alignment horizontal="left" vertical="center"/>
    </xf>
    <xf numFmtId="9" fontId="11" fillId="5" borderId="94" xfId="7" applyFont="1" applyFill="1" applyBorder="1" applyAlignment="1" applyProtection="1">
      <alignment horizontal="center" vertical="center" wrapText="1"/>
    </xf>
    <xf numFmtId="0" fontId="11" fillId="5" borderId="47" xfId="0" applyFont="1" applyFill="1" applyBorder="1" applyAlignment="1" applyProtection="1">
      <alignment horizontal="center" vertical="center" wrapText="1"/>
    </xf>
    <xf numFmtId="0" fontId="11" fillId="5" borderId="56" xfId="0" applyFont="1" applyFill="1" applyBorder="1" applyAlignment="1" applyProtection="1">
      <alignment horizontal="center" vertical="center" wrapText="1"/>
    </xf>
    <xf numFmtId="0" fontId="11" fillId="5" borderId="57" xfId="0" applyFont="1" applyFill="1" applyBorder="1" applyAlignment="1" applyProtection="1">
      <alignment horizontal="center" vertical="center" wrapText="1"/>
    </xf>
    <xf numFmtId="0" fontId="11" fillId="5" borderId="9" xfId="0" applyFont="1" applyFill="1" applyBorder="1" applyAlignment="1" applyProtection="1">
      <alignment horizontal="left" vertical="center"/>
    </xf>
    <xf numFmtId="0" fontId="11" fillId="5" borderId="90" xfId="0" applyFont="1" applyFill="1" applyBorder="1" applyAlignment="1" applyProtection="1">
      <alignment horizontal="left" vertical="center"/>
    </xf>
    <xf numFmtId="0" fontId="11" fillId="5" borderId="17" xfId="0" applyFont="1" applyFill="1" applyBorder="1" applyAlignment="1" applyProtection="1">
      <alignment horizontal="left" vertical="center"/>
    </xf>
    <xf numFmtId="174" fontId="10" fillId="5" borderId="33" xfId="0" applyNumberFormat="1" applyFont="1" applyFill="1" applyBorder="1" applyAlignment="1" applyProtection="1">
      <alignment horizontal="center" vertical="center" wrapText="1"/>
    </xf>
    <xf numFmtId="174" fontId="10" fillId="5" borderId="35" xfId="0" applyNumberFormat="1" applyFont="1" applyFill="1" applyBorder="1" applyAlignment="1" applyProtection="1">
      <alignment horizontal="center" vertical="center" wrapText="1"/>
    </xf>
    <xf numFmtId="9" fontId="10" fillId="5" borderId="91" xfId="7" applyNumberFormat="1" applyFont="1" applyFill="1" applyBorder="1" applyAlignment="1" applyProtection="1">
      <alignment horizontal="center" vertical="center" wrapText="1"/>
    </xf>
    <xf numFmtId="9" fontId="10" fillId="5" borderId="36" xfId="7" applyNumberFormat="1" applyFont="1" applyFill="1" applyBorder="1" applyAlignment="1" applyProtection="1">
      <alignment horizontal="center" vertical="center" wrapText="1"/>
    </xf>
    <xf numFmtId="3" fontId="10" fillId="5" borderId="22" xfId="0" applyNumberFormat="1" applyFont="1" applyFill="1" applyBorder="1" applyAlignment="1" applyProtection="1">
      <alignment horizontal="center" vertical="center" wrapText="1"/>
    </xf>
    <xf numFmtId="0" fontId="11" fillId="5" borderId="10" xfId="0" applyFont="1" applyFill="1" applyBorder="1" applyAlignment="1" applyProtection="1">
      <alignment horizontal="left" vertical="center"/>
    </xf>
    <xf numFmtId="0" fontId="12" fillId="3" borderId="44" xfId="0" applyFont="1" applyFill="1" applyBorder="1" applyAlignment="1" applyProtection="1">
      <alignment horizontal="center" vertical="top" wrapText="1"/>
      <protection locked="0"/>
    </xf>
    <xf numFmtId="3" fontId="12" fillId="3" borderId="23" xfId="0" applyNumberFormat="1" applyFont="1" applyFill="1" applyBorder="1" applyAlignment="1" applyProtection="1">
      <alignment horizontal="center" vertical="top" wrapText="1"/>
      <protection locked="0"/>
    </xf>
    <xf numFmtId="3" fontId="10" fillId="5" borderId="2" xfId="0" applyNumberFormat="1" applyFont="1" applyFill="1" applyBorder="1" applyAlignment="1" applyProtection="1">
      <alignment horizontal="center" vertical="center" wrapText="1"/>
    </xf>
    <xf numFmtId="3" fontId="10" fillId="5" borderId="37" xfId="0" applyNumberFormat="1" applyFont="1" applyFill="1" applyBorder="1" applyAlignment="1" applyProtection="1">
      <alignment horizontal="center" vertical="center" wrapText="1"/>
    </xf>
    <xf numFmtId="0" fontId="11" fillId="6" borderId="19" xfId="0" applyFont="1" applyFill="1" applyBorder="1" applyAlignment="1" applyProtection="1">
      <alignment horizontal="left" vertical="center"/>
    </xf>
    <xf numFmtId="9" fontId="10" fillId="5" borderId="97" xfId="7" applyFont="1" applyFill="1" applyBorder="1" applyAlignment="1" applyProtection="1">
      <alignment horizontal="center" vertical="center" wrapText="1"/>
    </xf>
    <xf numFmtId="9" fontId="10" fillId="5" borderId="98" xfId="7" applyFont="1" applyFill="1" applyBorder="1" applyAlignment="1" applyProtection="1">
      <alignment horizontal="center" vertical="center" wrapText="1"/>
    </xf>
    <xf numFmtId="9" fontId="11" fillId="5" borderId="93" xfId="7" applyFont="1" applyFill="1" applyBorder="1" applyAlignment="1" applyProtection="1">
      <alignment horizontal="center" vertical="center" wrapText="1"/>
    </xf>
    <xf numFmtId="0" fontId="10" fillId="0" borderId="6" xfId="0" applyFont="1" applyFill="1" applyBorder="1" applyProtection="1">
      <protection locked="0"/>
    </xf>
    <xf numFmtId="20" fontId="10" fillId="0" borderId="38" xfId="0" applyNumberFormat="1" applyFont="1" applyFill="1" applyBorder="1" applyAlignment="1" applyProtection="1">
      <alignment horizontal="center"/>
      <protection locked="0"/>
    </xf>
    <xf numFmtId="0" fontId="10" fillId="0" borderId="19" xfId="0" applyFont="1" applyFill="1" applyBorder="1" applyAlignment="1" applyProtection="1">
      <alignment horizontal="center"/>
      <protection locked="0"/>
    </xf>
    <xf numFmtId="0" fontId="10" fillId="0" borderId="100" xfId="0" applyFont="1" applyFill="1" applyBorder="1" applyAlignment="1" applyProtection="1">
      <alignment horizontal="center"/>
      <protection locked="0"/>
    </xf>
    <xf numFmtId="0" fontId="10" fillId="0" borderId="105" xfId="0" applyFont="1" applyFill="1" applyBorder="1" applyAlignment="1" applyProtection="1">
      <alignment horizontal="center"/>
      <protection locked="0"/>
    </xf>
    <xf numFmtId="1" fontId="10" fillId="0" borderId="38" xfId="0" applyNumberFormat="1" applyFont="1" applyFill="1" applyBorder="1" applyAlignment="1" applyProtection="1">
      <alignment horizontal="center"/>
      <protection locked="0"/>
    </xf>
    <xf numFmtId="0" fontId="10" fillId="0" borderId="7" xfId="0" applyFont="1" applyFill="1" applyBorder="1" applyProtection="1">
      <protection locked="0"/>
    </xf>
    <xf numFmtId="20" fontId="10" fillId="0" borderId="2" xfId="0" applyNumberFormat="1" applyFont="1" applyFill="1" applyBorder="1" applyAlignment="1" applyProtection="1">
      <alignment horizontal="center"/>
      <protection locked="0"/>
    </xf>
    <xf numFmtId="0" fontId="10" fillId="0" borderId="8" xfId="0" applyFont="1" applyFill="1" applyBorder="1" applyAlignment="1" applyProtection="1">
      <alignment horizontal="center"/>
      <protection locked="0"/>
    </xf>
    <xf numFmtId="0" fontId="10" fillId="0" borderId="101" xfId="0" applyFont="1" applyFill="1" applyBorder="1" applyAlignment="1" applyProtection="1">
      <alignment horizontal="center"/>
      <protection locked="0"/>
    </xf>
    <xf numFmtId="0" fontId="10" fillId="0" borderId="102" xfId="0" applyFont="1" applyFill="1" applyBorder="1" applyAlignment="1" applyProtection="1">
      <alignment horizontal="center"/>
      <protection locked="0"/>
    </xf>
    <xf numFmtId="0" fontId="10" fillId="0" borderId="106" xfId="0" applyFont="1" applyFill="1" applyBorder="1" applyAlignment="1" applyProtection="1">
      <alignment horizontal="center"/>
      <protection locked="0"/>
    </xf>
    <xf numFmtId="1" fontId="10" fillId="0" borderId="2" xfId="0" applyNumberFormat="1" applyFont="1" applyFill="1" applyBorder="1" applyAlignment="1" applyProtection="1">
      <alignment horizontal="center"/>
      <protection locked="0"/>
    </xf>
    <xf numFmtId="0" fontId="10" fillId="0" borderId="29" xfId="0" applyFont="1" applyFill="1" applyBorder="1" applyProtection="1">
      <protection locked="0"/>
    </xf>
    <xf numFmtId="20" fontId="10" fillId="0" borderId="1" xfId="0" applyNumberFormat="1" applyFont="1" applyFill="1" applyBorder="1" applyAlignment="1" applyProtection="1">
      <alignment horizontal="center"/>
      <protection locked="0"/>
    </xf>
    <xf numFmtId="0" fontId="10" fillId="0" borderId="9" xfId="0" applyFont="1" applyFill="1" applyBorder="1" applyAlignment="1" applyProtection="1">
      <alignment horizontal="center"/>
      <protection locked="0"/>
    </xf>
    <xf numFmtId="0" fontId="10" fillId="0" borderId="103" xfId="0" applyFont="1" applyFill="1" applyBorder="1" applyAlignment="1" applyProtection="1">
      <alignment horizontal="center"/>
      <protection locked="0"/>
    </xf>
    <xf numFmtId="0" fontId="10" fillId="0" borderId="104" xfId="0" applyFont="1" applyFill="1" applyBorder="1" applyAlignment="1" applyProtection="1">
      <alignment horizontal="center"/>
      <protection locked="0"/>
    </xf>
    <xf numFmtId="0" fontId="10" fillId="0" borderId="107" xfId="0" applyFont="1" applyFill="1" applyBorder="1" applyAlignment="1" applyProtection="1">
      <alignment horizontal="center"/>
      <protection locked="0"/>
    </xf>
    <xf numFmtId="0" fontId="10" fillId="0" borderId="108" xfId="0" applyFont="1" applyFill="1" applyBorder="1" applyAlignment="1" applyProtection="1">
      <alignment horizontal="center"/>
      <protection locked="0"/>
    </xf>
    <xf numFmtId="1" fontId="10" fillId="0" borderId="1" xfId="0" applyNumberFormat="1" applyFont="1" applyFill="1" applyBorder="1" applyAlignment="1" applyProtection="1">
      <alignment horizontal="center"/>
      <protection locked="0"/>
    </xf>
    <xf numFmtId="0" fontId="5" fillId="0" borderId="0" xfId="0" applyFont="1" applyProtection="1"/>
    <xf numFmtId="0" fontId="7" fillId="0" borderId="0" xfId="0" applyFont="1" applyProtection="1"/>
    <xf numFmtId="0" fontId="12" fillId="0" borderId="0" xfId="0" applyFont="1" applyAlignment="1" applyProtection="1">
      <alignment vertical="center"/>
    </xf>
    <xf numFmtId="0" fontId="12" fillId="0" borderId="0" xfId="0" applyFont="1" applyProtection="1"/>
    <xf numFmtId="0" fontId="5" fillId="0" borderId="0" xfId="0" applyFont="1" applyFill="1" applyProtection="1"/>
    <xf numFmtId="0" fontId="12" fillId="0" borderId="0" xfId="0" applyFont="1" applyFill="1" applyProtection="1"/>
    <xf numFmtId="0" fontId="11" fillId="66" borderId="17" xfId="0" applyFont="1" applyFill="1" applyBorder="1" applyAlignment="1" applyProtection="1">
      <alignment horizontal="center" vertical="center" wrapText="1"/>
    </xf>
    <xf numFmtId="0" fontId="11" fillId="66" borderId="45" xfId="0" applyFont="1" applyFill="1" applyBorder="1" applyAlignment="1" applyProtection="1">
      <alignment vertical="center" wrapText="1"/>
    </xf>
    <xf numFmtId="0" fontId="11" fillId="66" borderId="31" xfId="0" applyFont="1" applyFill="1" applyBorder="1" applyAlignment="1" applyProtection="1">
      <alignment horizontal="center" vertical="center" wrapText="1"/>
    </xf>
    <xf numFmtId="0" fontId="11" fillId="66" borderId="55" xfId="0" applyFont="1" applyFill="1" applyBorder="1" applyAlignment="1" applyProtection="1">
      <alignment horizontal="center" vertical="center" wrapText="1"/>
    </xf>
    <xf numFmtId="0" fontId="11" fillId="66" borderId="12" xfId="0" applyFont="1" applyFill="1" applyBorder="1" applyAlignment="1" applyProtection="1">
      <alignment horizontal="center" vertical="center" wrapText="1"/>
    </xf>
    <xf numFmtId="0" fontId="10" fillId="66" borderId="50" xfId="0" applyFont="1" applyFill="1" applyBorder="1" applyAlignment="1" applyProtection="1">
      <alignment horizontal="center"/>
    </xf>
    <xf numFmtId="3" fontId="10" fillId="66" borderId="39" xfId="1" applyNumberFormat="1" applyFont="1" applyFill="1" applyBorder="1" applyAlignment="1" applyProtection="1">
      <alignment horizontal="center"/>
    </xf>
    <xf numFmtId="0" fontId="10" fillId="66" borderId="7" xfId="0" applyFont="1" applyFill="1" applyBorder="1" applyAlignment="1" applyProtection="1">
      <alignment horizontal="center"/>
    </xf>
    <xf numFmtId="3" fontId="10" fillId="66" borderId="22" xfId="1" applyNumberFormat="1" applyFont="1" applyFill="1" applyBorder="1" applyAlignment="1" applyProtection="1">
      <alignment horizontal="center"/>
    </xf>
    <xf numFmtId="0" fontId="10" fillId="66" borderId="91" xfId="0" applyFont="1" applyFill="1" applyBorder="1" applyAlignment="1" applyProtection="1">
      <alignment horizontal="center"/>
    </xf>
    <xf numFmtId="0" fontId="10" fillId="66" borderId="17" xfId="0" applyFont="1" applyFill="1" applyBorder="1" applyAlignment="1" applyProtection="1">
      <alignment horizontal="center" vertical="center"/>
    </xf>
    <xf numFmtId="0" fontId="10" fillId="66" borderId="109" xfId="0" applyFont="1" applyFill="1" applyBorder="1" applyAlignment="1" applyProtection="1">
      <alignment vertical="center"/>
    </xf>
    <xf numFmtId="0" fontId="10" fillId="66" borderId="110" xfId="0" applyFont="1" applyFill="1" applyBorder="1" applyAlignment="1" applyProtection="1">
      <alignment vertical="center"/>
    </xf>
    <xf numFmtId="0" fontId="10" fillId="66" borderId="111" xfId="0" applyFont="1" applyFill="1" applyBorder="1" applyAlignment="1" applyProtection="1">
      <alignment vertical="center"/>
    </xf>
    <xf numFmtId="0" fontId="10" fillId="66" borderId="32" xfId="0" applyFont="1" applyFill="1" applyBorder="1" applyAlignment="1" applyProtection="1">
      <alignment vertical="center"/>
    </xf>
    <xf numFmtId="0" fontId="5" fillId="0" borderId="0" xfId="0" applyFont="1" applyAlignment="1" applyProtection="1">
      <alignment vertical="center"/>
    </xf>
    <xf numFmtId="0" fontId="10" fillId="0" borderId="0" xfId="0" applyFont="1" applyAlignment="1" applyProtection="1">
      <alignment horizontal="center"/>
    </xf>
    <xf numFmtId="0" fontId="10" fillId="0" borderId="0" xfId="0" applyFont="1" applyProtection="1"/>
    <xf numFmtId="0" fontId="10" fillId="66" borderId="17" xfId="0" applyFont="1" applyFill="1" applyBorder="1" applyAlignment="1" applyProtection="1">
      <alignment horizontal="center"/>
    </xf>
    <xf numFmtId="0" fontId="10" fillId="66" borderId="32" xfId="0" applyFont="1" applyFill="1" applyBorder="1" applyProtection="1"/>
    <xf numFmtId="37" fontId="10" fillId="0" borderId="87" xfId="1" applyNumberFormat="1" applyFont="1" applyFill="1" applyBorder="1" applyAlignment="1" applyProtection="1">
      <alignment horizontal="center" vertical="center"/>
      <protection locked="0"/>
    </xf>
    <xf numFmtId="3" fontId="10" fillId="64" borderId="88" xfId="0" applyNumberFormat="1" applyFont="1" applyFill="1" applyBorder="1" applyAlignment="1" applyProtection="1">
      <alignment horizontal="center" vertical="center"/>
      <protection locked="0"/>
    </xf>
    <xf numFmtId="0" fontId="11" fillId="0" borderId="11" xfId="0" applyFont="1" applyFill="1" applyBorder="1" applyAlignment="1" applyProtection="1">
      <alignment horizontal="left" vertical="center"/>
      <protection locked="0"/>
    </xf>
    <xf numFmtId="0" fontId="7" fillId="2" borderId="0" xfId="0" applyFont="1" applyFill="1" applyProtection="1"/>
    <xf numFmtId="0" fontId="12" fillId="0" borderId="0" xfId="0" applyFont="1" applyFill="1" applyBorder="1" applyProtection="1"/>
    <xf numFmtId="0" fontId="10" fillId="5" borderId="89" xfId="0" applyFont="1" applyFill="1" applyBorder="1" applyAlignment="1" applyProtection="1">
      <alignment horizontal="center" vertical="center"/>
    </xf>
    <xf numFmtId="0" fontId="10" fillId="0" borderId="0" xfId="0" applyFont="1" applyFill="1" applyBorder="1" applyProtection="1"/>
    <xf numFmtId="0" fontId="0" fillId="0" borderId="0" xfId="0" applyFill="1" applyProtection="1"/>
    <xf numFmtId="0" fontId="7" fillId="3" borderId="0" xfId="0" applyFont="1" applyFill="1" applyProtection="1"/>
    <xf numFmtId="0" fontId="7" fillId="0" borderId="0" xfId="0" applyFont="1" applyFill="1" applyProtection="1"/>
    <xf numFmtId="0" fontId="7" fillId="3" borderId="0" xfId="0" applyFont="1" applyFill="1" applyAlignment="1" applyProtection="1">
      <alignment horizontal="center"/>
    </xf>
    <xf numFmtId="174" fontId="10" fillId="5" borderId="2" xfId="0" applyNumberFormat="1" applyFont="1" applyFill="1" applyBorder="1" applyAlignment="1" applyProtection="1">
      <alignment horizontal="center" vertical="center" wrapText="1"/>
    </xf>
    <xf numFmtId="0" fontId="10" fillId="0" borderId="113" xfId="100" applyFont="1" applyBorder="1" applyAlignment="1" applyProtection="1">
      <alignment vertical="center"/>
    </xf>
    <xf numFmtId="2" fontId="10" fillId="0" borderId="113" xfId="100" applyNumberFormat="1" applyBorder="1" applyAlignment="1" applyProtection="1">
      <alignment horizontal="center" vertical="center"/>
    </xf>
    <xf numFmtId="0" fontId="10" fillId="0" borderId="113" xfId="100" applyBorder="1" applyAlignment="1" applyProtection="1">
      <alignment horizontal="center" vertical="center"/>
    </xf>
    <xf numFmtId="0" fontId="10" fillId="0" borderId="114" xfId="100" applyBorder="1" applyAlignment="1" applyProtection="1">
      <alignment vertical="center"/>
    </xf>
    <xf numFmtId="2" fontId="10" fillId="0" borderId="114" xfId="100" applyNumberFormat="1" applyBorder="1" applyAlignment="1" applyProtection="1">
      <alignment horizontal="center" vertical="center"/>
    </xf>
    <xf numFmtId="0" fontId="10" fillId="0" borderId="114" xfId="100" applyBorder="1" applyAlignment="1" applyProtection="1">
      <alignment horizontal="center" vertical="center"/>
    </xf>
    <xf numFmtId="0" fontId="10" fillId="0" borderId="115" xfId="100" applyBorder="1" applyAlignment="1" applyProtection="1">
      <alignment vertical="center"/>
    </xf>
    <xf numFmtId="2" fontId="10" fillId="0" borderId="115" xfId="100" applyNumberFormat="1" applyBorder="1" applyAlignment="1" applyProtection="1">
      <alignment horizontal="center" vertical="center"/>
    </xf>
    <xf numFmtId="0" fontId="10" fillId="0" borderId="115" xfId="100" applyBorder="1" applyAlignment="1" applyProtection="1">
      <alignment horizontal="center" vertical="center"/>
    </xf>
    <xf numFmtId="0" fontId="10" fillId="0" borderId="113" xfId="100" applyBorder="1" applyAlignment="1" applyProtection="1">
      <alignment vertical="center"/>
    </xf>
    <xf numFmtId="0" fontId="10" fillId="0" borderId="116" xfId="100" applyBorder="1" applyAlignment="1" applyProtection="1">
      <alignment horizontal="center" vertical="center"/>
    </xf>
    <xf numFmtId="3" fontId="10" fillId="0" borderId="113" xfId="100" applyNumberFormat="1" applyBorder="1" applyAlignment="1" applyProtection="1">
      <alignment horizontal="center" vertical="center"/>
    </xf>
    <xf numFmtId="0" fontId="10" fillId="0" borderId="51" xfId="100" applyBorder="1" applyAlignment="1" applyProtection="1">
      <alignment horizontal="center" vertical="center"/>
    </xf>
    <xf numFmtId="3" fontId="10" fillId="0" borderId="114" xfId="100" applyNumberFormat="1" applyBorder="1" applyAlignment="1" applyProtection="1">
      <alignment horizontal="center" vertical="center"/>
    </xf>
    <xf numFmtId="3" fontId="10" fillId="0" borderId="115" xfId="100" applyNumberFormat="1" applyBorder="1" applyAlignment="1" applyProtection="1">
      <alignment horizontal="center" vertical="center"/>
    </xf>
    <xf numFmtId="176" fontId="10" fillId="0" borderId="113" xfId="100" applyNumberFormat="1" applyFill="1" applyBorder="1" applyAlignment="1" applyProtection="1">
      <alignment horizontal="center" vertical="center"/>
    </xf>
    <xf numFmtId="176" fontId="10" fillId="0" borderId="114" xfId="100" applyNumberFormat="1" applyFill="1" applyBorder="1" applyAlignment="1" applyProtection="1">
      <alignment horizontal="center" vertical="center"/>
    </xf>
    <xf numFmtId="176" fontId="10" fillId="0" borderId="115" xfId="100" applyNumberFormat="1" applyFill="1" applyBorder="1" applyAlignment="1" applyProtection="1">
      <alignment horizontal="center" vertical="center"/>
    </xf>
    <xf numFmtId="0" fontId="10" fillId="0" borderId="116" xfId="100" applyBorder="1" applyAlignment="1" applyProtection="1">
      <alignment vertical="center"/>
    </xf>
    <xf numFmtId="2" fontId="10" fillId="0" borderId="116" xfId="100" applyNumberFormat="1" applyBorder="1" applyAlignment="1" applyProtection="1">
      <alignment horizontal="center" vertical="center"/>
    </xf>
    <xf numFmtId="3" fontId="10" fillId="0" borderId="116" xfId="100" applyNumberFormat="1" applyBorder="1" applyAlignment="1" applyProtection="1">
      <alignment horizontal="center" vertical="center"/>
    </xf>
    <xf numFmtId="9" fontId="10" fillId="0" borderId="113" xfId="7" applyFont="1" applyBorder="1" applyAlignment="1" applyProtection="1">
      <alignment horizontal="center" vertical="center"/>
    </xf>
    <xf numFmtId="9" fontId="10" fillId="0" borderId="114" xfId="7" applyFont="1" applyBorder="1" applyAlignment="1" applyProtection="1">
      <alignment horizontal="center" vertical="center"/>
    </xf>
    <xf numFmtId="9" fontId="10" fillId="0" borderId="115" xfId="7" applyFont="1" applyBorder="1" applyAlignment="1" applyProtection="1">
      <alignment horizontal="center" vertical="center"/>
    </xf>
    <xf numFmtId="178" fontId="0" fillId="2" borderId="0" xfId="0" applyNumberFormat="1" applyFill="1" applyProtection="1"/>
    <xf numFmtId="177" fontId="68" fillId="0" borderId="0" xfId="0" applyNumberFormat="1" applyFont="1" applyFill="1" applyBorder="1" applyAlignment="1" applyProtection="1">
      <alignment horizontal="left" vertical="center"/>
    </xf>
    <xf numFmtId="174" fontId="10" fillId="0" borderId="113" xfId="100" applyNumberFormat="1" applyBorder="1" applyAlignment="1" applyProtection="1">
      <alignment horizontal="center" vertical="center"/>
    </xf>
    <xf numFmtId="174" fontId="10" fillId="0" borderId="114" xfId="100" applyNumberFormat="1" applyBorder="1" applyAlignment="1" applyProtection="1">
      <alignment horizontal="center" vertical="center"/>
    </xf>
    <xf numFmtId="0" fontId="12" fillId="0" borderId="0" xfId="0" applyFont="1" applyFill="1" applyBorder="1" applyAlignment="1" applyProtection="1">
      <alignment vertical="center"/>
    </xf>
    <xf numFmtId="9" fontId="0" fillId="2" borderId="0" xfId="0" applyNumberFormat="1" applyFill="1" applyAlignment="1" applyProtection="1">
      <alignment horizontal="center"/>
    </xf>
    <xf numFmtId="179" fontId="0" fillId="2" borderId="0" xfId="0" applyNumberFormat="1" applyFill="1" applyAlignment="1" applyProtection="1">
      <alignment horizontal="center"/>
    </xf>
    <xf numFmtId="0" fontId="4" fillId="2" borderId="0" xfId="0" applyFont="1" applyFill="1" applyProtection="1"/>
    <xf numFmtId="0" fontId="10" fillId="0" borderId="117" xfId="0" applyFont="1" applyFill="1" applyBorder="1" applyAlignment="1" applyProtection="1">
      <alignment horizontal="center"/>
      <protection locked="0"/>
    </xf>
    <xf numFmtId="0" fontId="10" fillId="0" borderId="118" xfId="0" applyFont="1" applyFill="1" applyBorder="1" applyAlignment="1" applyProtection="1">
      <alignment horizontal="center"/>
      <protection locked="0"/>
    </xf>
    <xf numFmtId="175" fontId="10" fillId="0" borderId="0" xfId="1" applyNumberFormat="1" applyFont="1" applyFill="1" applyBorder="1" applyAlignment="1" applyProtection="1">
      <alignment vertical="center"/>
    </xf>
    <xf numFmtId="175" fontId="11" fillId="66" borderId="57" xfId="1" applyNumberFormat="1" applyFont="1" applyFill="1" applyBorder="1" applyAlignment="1" applyProtection="1">
      <alignment vertical="center"/>
    </xf>
    <xf numFmtId="0" fontId="10" fillId="66" borderId="109" xfId="0" applyFont="1" applyFill="1" applyBorder="1" applyProtection="1"/>
    <xf numFmtId="0" fontId="10" fillId="66" borderId="110" xfId="0" applyFont="1" applyFill="1" applyBorder="1" applyProtection="1"/>
    <xf numFmtId="0" fontId="10" fillId="66" borderId="111" xfId="0" applyFont="1" applyFill="1" applyBorder="1" applyProtection="1"/>
    <xf numFmtId="0" fontId="10" fillId="0" borderId="91" xfId="0" applyFont="1" applyFill="1" applyBorder="1" applyProtection="1">
      <protection locked="0"/>
    </xf>
    <xf numFmtId="20" fontId="10" fillId="0" borderId="97" xfId="0" applyNumberFormat="1" applyFont="1" applyFill="1" applyBorder="1" applyAlignment="1" applyProtection="1">
      <alignment horizontal="center"/>
      <protection locked="0"/>
    </xf>
    <xf numFmtId="0" fontId="10" fillId="0" borderId="90" xfId="0" applyFont="1" applyFill="1" applyBorder="1" applyAlignment="1" applyProtection="1">
      <alignment horizontal="center"/>
      <protection locked="0"/>
    </xf>
    <xf numFmtId="0" fontId="10" fillId="0" borderId="119" xfId="0" applyFont="1" applyFill="1" applyBorder="1" applyAlignment="1" applyProtection="1">
      <alignment horizontal="center"/>
      <protection locked="0"/>
    </xf>
    <xf numFmtId="1" fontId="10" fillId="0" borderId="97" xfId="0" applyNumberFormat="1" applyFont="1" applyFill="1" applyBorder="1" applyAlignment="1" applyProtection="1">
      <alignment horizontal="center"/>
      <protection locked="0"/>
    </xf>
    <xf numFmtId="0" fontId="10" fillId="0" borderId="96" xfId="0" applyFont="1" applyFill="1" applyBorder="1" applyAlignment="1" applyProtection="1">
      <alignment horizontal="center"/>
      <protection locked="0"/>
    </xf>
    <xf numFmtId="0" fontId="12" fillId="3" borderId="120" xfId="0" applyFont="1" applyFill="1" applyBorder="1" applyAlignment="1" applyProtection="1">
      <alignment vertical="top" wrapText="1"/>
      <protection locked="0"/>
    </xf>
    <xf numFmtId="0" fontId="12" fillId="3" borderId="30" xfId="0" applyFont="1" applyFill="1" applyBorder="1" applyAlignment="1" applyProtection="1">
      <alignment vertical="top" wrapText="1"/>
      <protection locked="0"/>
    </xf>
    <xf numFmtId="0" fontId="12" fillId="3" borderId="92" xfId="0" applyFont="1" applyFill="1" applyBorder="1" applyAlignment="1" applyProtection="1">
      <alignment horizontal="center" vertical="top" wrapText="1"/>
      <protection locked="0"/>
    </xf>
    <xf numFmtId="0" fontId="12" fillId="3" borderId="120" xfId="0" applyFont="1" applyFill="1" applyBorder="1" applyAlignment="1" applyProtection="1">
      <alignment horizontal="center" vertical="top" wrapText="1"/>
      <protection locked="0"/>
    </xf>
    <xf numFmtId="0" fontId="10" fillId="3" borderId="8" xfId="0" applyFont="1" applyFill="1" applyBorder="1" applyAlignment="1" applyProtection="1">
      <alignment vertical="top" wrapText="1"/>
      <protection locked="0"/>
    </xf>
    <xf numFmtId="0" fontId="10" fillId="3" borderId="15" xfId="0" quotePrefix="1" applyFont="1" applyFill="1" applyBorder="1" applyAlignment="1" applyProtection="1">
      <alignment horizontal="center" vertical="top" wrapText="1"/>
      <protection locked="0"/>
    </xf>
    <xf numFmtId="164" fontId="12" fillId="3" borderId="0" xfId="4" applyNumberFormat="1" applyFont="1" applyFill="1" applyProtection="1"/>
    <xf numFmtId="165" fontId="7" fillId="3" borderId="0" xfId="0" applyNumberFormat="1" applyFont="1" applyFill="1" applyProtection="1"/>
    <xf numFmtId="0" fontId="10" fillId="2" borderId="6" xfId="0" applyFont="1" applyFill="1" applyBorder="1" applyAlignment="1" applyProtection="1">
      <alignment vertical="top" wrapText="1"/>
      <protection locked="0"/>
    </xf>
    <xf numFmtId="3" fontId="10" fillId="0" borderId="38" xfId="1" applyNumberFormat="1" applyFont="1" applyFill="1" applyBorder="1" applyAlignment="1" applyProtection="1">
      <alignment horizontal="center" vertical="center" wrapText="1"/>
      <protection locked="0"/>
    </xf>
    <xf numFmtId="9" fontId="12" fillId="3" borderId="20" xfId="7" applyNumberFormat="1" applyFont="1" applyFill="1" applyBorder="1" applyAlignment="1" applyProtection="1">
      <alignment horizontal="center" vertical="top" wrapText="1"/>
      <protection locked="0"/>
    </xf>
    <xf numFmtId="3" fontId="12" fillId="0" borderId="16" xfId="0" applyNumberFormat="1" applyFont="1" applyFill="1" applyBorder="1" applyAlignment="1" applyProtection="1">
      <alignment horizontal="center" vertical="top" wrapText="1"/>
      <protection locked="0"/>
    </xf>
    <xf numFmtId="0" fontId="10" fillId="3" borderId="19" xfId="0" applyFont="1" applyFill="1" applyBorder="1" applyAlignment="1" applyProtection="1">
      <alignment vertical="top" wrapText="1"/>
      <protection locked="0"/>
    </xf>
    <xf numFmtId="0" fontId="10" fillId="3" borderId="120" xfId="0" applyFont="1" applyFill="1" applyBorder="1" applyAlignment="1" applyProtection="1">
      <alignment vertical="top" wrapText="1"/>
      <protection locked="0"/>
    </xf>
    <xf numFmtId="0" fontId="10" fillId="3" borderId="16" xfId="0" applyFont="1" applyFill="1" applyBorder="1" applyAlignment="1" applyProtection="1">
      <alignment horizontal="left" vertical="top" wrapText="1"/>
      <protection locked="0"/>
    </xf>
    <xf numFmtId="0" fontId="11" fillId="67" borderId="35" xfId="0" applyFont="1" applyFill="1" applyBorder="1" applyAlignment="1" applyProtection="1">
      <alignment horizontal="center" vertical="center"/>
      <protection locked="0"/>
    </xf>
    <xf numFmtId="0" fontId="11" fillId="67" borderId="37" xfId="0" applyFont="1" applyFill="1" applyBorder="1" applyAlignment="1" applyProtection="1">
      <alignment horizontal="center" vertical="center"/>
      <protection locked="0"/>
    </xf>
    <xf numFmtId="0" fontId="11" fillId="5" borderId="12" xfId="0" applyFont="1" applyFill="1" applyBorder="1" applyAlignment="1" applyProtection="1">
      <alignment horizontal="center"/>
    </xf>
    <xf numFmtId="165" fontId="12" fillId="3" borderId="16" xfId="4" applyNumberFormat="1" applyFont="1" applyFill="1" applyBorder="1" applyAlignment="1" applyProtection="1">
      <alignment horizontal="center" vertical="top" wrapText="1"/>
      <protection locked="0"/>
    </xf>
    <xf numFmtId="3" fontId="12" fillId="3" borderId="16" xfId="0" applyNumberFormat="1" applyFont="1" applyFill="1" applyBorder="1" applyAlignment="1" applyProtection="1">
      <alignment horizontal="center" vertical="top" wrapText="1"/>
      <protection locked="0"/>
    </xf>
    <xf numFmtId="0" fontId="12" fillId="3" borderId="16" xfId="0" applyFont="1" applyFill="1" applyBorder="1" applyAlignment="1" applyProtection="1">
      <alignment horizontal="center" vertical="top" wrapText="1"/>
      <protection locked="0"/>
    </xf>
    <xf numFmtId="49" fontId="10" fillId="3" borderId="7" xfId="0" applyNumberFormat="1" applyFont="1" applyFill="1" applyBorder="1" applyAlignment="1" applyProtection="1">
      <alignment vertical="top" wrapText="1"/>
      <protection locked="0"/>
    </xf>
    <xf numFmtId="165" fontId="12" fillId="3" borderId="15" xfId="4" applyNumberFormat="1" applyFont="1" applyFill="1" applyBorder="1" applyAlignment="1" applyProtection="1">
      <alignment horizontal="center" vertical="top" wrapText="1"/>
      <protection locked="0"/>
    </xf>
    <xf numFmtId="49" fontId="10" fillId="3" borderId="16" xfId="0" applyNumberFormat="1" applyFont="1" applyFill="1" applyBorder="1" applyAlignment="1" applyProtection="1">
      <alignment vertical="top" wrapText="1"/>
      <protection locked="0"/>
    </xf>
    <xf numFmtId="0" fontId="11" fillId="4" borderId="28" xfId="0" applyFont="1" applyFill="1" applyBorder="1" applyAlignment="1" applyProtection="1">
      <alignment horizontal="left" vertical="top" wrapText="1"/>
    </xf>
    <xf numFmtId="0" fontId="11" fillId="4" borderId="14" xfId="0" applyFont="1" applyFill="1" applyBorder="1" applyAlignment="1" applyProtection="1">
      <alignment horizontal="left" vertical="top" wrapText="1"/>
    </xf>
    <xf numFmtId="0" fontId="12" fillId="3" borderId="43" xfId="0" applyFont="1" applyFill="1" applyBorder="1" applyAlignment="1" applyProtection="1">
      <alignment horizontal="center" vertical="top" wrapText="1"/>
      <protection locked="0"/>
    </xf>
    <xf numFmtId="0" fontId="12" fillId="3" borderId="15" xfId="0" applyFont="1" applyFill="1" applyBorder="1" applyAlignment="1" applyProtection="1">
      <alignment horizontal="center" vertical="top" wrapText="1"/>
      <protection locked="0"/>
    </xf>
    <xf numFmtId="0" fontId="11" fillId="4" borderId="5" xfId="0" applyFont="1" applyFill="1" applyBorder="1" applyAlignment="1" applyProtection="1">
      <alignment horizontal="center" vertical="top" wrapText="1"/>
    </xf>
    <xf numFmtId="0" fontId="12" fillId="4" borderId="14" xfId="0" applyFont="1" applyFill="1" applyBorder="1" applyAlignment="1" applyProtection="1">
      <alignment vertical="top" wrapText="1"/>
    </xf>
    <xf numFmtId="0" fontId="12" fillId="3" borderId="23" xfId="0" applyFont="1" applyFill="1" applyBorder="1" applyAlignment="1" applyProtection="1">
      <alignment horizontal="center" vertical="top" wrapText="1"/>
      <protection locked="0"/>
    </xf>
    <xf numFmtId="0" fontId="12" fillId="3" borderId="30" xfId="0" applyFont="1" applyFill="1" applyBorder="1" applyAlignment="1" applyProtection="1">
      <alignment horizontal="center" vertical="top" wrapText="1"/>
      <protection locked="0"/>
    </xf>
    <xf numFmtId="167" fontId="12" fillId="3" borderId="16" xfId="0" applyNumberFormat="1" applyFont="1" applyFill="1" applyBorder="1" applyAlignment="1" applyProtection="1">
      <alignment horizontal="center" vertical="top" wrapText="1"/>
      <protection locked="0"/>
    </xf>
    <xf numFmtId="0" fontId="11" fillId="4" borderId="14" xfId="0" applyFont="1" applyFill="1" applyBorder="1" applyAlignment="1" applyProtection="1">
      <alignment horizontal="center" vertical="top" wrapText="1"/>
    </xf>
    <xf numFmtId="0" fontId="11" fillId="4" borderId="27" xfId="0" applyFont="1" applyFill="1" applyBorder="1" applyAlignment="1" applyProtection="1">
      <alignment horizontal="left" vertical="top" wrapText="1"/>
    </xf>
    <xf numFmtId="170" fontId="10" fillId="66" borderId="22" xfId="1" applyNumberFormat="1" applyFont="1" applyFill="1" applyBorder="1" applyAlignment="1" applyProtection="1">
      <alignment horizontal="center"/>
      <protection locked="0"/>
    </xf>
    <xf numFmtId="170" fontId="10" fillId="66" borderId="24" xfId="1" applyNumberFormat="1" applyFont="1" applyFill="1" applyBorder="1" applyAlignment="1" applyProtection="1">
      <alignment horizontal="center"/>
      <protection locked="0"/>
    </xf>
    <xf numFmtId="0" fontId="7" fillId="0" borderId="0" xfId="255" applyFont="1" applyProtection="1"/>
    <xf numFmtId="0" fontId="7" fillId="0" borderId="0" xfId="255" applyFont="1" applyAlignment="1" applyProtection="1">
      <alignment vertical="center"/>
    </xf>
    <xf numFmtId="0" fontId="73" fillId="5" borderId="47" xfId="255" applyFont="1" applyFill="1" applyBorder="1" applyAlignment="1" applyProtection="1">
      <alignment vertical="center"/>
    </xf>
    <xf numFmtId="0" fontId="73" fillId="5" borderId="99" xfId="255" applyFont="1" applyFill="1" applyBorder="1" applyAlignment="1" applyProtection="1">
      <alignment horizontal="center" vertical="center"/>
    </xf>
    <xf numFmtId="0" fontId="73" fillId="5" borderId="56" xfId="255" applyFont="1" applyFill="1" applyBorder="1" applyAlignment="1" applyProtection="1">
      <alignment horizontal="center" vertical="center" wrapText="1"/>
    </xf>
    <xf numFmtId="0" fontId="73" fillId="5" borderId="56" xfId="255" applyFont="1" applyFill="1" applyBorder="1" applyAlignment="1" applyProtection="1">
      <alignment vertical="center"/>
    </xf>
    <xf numFmtId="0" fontId="73" fillId="5" borderId="57" xfId="255" applyFont="1" applyFill="1" applyBorder="1" applyAlignment="1" applyProtection="1">
      <alignment vertical="center"/>
    </xf>
    <xf numFmtId="0" fontId="11" fillId="5" borderId="33" xfId="255" applyFont="1" applyFill="1" applyBorder="1" applyAlignment="1" applyProtection="1">
      <alignment horizontal="left" vertical="center" indent="1"/>
    </xf>
    <xf numFmtId="10" fontId="11" fillId="5" borderId="121" xfId="255" quotePrefix="1" applyNumberFormat="1" applyFont="1" applyFill="1" applyBorder="1" applyAlignment="1" applyProtection="1">
      <alignment horizontal="center" vertical="center"/>
    </xf>
    <xf numFmtId="3" fontId="11" fillId="5" borderId="35" xfId="255" applyNumberFormat="1" applyFont="1" applyFill="1" applyBorder="1" applyAlignment="1" applyProtection="1">
      <alignment horizontal="center" vertical="center"/>
    </xf>
    <xf numFmtId="0" fontId="11" fillId="5" borderId="35" xfId="255" applyFont="1" applyFill="1" applyBorder="1" applyAlignment="1" applyProtection="1">
      <alignment vertical="center"/>
    </xf>
    <xf numFmtId="0" fontId="11" fillId="5" borderId="2" xfId="255" applyFont="1" applyFill="1" applyBorder="1" applyAlignment="1" applyProtection="1">
      <alignment horizontal="left" vertical="center" indent="1"/>
    </xf>
    <xf numFmtId="3" fontId="11" fillId="5" borderId="37" xfId="255" applyNumberFormat="1" applyFont="1" applyFill="1" applyBorder="1" applyAlignment="1" applyProtection="1">
      <alignment horizontal="center" vertical="center"/>
    </xf>
    <xf numFmtId="0" fontId="73" fillId="5" borderId="47" xfId="0" applyFont="1" applyFill="1" applyBorder="1" applyAlignment="1" applyProtection="1">
      <alignment vertical="center"/>
    </xf>
    <xf numFmtId="0" fontId="73" fillId="5" borderId="99" xfId="0" applyFont="1" applyFill="1" applyBorder="1" applyAlignment="1" applyProtection="1">
      <alignment horizontal="center" vertical="center"/>
    </xf>
    <xf numFmtId="0" fontId="73" fillId="5" borderId="56" xfId="0" applyFont="1" applyFill="1" applyBorder="1" applyAlignment="1" applyProtection="1">
      <alignment horizontal="center" vertical="center" wrapText="1"/>
    </xf>
    <xf numFmtId="0" fontId="73" fillId="5" borderId="56" xfId="0" applyFont="1" applyFill="1" applyBorder="1" applyAlignment="1" applyProtection="1">
      <alignment vertical="center"/>
    </xf>
    <xf numFmtId="0" fontId="73" fillId="5" borderId="57" xfId="0" applyFont="1" applyFill="1" applyBorder="1" applyAlignment="1" applyProtection="1">
      <alignment vertical="center"/>
    </xf>
    <xf numFmtId="0" fontId="11" fillId="5" borderId="33" xfId="0" applyFont="1" applyFill="1" applyBorder="1" applyAlignment="1" applyProtection="1">
      <alignment horizontal="left" vertical="center" indent="1"/>
    </xf>
    <xf numFmtId="9" fontId="11" fillId="5" borderId="122" xfId="0" quotePrefix="1" applyNumberFormat="1" applyFont="1" applyFill="1" applyBorder="1" applyAlignment="1" applyProtection="1">
      <alignment horizontal="center" vertical="center"/>
    </xf>
    <xf numFmtId="0" fontId="11" fillId="5" borderId="37" xfId="0" applyFont="1" applyFill="1" applyBorder="1" applyAlignment="1" applyProtection="1">
      <alignment vertical="center"/>
    </xf>
    <xf numFmtId="0" fontId="11" fillId="5" borderId="2" xfId="0" applyFont="1" applyFill="1" applyBorder="1" applyAlignment="1" applyProtection="1">
      <alignment horizontal="left" vertical="center" indent="1"/>
    </xf>
    <xf numFmtId="0" fontId="11" fillId="5" borderId="22" xfId="255" applyFont="1" applyFill="1" applyBorder="1" applyAlignment="1" applyProtection="1">
      <alignment vertical="center"/>
    </xf>
    <xf numFmtId="0" fontId="11" fillId="5" borderId="97" xfId="255" applyFont="1" applyFill="1" applyBorder="1" applyAlignment="1" applyProtection="1">
      <alignment horizontal="left" vertical="center" indent="1"/>
    </xf>
    <xf numFmtId="0" fontId="11" fillId="5" borderId="97" xfId="0" applyFont="1" applyFill="1" applyBorder="1" applyAlignment="1" applyProtection="1">
      <alignment horizontal="left" vertical="center"/>
    </xf>
    <xf numFmtId="9" fontId="11" fillId="5" borderId="122" xfId="7" quotePrefix="1" applyFont="1" applyFill="1" applyBorder="1" applyAlignment="1" applyProtection="1">
      <alignment horizontal="center" vertical="center"/>
    </xf>
    <xf numFmtId="0" fontId="11" fillId="5" borderId="98" xfId="0" applyFont="1" applyFill="1" applyBorder="1" applyAlignment="1" applyProtection="1">
      <alignment horizontal="center" vertical="center"/>
    </xf>
    <xf numFmtId="0" fontId="11" fillId="5" borderId="98" xfId="0" applyFont="1" applyFill="1" applyBorder="1" applyAlignment="1" applyProtection="1">
      <alignment horizontal="right" vertical="center"/>
    </xf>
    <xf numFmtId="0" fontId="11" fillId="5" borderId="93" xfId="0" applyFont="1" applyFill="1" applyBorder="1" applyAlignment="1" applyProtection="1">
      <alignment vertical="center"/>
    </xf>
    <xf numFmtId="0" fontId="73" fillId="5" borderId="47" xfId="255" applyFont="1" applyFill="1" applyBorder="1" applyAlignment="1" applyProtection="1">
      <alignment horizontal="left" vertical="center"/>
    </xf>
    <xf numFmtId="0" fontId="73" fillId="5" borderId="56" xfId="255" applyFont="1" applyFill="1" applyBorder="1" applyAlignment="1" applyProtection="1">
      <alignment horizontal="center" vertical="center"/>
    </xf>
    <xf numFmtId="0" fontId="73" fillId="5" borderId="47" xfId="0" applyFont="1" applyFill="1" applyBorder="1" applyAlignment="1" applyProtection="1">
      <alignment horizontal="left" vertical="center"/>
    </xf>
    <xf numFmtId="0" fontId="73" fillId="5" borderId="56" xfId="0" applyFont="1" applyFill="1" applyBorder="1" applyAlignment="1" applyProtection="1">
      <alignment horizontal="center" vertical="center"/>
    </xf>
    <xf numFmtId="0" fontId="73" fillId="5" borderId="57" xfId="0" applyFont="1" applyFill="1" applyBorder="1" applyAlignment="1" applyProtection="1">
      <alignment vertical="center" wrapText="1"/>
    </xf>
    <xf numFmtId="0" fontId="8" fillId="5" borderId="0" xfId="255" quotePrefix="1" applyFont="1" applyFill="1" applyBorder="1" applyProtection="1"/>
    <xf numFmtId="0" fontId="7" fillId="5" borderId="4" xfId="255" applyFont="1" applyFill="1" applyBorder="1" applyProtection="1"/>
    <xf numFmtId="0" fontId="8" fillId="5" borderId="17" xfId="255" applyFont="1" applyFill="1" applyBorder="1" applyAlignment="1" applyProtection="1">
      <alignment horizontal="center" vertical="center" wrapText="1"/>
    </xf>
    <xf numFmtId="0" fontId="11" fillId="0" borderId="0" xfId="255" quotePrefix="1" applyFont="1" applyAlignment="1" applyProtection="1">
      <alignment horizontal="left" wrapText="1"/>
    </xf>
    <xf numFmtId="176" fontId="11" fillId="0" borderId="0" xfId="255" quotePrefix="1" applyNumberFormat="1" applyFont="1" applyAlignment="1" applyProtection="1">
      <alignment horizontal="left" wrapText="1"/>
    </xf>
    <xf numFmtId="0" fontId="6" fillId="0" borderId="0" xfId="255" applyFont="1" applyProtection="1"/>
    <xf numFmtId="0" fontId="7" fillId="0" borderId="0" xfId="255" applyFont="1" applyFill="1" applyBorder="1" applyProtection="1"/>
    <xf numFmtId="0" fontId="8" fillId="0" borderId="0" xfId="100" applyFont="1" applyAlignment="1" applyProtection="1">
      <alignment vertical="center"/>
    </xf>
    <xf numFmtId="0" fontId="10" fillId="0" borderId="0" xfId="100" applyAlignment="1" applyProtection="1">
      <alignment vertical="center"/>
    </xf>
    <xf numFmtId="0" fontId="11" fillId="0" borderId="112" xfId="100" applyFont="1" applyBorder="1" applyAlignment="1" applyProtection="1">
      <alignment vertical="center"/>
    </xf>
    <xf numFmtId="0" fontId="11" fillId="0" borderId="112" xfId="100" applyFont="1" applyBorder="1" applyAlignment="1" applyProtection="1">
      <alignment horizontal="center" vertical="center"/>
    </xf>
    <xf numFmtId="0" fontId="11" fillId="0" borderId="0" xfId="100" applyFont="1" applyAlignment="1" applyProtection="1">
      <alignment vertical="center"/>
    </xf>
    <xf numFmtId="0" fontId="10" fillId="0" borderId="0" xfId="100" applyAlignment="1" applyProtection="1">
      <alignment horizontal="right" vertical="center"/>
    </xf>
    <xf numFmtId="0" fontId="10" fillId="0" borderId="0" xfId="100" quotePrefix="1" applyAlignment="1" applyProtection="1">
      <alignment vertical="center"/>
    </xf>
    <xf numFmtId="0" fontId="10" fillId="0" borderId="0" xfId="100" quotePrefix="1" applyAlignment="1" applyProtection="1">
      <alignment horizontal="center" vertical="center"/>
    </xf>
    <xf numFmtId="0" fontId="10" fillId="0" borderId="0" xfId="100" applyAlignment="1" applyProtection="1">
      <alignment horizontal="center" vertical="center"/>
    </xf>
    <xf numFmtId="0" fontId="73" fillId="0" borderId="0" xfId="255" applyFont="1" applyFill="1" applyBorder="1" applyAlignment="1">
      <alignment vertical="center" wrapText="1"/>
    </xf>
    <xf numFmtId="0" fontId="73" fillId="5" borderId="57" xfId="255" applyFont="1" applyFill="1" applyBorder="1" applyAlignment="1">
      <alignment vertical="center" wrapText="1"/>
    </xf>
    <xf numFmtId="0" fontId="8" fillId="5" borderId="3" xfId="255" applyFont="1" applyFill="1" applyBorder="1" applyAlignment="1">
      <alignment horizontal="center" vertical="center" wrapText="1"/>
    </xf>
    <xf numFmtId="0" fontId="10" fillId="0" borderId="3" xfId="0" applyFont="1" applyFill="1" applyBorder="1" applyAlignment="1" applyProtection="1">
      <alignment horizontal="center"/>
      <protection locked="0"/>
    </xf>
    <xf numFmtId="0" fontId="10" fillId="0" borderId="4" xfId="0" applyFont="1" applyFill="1" applyBorder="1" applyAlignment="1" applyProtection="1">
      <alignment horizontal="center"/>
      <protection locked="0"/>
    </xf>
    <xf numFmtId="0" fontId="10" fillId="0" borderId="5" xfId="0" applyFont="1" applyFill="1" applyBorder="1" applyAlignment="1" applyProtection="1">
      <alignment horizontal="center"/>
      <protection locked="0"/>
    </xf>
    <xf numFmtId="0" fontId="10" fillId="0" borderId="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10" fillId="0" borderId="43" xfId="0" applyFont="1" applyBorder="1" applyAlignment="1" applyProtection="1">
      <alignment horizontal="center" vertical="top" wrapText="1"/>
      <protection locked="0"/>
    </xf>
    <xf numFmtId="0" fontId="10" fillId="0" borderId="16" xfId="0" applyFont="1" applyBorder="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44" xfId="0" applyFont="1" applyBorder="1" applyAlignment="1" applyProtection="1">
      <alignment horizontal="center" vertical="top" wrapText="1"/>
      <protection locked="0"/>
    </xf>
    <xf numFmtId="0" fontId="10" fillId="0" borderId="15" xfId="0" applyFont="1" applyBorder="1" applyAlignment="1" applyProtection="1">
      <alignment horizontal="center" vertical="top" wrapText="1"/>
      <protection locked="0"/>
    </xf>
    <xf numFmtId="0" fontId="10" fillId="0" borderId="7" xfId="0" quotePrefix="1" applyFont="1" applyBorder="1" applyAlignment="1" applyProtection="1">
      <alignment horizontal="center" vertical="top" wrapText="1"/>
      <protection locked="0"/>
    </xf>
    <xf numFmtId="0" fontId="11" fillId="66" borderId="3" xfId="0" applyFont="1" applyFill="1" applyBorder="1" applyAlignment="1" applyProtection="1">
      <alignment horizontal="center" vertical="center" wrapText="1"/>
    </xf>
    <xf numFmtId="0" fontId="11" fillId="66" borderId="99" xfId="0" applyFont="1" applyFill="1" applyBorder="1" applyAlignment="1" applyProtection="1">
      <alignment horizontal="center" vertical="center" wrapText="1"/>
    </xf>
    <xf numFmtId="0" fontId="10" fillId="0" borderId="45" xfId="0" applyFont="1" applyFill="1" applyBorder="1" applyAlignment="1" applyProtection="1">
      <alignment horizontal="center"/>
    </xf>
    <xf numFmtId="0" fontId="10" fillId="0" borderId="29" xfId="0" applyFont="1" applyBorder="1" applyAlignment="1" applyProtection="1">
      <alignment horizontal="center" vertical="top" wrapText="1"/>
      <protection locked="0"/>
    </xf>
    <xf numFmtId="0" fontId="10" fillId="0" borderId="30" xfId="0" applyFont="1" applyBorder="1" applyAlignment="1" applyProtection="1">
      <alignment horizontal="center" vertical="top" wrapText="1"/>
      <protection locked="0"/>
    </xf>
    <xf numFmtId="0" fontId="10" fillId="0" borderId="23" xfId="0" applyFont="1" applyBorder="1" applyAlignment="1" applyProtection="1">
      <alignment horizontal="center" vertical="top" wrapText="1"/>
      <protection locked="0"/>
    </xf>
    <xf numFmtId="0" fontId="10" fillId="0" borderId="6" xfId="0" applyFont="1" applyFill="1" applyBorder="1" applyAlignment="1" applyProtection="1">
      <alignment horizontal="center" vertical="top" wrapText="1"/>
      <protection locked="0"/>
    </xf>
    <xf numFmtId="0" fontId="10" fillId="0" borderId="44" xfId="0" applyFont="1" applyFill="1" applyBorder="1" applyAlignment="1" applyProtection="1">
      <alignment horizontal="center" vertical="top" wrapText="1"/>
      <protection locked="0"/>
    </xf>
    <xf numFmtId="0" fontId="10" fillId="0" borderId="15" xfId="0" applyFont="1" applyFill="1" applyBorder="1" applyAlignment="1" applyProtection="1">
      <alignment horizontal="center" vertical="top" wrapText="1"/>
      <protection locked="0"/>
    </xf>
    <xf numFmtId="0" fontId="10" fillId="0" borderId="7" xfId="0" applyFont="1" applyFill="1" applyBorder="1" applyAlignment="1" applyProtection="1">
      <alignment horizontal="center" vertical="top" wrapText="1"/>
      <protection locked="0"/>
    </xf>
    <xf numFmtId="0" fontId="10" fillId="0" borderId="43" xfId="0" applyFont="1" applyFill="1" applyBorder="1" applyAlignment="1" applyProtection="1">
      <alignment horizontal="center" vertical="top" wrapText="1"/>
      <protection locked="0"/>
    </xf>
    <xf numFmtId="0" fontId="10" fillId="0" borderId="16" xfId="0" applyFont="1" applyFill="1" applyBorder="1" applyAlignment="1" applyProtection="1">
      <alignment horizontal="center" vertical="top" wrapText="1"/>
      <protection locked="0"/>
    </xf>
    <xf numFmtId="0" fontId="10" fillId="0" borderId="7" xfId="0" quotePrefix="1" applyFont="1" applyFill="1" applyBorder="1" applyAlignment="1" applyProtection="1">
      <alignment horizontal="center" vertical="top" wrapText="1"/>
      <protection locked="0"/>
    </xf>
    <xf numFmtId="0" fontId="10" fillId="0" borderId="29" xfId="0" applyFont="1" applyFill="1" applyBorder="1" applyAlignment="1" applyProtection="1">
      <alignment horizontal="center" vertical="top" wrapText="1"/>
      <protection locked="0"/>
    </xf>
    <xf numFmtId="0" fontId="10" fillId="0" borderId="30" xfId="0" applyFont="1" applyFill="1" applyBorder="1" applyAlignment="1" applyProtection="1">
      <alignment horizontal="center" vertical="top" wrapText="1"/>
      <protection locked="0"/>
    </xf>
    <xf numFmtId="0" fontId="10" fillId="0" borderId="23" xfId="0" applyFont="1" applyFill="1" applyBorder="1" applyAlignment="1" applyProtection="1">
      <alignment horizontal="center" vertical="top" wrapText="1"/>
      <protection locked="0"/>
    </xf>
    <xf numFmtId="0" fontId="11" fillId="0" borderId="7" xfId="0" applyFont="1" applyFill="1" applyBorder="1" applyAlignment="1" applyProtection="1">
      <alignment horizontal="center" vertical="top" wrapText="1"/>
      <protection locked="0"/>
    </xf>
    <xf numFmtId="0" fontId="11" fillId="0" borderId="43" xfId="0" applyFont="1" applyFill="1" applyBorder="1" applyAlignment="1" applyProtection="1">
      <alignment horizontal="center" vertical="top" wrapText="1"/>
      <protection locked="0"/>
    </xf>
    <xf numFmtId="0" fontId="11" fillId="0" borderId="16" xfId="0" applyFont="1" applyFill="1" applyBorder="1" applyAlignment="1" applyProtection="1">
      <alignment horizontal="center" vertical="top" wrapText="1"/>
      <protection locked="0"/>
    </xf>
    <xf numFmtId="0" fontId="10"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175" fontId="10" fillId="66" borderId="52" xfId="1" applyNumberFormat="1" applyFont="1" applyFill="1" applyBorder="1" applyAlignment="1" applyProtection="1">
      <alignment horizontal="center"/>
    </xf>
    <xf numFmtId="175" fontId="10" fillId="66" borderId="16" xfId="1" applyNumberFormat="1" applyFont="1" applyFill="1" applyBorder="1" applyAlignment="1" applyProtection="1">
      <alignment horizontal="center"/>
    </xf>
    <xf numFmtId="0" fontId="11" fillId="66" borderId="95" xfId="0" applyFont="1" applyFill="1" applyBorder="1" applyAlignment="1" applyProtection="1">
      <alignment horizontal="center" vertical="center" wrapText="1"/>
    </xf>
    <xf numFmtId="0" fontId="11" fillId="66" borderId="5" xfId="0" applyFont="1" applyFill="1" applyBorder="1" applyAlignment="1" applyProtection="1">
      <alignment horizontal="center" vertical="center" wrapText="1"/>
    </xf>
    <xf numFmtId="175" fontId="10" fillId="66" borderId="49" xfId="1" applyNumberFormat="1" applyFont="1" applyFill="1" applyBorder="1" applyAlignment="1" applyProtection="1">
      <alignment horizontal="center"/>
    </xf>
    <xf numFmtId="175" fontId="10" fillId="66" borderId="15" xfId="1" applyNumberFormat="1" applyFont="1" applyFill="1" applyBorder="1" applyAlignment="1" applyProtection="1">
      <alignment horizontal="center"/>
    </xf>
    <xf numFmtId="175" fontId="10" fillId="66" borderId="48" xfId="1" applyNumberFormat="1" applyFont="1" applyFill="1" applyBorder="1" applyAlignment="1" applyProtection="1">
      <alignment horizontal="center"/>
    </xf>
    <xf numFmtId="175" fontId="10" fillId="66" borderId="23" xfId="1" applyNumberFormat="1" applyFont="1" applyFill="1" applyBorder="1" applyAlignment="1" applyProtection="1">
      <alignment horizontal="center"/>
    </xf>
    <xf numFmtId="175" fontId="11" fillId="66" borderId="95" xfId="1" applyNumberFormat="1" applyFont="1" applyFill="1" applyBorder="1" applyAlignment="1" applyProtection="1">
      <alignment horizontal="center"/>
    </xf>
    <xf numFmtId="175" fontId="11" fillId="66" borderId="5" xfId="1" applyNumberFormat="1" applyFont="1" applyFill="1" applyBorder="1" applyAlignment="1" applyProtection="1">
      <alignment horizontal="center"/>
    </xf>
    <xf numFmtId="175" fontId="11" fillId="66" borderId="95" xfId="1" applyNumberFormat="1" applyFont="1" applyFill="1" applyBorder="1" applyAlignment="1" applyProtection="1">
      <alignment horizontal="center" vertical="center"/>
    </xf>
    <xf numFmtId="175" fontId="11" fillId="66" borderId="5" xfId="1" applyNumberFormat="1" applyFont="1" applyFill="1" applyBorder="1" applyAlignment="1" applyProtection="1">
      <alignment horizontal="center" vertical="center"/>
    </xf>
    <xf numFmtId="0" fontId="11" fillId="5" borderId="7" xfId="0" applyFont="1" applyFill="1" applyBorder="1" applyAlignment="1" applyProtection="1">
      <alignment horizontal="right" vertical="top" wrapText="1"/>
    </xf>
    <xf numFmtId="0" fontId="11" fillId="5" borderId="43" xfId="0" applyFont="1" applyFill="1" applyBorder="1" applyAlignment="1" applyProtection="1">
      <alignment horizontal="right" vertical="top" wrapText="1"/>
    </xf>
    <xf numFmtId="0" fontId="11" fillId="5" borderId="16" xfId="0" applyFont="1" applyFill="1" applyBorder="1" applyAlignment="1" applyProtection="1">
      <alignment horizontal="right" vertical="top" wrapText="1"/>
    </xf>
    <xf numFmtId="0" fontId="11" fillId="5" borderId="6" xfId="0" quotePrefix="1" applyFont="1" applyFill="1" applyBorder="1" applyAlignment="1" applyProtection="1">
      <alignment horizontal="right" vertical="center" wrapText="1"/>
    </xf>
    <xf numFmtId="0" fontId="11" fillId="5" borderId="44" xfId="0" quotePrefix="1" applyFont="1" applyFill="1" applyBorder="1" applyAlignment="1" applyProtection="1">
      <alignment horizontal="right" vertical="center" wrapText="1"/>
    </xf>
    <xf numFmtId="0" fontId="11" fillId="5" borderId="15" xfId="0" quotePrefix="1" applyFont="1" applyFill="1" applyBorder="1" applyAlignment="1" applyProtection="1">
      <alignment horizontal="right" vertical="center" wrapText="1"/>
    </xf>
    <xf numFmtId="0" fontId="12" fillId="0" borderId="43" xfId="0" applyFont="1" applyBorder="1" applyAlignment="1" applyProtection="1">
      <alignment horizontal="center" vertical="top" wrapText="1"/>
      <protection locked="0"/>
    </xf>
    <xf numFmtId="0" fontId="12" fillId="0" borderId="16" xfId="0" applyFont="1" applyBorder="1" applyAlignment="1" applyProtection="1">
      <alignment horizontal="center" vertical="top" wrapText="1"/>
      <protection locked="0"/>
    </xf>
    <xf numFmtId="0" fontId="12" fillId="0" borderId="7" xfId="0" applyFont="1" applyBorder="1" applyAlignment="1" applyProtection="1">
      <alignment horizontal="center" vertical="top" wrapText="1"/>
      <protection locked="0"/>
    </xf>
    <xf numFmtId="0" fontId="11" fillId="5" borderId="29" xfId="0" applyFont="1" applyFill="1" applyBorder="1" applyAlignment="1" applyProtection="1">
      <alignment horizontal="right" vertical="top" wrapText="1"/>
    </xf>
    <xf numFmtId="0" fontId="11" fillId="5" borderId="30" xfId="0" applyFont="1" applyFill="1" applyBorder="1" applyAlignment="1" applyProtection="1">
      <alignment horizontal="right" vertical="top" wrapText="1"/>
    </xf>
    <xf numFmtId="0" fontId="11" fillId="5" borderId="23" xfId="0" applyFont="1" applyFill="1" applyBorder="1" applyAlignment="1" applyProtection="1">
      <alignment horizontal="right" vertical="top" wrapText="1"/>
    </xf>
    <xf numFmtId="0" fontId="12" fillId="0" borderId="29" xfId="0" applyFont="1" applyBorder="1" applyAlignment="1" applyProtection="1">
      <alignment horizontal="center" vertical="top" wrapText="1"/>
      <protection locked="0"/>
    </xf>
    <xf numFmtId="0" fontId="12" fillId="0" borderId="30" xfId="0" applyFont="1" applyBorder="1" applyAlignment="1" applyProtection="1">
      <alignment horizontal="center" vertical="top" wrapText="1"/>
      <protection locked="0"/>
    </xf>
    <xf numFmtId="0" fontId="12" fillId="0" borderId="23" xfId="0" applyFont="1" applyBorder="1" applyAlignment="1" applyProtection="1">
      <alignment horizontal="center" vertical="top" wrapText="1"/>
      <protection locked="0"/>
    </xf>
    <xf numFmtId="0" fontId="11" fillId="5" borderId="6" xfId="0" applyFont="1" applyFill="1" applyBorder="1" applyAlignment="1" applyProtection="1">
      <alignment horizontal="right" vertical="top" wrapText="1"/>
    </xf>
    <xf numFmtId="0" fontId="11" fillId="5" borderId="44" xfId="0" applyFont="1" applyFill="1" applyBorder="1" applyAlignment="1" applyProtection="1">
      <alignment horizontal="right" vertical="top" wrapText="1"/>
    </xf>
    <xf numFmtId="0" fontId="11" fillId="5" borderId="15" xfId="0" applyFont="1" applyFill="1" applyBorder="1" applyAlignment="1" applyProtection="1">
      <alignment horizontal="right" vertical="top" wrapText="1"/>
    </xf>
    <xf numFmtId="0" fontId="12" fillId="0" borderId="44" xfId="0" applyFont="1" applyBorder="1" applyAlignment="1" applyProtection="1">
      <alignment horizontal="center" vertical="top" wrapText="1"/>
      <protection locked="0"/>
    </xf>
    <xf numFmtId="0" fontId="12" fillId="0" borderId="15" xfId="0" applyFont="1" applyBorder="1" applyAlignment="1" applyProtection="1">
      <alignment horizontal="center" vertical="top" wrapText="1"/>
      <protection locked="0"/>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1" fillId="5" borderId="46" xfId="0" applyFont="1" applyFill="1" applyBorder="1" applyAlignment="1" applyProtection="1">
      <alignment horizontal="left" vertical="top" wrapText="1"/>
    </xf>
    <xf numFmtId="0" fontId="11" fillId="5" borderId="45" xfId="0" applyFont="1" applyFill="1" applyBorder="1" applyAlignment="1" applyProtection="1">
      <alignment horizontal="left" vertical="top" wrapText="1"/>
    </xf>
    <xf numFmtId="0" fontId="11" fillId="5" borderId="42" xfId="0" applyFont="1" applyFill="1" applyBorder="1" applyAlignment="1" applyProtection="1">
      <alignment horizontal="left" vertical="top" wrapText="1"/>
    </xf>
    <xf numFmtId="0" fontId="11" fillId="5" borderId="26" xfId="0" applyFont="1" applyFill="1" applyBorder="1" applyAlignment="1" applyProtection="1">
      <alignment horizontal="left" vertical="top" wrapText="1"/>
    </xf>
    <xf numFmtId="0" fontId="11" fillId="5" borderId="0" xfId="0" applyFont="1" applyFill="1" applyBorder="1" applyAlignment="1" applyProtection="1">
      <alignment horizontal="left" vertical="top" wrapText="1"/>
    </xf>
    <xf numFmtId="0" fontId="11" fillId="5" borderId="18" xfId="0" applyFont="1" applyFill="1" applyBorder="1" applyAlignment="1" applyProtection="1">
      <alignment horizontal="left" vertical="top" wrapText="1"/>
    </xf>
    <xf numFmtId="0" fontId="11" fillId="5" borderId="27" xfId="0" applyFont="1" applyFill="1" applyBorder="1" applyAlignment="1" applyProtection="1">
      <alignment horizontal="left" vertical="top" wrapText="1"/>
    </xf>
    <xf numFmtId="0" fontId="11" fillId="5" borderId="28" xfId="0" applyFont="1" applyFill="1" applyBorder="1" applyAlignment="1" applyProtection="1">
      <alignment horizontal="left" vertical="top" wrapText="1"/>
    </xf>
    <xf numFmtId="0" fontId="11" fillId="5" borderId="14" xfId="0" applyFont="1" applyFill="1" applyBorder="1" applyAlignment="1" applyProtection="1">
      <alignment horizontal="left" vertical="top" wrapText="1"/>
    </xf>
    <xf numFmtId="0" fontId="11" fillId="5" borderId="3" xfId="0" applyFont="1" applyFill="1" applyBorder="1" applyAlignment="1" applyProtection="1">
      <alignment horizontal="left" vertical="top" wrapText="1"/>
    </xf>
    <xf numFmtId="0" fontId="11" fillId="5" borderId="4" xfId="0" applyFont="1" applyFill="1" applyBorder="1" applyAlignment="1" applyProtection="1">
      <alignment horizontal="left" vertical="top" wrapText="1"/>
    </xf>
    <xf numFmtId="0" fontId="11" fillId="5" borderId="5" xfId="0" applyFont="1" applyFill="1" applyBorder="1" applyAlignment="1" applyProtection="1">
      <alignment horizontal="left" vertical="top" wrapText="1"/>
    </xf>
    <xf numFmtId="0" fontId="10" fillId="66" borderId="4" xfId="0" applyFont="1" applyFill="1" applyBorder="1" applyAlignment="1" applyProtection="1">
      <alignment horizontal="left"/>
    </xf>
    <xf numFmtId="0" fontId="10" fillId="66" borderId="5" xfId="0" applyFont="1" applyFill="1" applyBorder="1" applyAlignment="1" applyProtection="1">
      <alignment horizontal="left"/>
    </xf>
    <xf numFmtId="0" fontId="11" fillId="5" borderId="27" xfId="0" applyFont="1" applyFill="1" applyBorder="1" applyAlignment="1" applyProtection="1">
      <alignment horizontal="center" vertical="top" wrapText="1"/>
    </xf>
    <xf numFmtId="0" fontId="11" fillId="5" borderId="28" xfId="0" applyFont="1" applyFill="1" applyBorder="1" applyAlignment="1" applyProtection="1">
      <alignment horizontal="center" vertical="top" wrapText="1"/>
    </xf>
    <xf numFmtId="0" fontId="11" fillId="5" borderId="14" xfId="0" applyFont="1" applyFill="1" applyBorder="1" applyAlignment="1" applyProtection="1">
      <alignment horizontal="center" vertical="top" wrapText="1"/>
    </xf>
    <xf numFmtId="0" fontId="11" fillId="5" borderId="3" xfId="0" quotePrefix="1" applyFont="1" applyFill="1" applyBorder="1" applyAlignment="1" applyProtection="1">
      <alignment horizontal="left" vertical="center" wrapText="1"/>
    </xf>
    <xf numFmtId="0" fontId="11" fillId="5" borderId="4" xfId="0" quotePrefix="1" applyFont="1" applyFill="1" applyBorder="1" applyAlignment="1" applyProtection="1">
      <alignment horizontal="left" vertical="center" wrapText="1"/>
    </xf>
    <xf numFmtId="0" fontId="11" fillId="5" borderId="5" xfId="0" quotePrefix="1" applyFont="1" applyFill="1" applyBorder="1" applyAlignment="1" applyProtection="1">
      <alignment horizontal="left" vertical="center" wrapText="1"/>
    </xf>
    <xf numFmtId="0" fontId="11" fillId="5" borderId="6" xfId="0" applyFont="1" applyFill="1" applyBorder="1" applyAlignment="1" applyProtection="1">
      <alignment horizontal="left" vertical="top" wrapText="1"/>
    </xf>
    <xf numFmtId="0" fontId="11" fillId="5" borderId="44" xfId="0" applyFont="1" applyFill="1" applyBorder="1" applyAlignment="1" applyProtection="1">
      <alignment horizontal="left" vertical="top" wrapText="1"/>
    </xf>
    <xf numFmtId="0" fontId="11" fillId="5" borderId="15" xfId="0" applyFont="1" applyFill="1" applyBorder="1" applyAlignment="1" applyProtection="1">
      <alignment horizontal="left" vertical="top" wrapText="1"/>
    </xf>
    <xf numFmtId="0" fontId="11" fillId="5" borderId="7" xfId="0" applyFont="1" applyFill="1" applyBorder="1" applyAlignment="1" applyProtection="1">
      <alignment horizontal="left" vertical="top" wrapText="1"/>
    </xf>
    <xf numFmtId="0" fontId="11" fillId="5" borderId="43" xfId="0" applyFont="1" applyFill="1" applyBorder="1" applyAlignment="1" applyProtection="1">
      <alignment horizontal="left" vertical="top" wrapText="1"/>
    </xf>
    <xf numFmtId="0" fontId="11" fillId="5" borderId="16" xfId="0" applyFont="1" applyFill="1" applyBorder="1" applyAlignment="1" applyProtection="1">
      <alignment horizontal="left" vertical="top" wrapText="1"/>
    </xf>
    <xf numFmtId="0" fontId="11" fillId="5" borderId="29" xfId="0" applyFont="1" applyFill="1" applyBorder="1" applyAlignment="1" applyProtection="1">
      <alignment horizontal="left" vertical="top" wrapText="1"/>
    </xf>
    <xf numFmtId="0" fontId="11" fillId="5" borderId="30" xfId="0" applyFont="1" applyFill="1" applyBorder="1" applyAlignment="1" applyProtection="1">
      <alignment horizontal="left" vertical="top" wrapText="1"/>
    </xf>
    <xf numFmtId="0" fontId="11" fillId="5" borderId="23" xfId="0" applyFont="1" applyFill="1" applyBorder="1" applyAlignment="1" applyProtection="1">
      <alignment horizontal="left" vertical="top" wrapText="1"/>
    </xf>
    <xf numFmtId="0" fontId="11" fillId="6" borderId="17" xfId="0" applyFont="1" applyFill="1" applyBorder="1" applyAlignment="1" applyProtection="1">
      <alignment horizontal="center" vertical="center"/>
    </xf>
    <xf numFmtId="17" fontId="11" fillId="0" borderId="7" xfId="0" applyNumberFormat="1" applyFont="1" applyFill="1" applyBorder="1" applyAlignment="1" applyProtection="1">
      <alignment horizontal="center" vertical="top" wrapText="1"/>
      <protection locked="0"/>
    </xf>
    <xf numFmtId="0" fontId="11" fillId="0" borderId="29" xfId="0" applyFont="1" applyFill="1" applyBorder="1" applyAlignment="1" applyProtection="1">
      <alignment horizontal="center" vertical="top" wrapText="1"/>
      <protection locked="0"/>
    </xf>
    <xf numFmtId="0" fontId="11" fillId="0" borderId="30" xfId="0" applyFont="1" applyFill="1" applyBorder="1" applyAlignment="1" applyProtection="1">
      <alignment horizontal="center" vertical="top" wrapText="1"/>
      <protection locked="0"/>
    </xf>
    <xf numFmtId="0" fontId="11" fillId="0" borderId="23" xfId="0" applyFont="1" applyFill="1" applyBorder="1" applyAlignment="1" applyProtection="1">
      <alignment horizontal="center" vertical="top" wrapText="1"/>
      <protection locked="0"/>
    </xf>
    <xf numFmtId="0" fontId="10" fillId="0" borderId="3"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1" fillId="5" borderId="46" xfId="0" applyFont="1" applyFill="1" applyBorder="1" applyAlignment="1" applyProtection="1">
      <alignment horizontal="left" vertical="center" wrapText="1"/>
    </xf>
    <xf numFmtId="0" fontId="11" fillId="5" borderId="45" xfId="0" applyFont="1" applyFill="1" applyBorder="1" applyAlignment="1" applyProtection="1">
      <alignment horizontal="left" vertical="center" wrapText="1"/>
    </xf>
    <xf numFmtId="0" fontId="11" fillId="5" borderId="27" xfId="0" applyFont="1" applyFill="1" applyBorder="1" applyAlignment="1" applyProtection="1">
      <alignment horizontal="left" vertical="center" wrapText="1"/>
    </xf>
    <xf numFmtId="0" fontId="11" fillId="5" borderId="28" xfId="0" applyFont="1" applyFill="1" applyBorder="1" applyAlignment="1" applyProtection="1">
      <alignment horizontal="left"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1" fontId="10" fillId="0" borderId="3" xfId="0" applyNumberFormat="1" applyFont="1" applyBorder="1" applyAlignment="1" applyProtection="1">
      <alignment horizontal="center"/>
      <protection locked="0"/>
    </xf>
    <xf numFmtId="1" fontId="10" fillId="0" borderId="4" xfId="0" applyNumberFormat="1" applyFont="1" applyBorder="1" applyAlignment="1" applyProtection="1">
      <alignment horizontal="center"/>
      <protection locked="0"/>
    </xf>
    <xf numFmtId="1" fontId="10" fillId="0" borderId="5" xfId="0" applyNumberFormat="1" applyFont="1" applyBorder="1" applyAlignment="1" applyProtection="1">
      <alignment horizontal="center"/>
      <protection locked="0"/>
    </xf>
    <xf numFmtId="0" fontId="11" fillId="5" borderId="3" xfId="0" applyFont="1" applyFill="1" applyBorder="1" applyAlignment="1" applyProtection="1">
      <alignment horizontal="center" vertical="top" wrapText="1"/>
    </xf>
    <xf numFmtId="0" fontId="11" fillId="5" borderId="4" xfId="0" applyFont="1" applyFill="1" applyBorder="1" applyAlignment="1" applyProtection="1">
      <alignment horizontal="center" vertical="top" wrapText="1"/>
    </xf>
    <xf numFmtId="0" fontId="11" fillId="5" borderId="5" xfId="0" applyFont="1" applyFill="1" applyBorder="1" applyAlignment="1" applyProtection="1">
      <alignment horizontal="center" vertical="top" wrapText="1"/>
    </xf>
    <xf numFmtId="0" fontId="8" fillId="5" borderId="3" xfId="0" applyFont="1" applyFill="1" applyBorder="1" applyAlignment="1" applyProtection="1">
      <alignment horizontal="center" vertical="top" wrapText="1"/>
    </xf>
    <xf numFmtId="0" fontId="8" fillId="5" borderId="4" xfId="0" applyFont="1" applyFill="1" applyBorder="1" applyAlignment="1" applyProtection="1">
      <alignment horizontal="center" vertical="top" wrapText="1"/>
    </xf>
    <xf numFmtId="0" fontId="8" fillId="5" borderId="5" xfId="0" applyFont="1" applyFill="1" applyBorder="1" applyAlignment="1" applyProtection="1">
      <alignment horizontal="center" vertical="top" wrapText="1"/>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11" fillId="5" borderId="3" xfId="0" applyFont="1" applyFill="1" applyBorder="1" applyAlignment="1" applyProtection="1">
      <alignment horizontal="left" vertical="center" wrapText="1"/>
    </xf>
    <xf numFmtId="0" fontId="11" fillId="5" borderId="4" xfId="0" applyFont="1" applyFill="1" applyBorder="1" applyAlignment="1" applyProtection="1">
      <alignment horizontal="left" vertical="center" wrapText="1"/>
    </xf>
    <xf numFmtId="0" fontId="11" fillId="5" borderId="5" xfId="0" applyFont="1" applyFill="1" applyBorder="1" applyAlignment="1" applyProtection="1">
      <alignment horizontal="left" vertical="center" wrapText="1"/>
    </xf>
    <xf numFmtId="0" fontId="11" fillId="5" borderId="46" xfId="0" quotePrefix="1" applyFont="1" applyFill="1" applyBorder="1" applyAlignment="1" applyProtection="1">
      <alignment horizontal="left" vertical="center" wrapText="1"/>
    </xf>
    <xf numFmtId="0" fontId="11" fillId="5" borderId="42" xfId="0" quotePrefix="1" applyFont="1" applyFill="1" applyBorder="1" applyAlignment="1" applyProtection="1">
      <alignment horizontal="left" vertical="center" wrapText="1"/>
    </xf>
    <xf numFmtId="0" fontId="11" fillId="5" borderId="26" xfId="0" quotePrefix="1" applyFont="1" applyFill="1" applyBorder="1" applyAlignment="1" applyProtection="1">
      <alignment horizontal="left" vertical="center" wrapText="1"/>
    </xf>
    <xf numFmtId="0" fontId="11" fillId="5" borderId="18" xfId="0" quotePrefix="1" applyFont="1" applyFill="1" applyBorder="1" applyAlignment="1" applyProtection="1">
      <alignment horizontal="left" vertical="center" wrapText="1"/>
    </xf>
    <xf numFmtId="0" fontId="11" fillId="5" borderId="27" xfId="0" quotePrefix="1" applyFont="1" applyFill="1" applyBorder="1" applyAlignment="1" applyProtection="1">
      <alignment horizontal="left" vertical="center" wrapText="1"/>
    </xf>
    <xf numFmtId="0" fontId="11" fillId="5" borderId="14" xfId="0" quotePrefix="1" applyFont="1" applyFill="1" applyBorder="1" applyAlignment="1" applyProtection="1">
      <alignment horizontal="left" vertical="center" wrapText="1"/>
    </xf>
    <xf numFmtId="0" fontId="11" fillId="5" borderId="42" xfId="0" applyFont="1" applyFill="1" applyBorder="1" applyAlignment="1" applyProtection="1">
      <alignment horizontal="left" vertical="center" wrapText="1"/>
    </xf>
    <xf numFmtId="0" fontId="11" fillId="5" borderId="26" xfId="0" applyFont="1" applyFill="1" applyBorder="1" applyAlignment="1" applyProtection="1">
      <alignment horizontal="left" vertical="center" wrapText="1"/>
    </xf>
    <xf numFmtId="0" fontId="11" fillId="5" borderId="18" xfId="0" applyFont="1" applyFill="1" applyBorder="1" applyAlignment="1" applyProtection="1">
      <alignment horizontal="left" vertical="center" wrapText="1"/>
    </xf>
    <xf numFmtId="0" fontId="11" fillId="5" borderId="14" xfId="0" applyFont="1" applyFill="1" applyBorder="1" applyAlignment="1" applyProtection="1">
      <alignment horizontal="left" vertical="center" wrapText="1"/>
    </xf>
    <xf numFmtId="0" fontId="13" fillId="5" borderId="3" xfId="0" applyFont="1" applyFill="1" applyBorder="1" applyAlignment="1" applyProtection="1">
      <alignment horizontal="center" vertical="center" wrapText="1"/>
    </xf>
    <xf numFmtId="0" fontId="13" fillId="5" borderId="4" xfId="0" applyFont="1" applyFill="1" applyBorder="1" applyAlignment="1" applyProtection="1">
      <alignment horizontal="center" vertical="center" wrapText="1"/>
    </xf>
    <xf numFmtId="0" fontId="13" fillId="5" borderId="5" xfId="0" applyFont="1" applyFill="1" applyBorder="1" applyAlignment="1" applyProtection="1">
      <alignment horizontal="center" vertical="center" wrapText="1"/>
    </xf>
    <xf numFmtId="0" fontId="13" fillId="5" borderId="3" xfId="0" applyFont="1" applyFill="1" applyBorder="1" applyAlignment="1" applyProtection="1">
      <alignment horizontal="right" vertical="top" wrapText="1"/>
    </xf>
    <xf numFmtId="0" fontId="13" fillId="5" borderId="4" xfId="0" applyFont="1" applyFill="1" applyBorder="1" applyAlignment="1" applyProtection="1">
      <alignment horizontal="right" vertical="top" wrapText="1"/>
    </xf>
    <xf numFmtId="0" fontId="13" fillId="5" borderId="5" xfId="0" applyFont="1" applyFill="1" applyBorder="1" applyAlignment="1" applyProtection="1">
      <alignment horizontal="right" vertical="top" wrapText="1"/>
    </xf>
    <xf numFmtId="0" fontId="11" fillId="5" borderId="7" xfId="0" quotePrefix="1" applyFont="1" applyFill="1" applyBorder="1" applyAlignment="1" applyProtection="1">
      <alignment horizontal="right" vertical="top" wrapText="1"/>
    </xf>
    <xf numFmtId="0" fontId="11" fillId="5" borderId="43" xfId="0" quotePrefix="1" applyFont="1" applyFill="1" applyBorder="1" applyAlignment="1" applyProtection="1">
      <alignment horizontal="right" vertical="top" wrapText="1"/>
    </xf>
    <xf numFmtId="0" fontId="11" fillId="5" borderId="16" xfId="0" quotePrefix="1" applyFont="1" applyFill="1" applyBorder="1" applyAlignment="1" applyProtection="1">
      <alignment horizontal="right" vertical="top" wrapText="1"/>
    </xf>
    <xf numFmtId="0" fontId="11" fillId="6" borderId="3" xfId="0" applyFont="1" applyFill="1" applyBorder="1" applyAlignment="1" applyProtection="1">
      <alignment horizontal="left" vertical="center"/>
    </xf>
    <xf numFmtId="0" fontId="11" fillId="6" borderId="4" xfId="0" applyFont="1" applyFill="1" applyBorder="1" applyAlignment="1" applyProtection="1">
      <alignment horizontal="left" vertical="center"/>
    </xf>
    <xf numFmtId="0" fontId="11" fillId="6" borderId="5" xfId="0" applyFont="1" applyFill="1" applyBorder="1" applyAlignment="1" applyProtection="1">
      <alignment horizontal="left" vertical="center"/>
    </xf>
    <xf numFmtId="0" fontId="10" fillId="66" borderId="4" xfId="0" applyFont="1" applyFill="1" applyBorder="1" applyAlignment="1" applyProtection="1">
      <alignment horizontal="left" vertical="center"/>
    </xf>
    <xf numFmtId="0" fontId="10" fillId="66" borderId="5" xfId="0" applyFont="1" applyFill="1" applyBorder="1" applyAlignment="1" applyProtection="1">
      <alignment horizontal="left" vertical="center"/>
    </xf>
    <xf numFmtId="0" fontId="6" fillId="5" borderId="3" xfId="0" applyFont="1" applyFill="1" applyBorder="1" applyAlignment="1" applyProtection="1">
      <alignment horizontal="center" vertical="top" wrapText="1"/>
    </xf>
    <xf numFmtId="0" fontId="6" fillId="5" borderId="5" xfId="0" applyFont="1" applyFill="1" applyBorder="1" applyAlignment="1" applyProtection="1">
      <alignment horizontal="center" vertical="top" wrapText="1"/>
    </xf>
    <xf numFmtId="0" fontId="7" fillId="0" borderId="45" xfId="0" applyFont="1" applyFill="1" applyBorder="1" applyAlignment="1" applyProtection="1">
      <alignment horizontal="center"/>
    </xf>
    <xf numFmtId="3" fontId="11" fillId="0" borderId="3" xfId="0" quotePrefix="1" applyNumberFormat="1" applyFont="1" applyFill="1" applyBorder="1" applyAlignment="1" applyProtection="1">
      <alignment horizontal="center" vertical="center" wrapText="1"/>
      <protection locked="0"/>
    </xf>
    <xf numFmtId="0" fontId="11" fillId="0" borderId="4" xfId="0" quotePrefix="1" applyFont="1" applyFill="1" applyBorder="1" applyAlignment="1" applyProtection="1">
      <alignment horizontal="center" vertical="center" wrapText="1"/>
      <protection locked="0"/>
    </xf>
    <xf numFmtId="0" fontId="11" fillId="0" borderId="5" xfId="0" quotePrefix="1" applyFont="1" applyFill="1" applyBorder="1" applyAlignment="1" applyProtection="1">
      <alignment horizontal="center" vertical="center" wrapText="1"/>
      <protection locked="0"/>
    </xf>
    <xf numFmtId="164" fontId="10" fillId="5" borderId="3" xfId="4" applyNumberFormat="1" applyFont="1" applyFill="1" applyBorder="1" applyAlignment="1" applyProtection="1">
      <alignment horizontal="center" vertical="top" wrapText="1"/>
    </xf>
    <xf numFmtId="164" fontId="10" fillId="5" borderId="4" xfId="4" applyNumberFormat="1" applyFont="1" applyFill="1" applyBorder="1" applyAlignment="1" applyProtection="1">
      <alignment horizontal="center" vertical="top" wrapText="1"/>
    </xf>
    <xf numFmtId="164" fontId="10" fillId="5" borderId="5" xfId="4" applyNumberFormat="1" applyFont="1" applyFill="1" applyBorder="1" applyAlignment="1" applyProtection="1">
      <alignment horizontal="center" vertical="top" wrapText="1"/>
    </xf>
    <xf numFmtId="0" fontId="12" fillId="0" borderId="6"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14" fontId="11" fillId="0" borderId="7" xfId="0" applyNumberFormat="1" applyFont="1" applyFill="1" applyBorder="1" applyAlignment="1" applyProtection="1">
      <alignment horizontal="center" vertical="top" wrapText="1"/>
      <protection locked="0"/>
    </xf>
    <xf numFmtId="180" fontId="12" fillId="0" borderId="6" xfId="0" applyNumberFormat="1" applyFont="1" applyFill="1" applyBorder="1" applyAlignment="1" applyProtection="1">
      <alignment horizontal="center" vertical="center"/>
      <protection locked="0"/>
    </xf>
    <xf numFmtId="180" fontId="12" fillId="0" borderId="44" xfId="0" applyNumberFormat="1" applyFont="1" applyFill="1" applyBorder="1" applyAlignment="1" applyProtection="1">
      <alignment horizontal="center" vertical="center"/>
      <protection locked="0"/>
    </xf>
    <xf numFmtId="180" fontId="12" fillId="0" borderId="15" xfId="0" applyNumberFormat="1"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wrapText="1"/>
    </xf>
    <xf numFmtId="0" fontId="11" fillId="5" borderId="16" xfId="0" applyFont="1" applyFill="1" applyBorder="1" applyAlignment="1" applyProtection="1">
      <alignment horizontal="center" vertical="center" wrapText="1"/>
    </xf>
    <xf numFmtId="3" fontId="12" fillId="5" borderId="7" xfId="0" applyNumberFormat="1" applyFont="1" applyFill="1" applyBorder="1" applyAlignment="1" applyProtection="1">
      <alignment horizontal="center" vertical="center"/>
    </xf>
    <xf numFmtId="3" fontId="12" fillId="5" borderId="43" xfId="0" applyNumberFormat="1" applyFont="1" applyFill="1" applyBorder="1" applyAlignment="1" applyProtection="1">
      <alignment horizontal="center" vertical="center"/>
    </xf>
    <xf numFmtId="3" fontId="12" fillId="5" borderId="16" xfId="0" applyNumberFormat="1" applyFont="1" applyFill="1" applyBorder="1" applyAlignment="1" applyProtection="1">
      <alignment horizontal="center" vertical="center"/>
    </xf>
    <xf numFmtId="167" fontId="11" fillId="5" borderId="29" xfId="0" applyNumberFormat="1" applyFont="1" applyFill="1" applyBorder="1" applyAlignment="1" applyProtection="1">
      <alignment horizontal="center" vertical="center"/>
    </xf>
    <xf numFmtId="167" fontId="11" fillId="5" borderId="30" xfId="0" applyNumberFormat="1" applyFont="1" applyFill="1" applyBorder="1" applyAlignment="1" applyProtection="1">
      <alignment horizontal="center" vertical="center"/>
    </xf>
    <xf numFmtId="167" fontId="11" fillId="5" borderId="23" xfId="0" applyNumberFormat="1" applyFont="1" applyFill="1" applyBorder="1" applyAlignment="1" applyProtection="1">
      <alignment horizontal="center" vertical="center"/>
    </xf>
    <xf numFmtId="0" fontId="11" fillId="5" borderId="6" xfId="0" applyFont="1" applyFill="1" applyBorder="1" applyAlignment="1" applyProtection="1">
      <alignment horizontal="center" vertical="center" wrapText="1"/>
    </xf>
    <xf numFmtId="0" fontId="11" fillId="5" borderId="15" xfId="0" applyFont="1" applyFill="1" applyBorder="1" applyAlignment="1" applyProtection="1">
      <alignment horizontal="center" vertical="center" wrapText="1"/>
    </xf>
    <xf numFmtId="0" fontId="11" fillId="5" borderId="46" xfId="0" applyFont="1" applyFill="1" applyBorder="1" applyAlignment="1" applyProtection="1">
      <alignment horizontal="center" vertical="center"/>
    </xf>
    <xf numFmtId="0" fontId="11" fillId="5" borderId="45" xfId="0" applyFont="1" applyFill="1" applyBorder="1" applyAlignment="1" applyProtection="1">
      <alignment horizontal="center" vertical="center"/>
    </xf>
    <xf numFmtId="0" fontId="11" fillId="5" borderId="42" xfId="0" applyFont="1" applyFill="1" applyBorder="1" applyAlignment="1" applyProtection="1">
      <alignment horizontal="center" vertical="center"/>
    </xf>
    <xf numFmtId="0" fontId="11" fillId="5" borderId="27" xfId="0" applyFont="1" applyFill="1" applyBorder="1" applyAlignment="1" applyProtection="1">
      <alignment horizontal="center" vertical="center"/>
    </xf>
    <xf numFmtId="0" fontId="11" fillId="5" borderId="28" xfId="0" applyFont="1" applyFill="1" applyBorder="1" applyAlignment="1" applyProtection="1">
      <alignment horizontal="center" vertical="center"/>
    </xf>
    <xf numFmtId="0" fontId="11" fillId="5" borderId="14" xfId="0" applyFont="1" applyFill="1" applyBorder="1" applyAlignment="1" applyProtection="1">
      <alignment horizontal="center" vertical="center"/>
    </xf>
    <xf numFmtId="0" fontId="6" fillId="6" borderId="3" xfId="0" applyFont="1" applyFill="1" applyBorder="1" applyAlignment="1" applyProtection="1">
      <alignment horizontal="center"/>
    </xf>
    <xf numFmtId="0" fontId="6" fillId="6" borderId="4" xfId="0" applyFont="1" applyFill="1" applyBorder="1" applyAlignment="1" applyProtection="1">
      <alignment horizontal="center"/>
    </xf>
    <xf numFmtId="0" fontId="6" fillId="6" borderId="5" xfId="0" applyFont="1" applyFill="1" applyBorder="1" applyAlignment="1" applyProtection="1">
      <alignment horizontal="center"/>
    </xf>
    <xf numFmtId="0" fontId="11" fillId="5" borderId="12" xfId="0" applyFont="1" applyFill="1" applyBorder="1" applyAlignment="1" applyProtection="1">
      <alignment horizontal="center"/>
    </xf>
    <xf numFmtId="0" fontId="11" fillId="5" borderId="11" xfId="0" applyFont="1" applyFill="1" applyBorder="1" applyAlignment="1" applyProtection="1">
      <alignment horizontal="center"/>
    </xf>
    <xf numFmtId="0" fontId="11" fillId="5" borderId="46" xfId="0" applyFont="1" applyFill="1" applyBorder="1" applyAlignment="1" applyProtection="1">
      <alignment horizontal="center" vertical="center" wrapText="1"/>
    </xf>
    <xf numFmtId="0" fontId="11" fillId="5" borderId="27" xfId="0" applyFont="1" applyFill="1" applyBorder="1" applyAlignment="1" applyProtection="1">
      <alignment horizontal="center" vertical="center" wrapText="1"/>
    </xf>
    <xf numFmtId="0" fontId="6" fillId="5" borderId="3" xfId="0" applyFont="1" applyFill="1" applyBorder="1" applyAlignment="1" applyProtection="1">
      <alignment horizontal="center"/>
    </xf>
    <xf numFmtId="0" fontId="6" fillId="5" borderId="5" xfId="0" applyFont="1" applyFill="1" applyBorder="1" applyAlignment="1" applyProtection="1">
      <alignment horizontal="center"/>
    </xf>
    <xf numFmtId="3" fontId="69" fillId="6" borderId="3" xfId="0" applyNumberFormat="1" applyFont="1" applyFill="1" applyBorder="1" applyAlignment="1" applyProtection="1">
      <alignment horizontal="center" vertical="center"/>
    </xf>
    <xf numFmtId="3" fontId="69" fillId="6" borderId="4" xfId="0" applyNumberFormat="1" applyFont="1" applyFill="1" applyBorder="1" applyAlignment="1" applyProtection="1">
      <alignment horizontal="center" vertical="center"/>
    </xf>
    <xf numFmtId="3" fontId="69" fillId="6" borderId="5" xfId="0" applyNumberFormat="1" applyFont="1" applyFill="1" applyBorder="1" applyAlignment="1" applyProtection="1">
      <alignment horizontal="center" vertical="center"/>
    </xf>
    <xf numFmtId="0" fontId="6" fillId="4" borderId="3" xfId="0" applyFont="1" applyFill="1" applyBorder="1" applyAlignment="1" applyProtection="1">
      <alignment horizontal="center"/>
    </xf>
    <xf numFmtId="0" fontId="6" fillId="4" borderId="4" xfId="0" applyFont="1" applyFill="1" applyBorder="1" applyAlignment="1" applyProtection="1">
      <alignment horizontal="center"/>
    </xf>
    <xf numFmtId="0" fontId="6" fillId="4" borderId="5" xfId="0" applyFont="1" applyFill="1" applyBorder="1" applyAlignment="1" applyProtection="1">
      <alignment horizontal="center"/>
    </xf>
    <xf numFmtId="0" fontId="11" fillId="5" borderId="31" xfId="0" applyFont="1" applyFill="1" applyBorder="1" applyAlignment="1" applyProtection="1">
      <alignment horizontal="center" wrapText="1"/>
    </xf>
    <xf numFmtId="0" fontId="11" fillId="5" borderId="32" xfId="0" applyFont="1" applyFill="1" applyBorder="1" applyAlignment="1" applyProtection="1">
      <alignment horizontal="center" wrapText="1"/>
    </xf>
    <xf numFmtId="0" fontId="11" fillId="5" borderId="53" xfId="0" applyFont="1" applyFill="1" applyBorder="1" applyAlignment="1" applyProtection="1">
      <alignment horizontal="center" wrapText="1"/>
    </xf>
    <xf numFmtId="0" fontId="11" fillId="5" borderId="82" xfId="0" applyFont="1" applyFill="1" applyBorder="1" applyAlignment="1" applyProtection="1">
      <alignment horizontal="center" wrapText="1"/>
    </xf>
    <xf numFmtId="0" fontId="11" fillId="5" borderId="55" xfId="0" applyFont="1" applyFill="1" applyBorder="1" applyAlignment="1" applyProtection="1">
      <alignment horizontal="center" wrapText="1"/>
    </xf>
    <xf numFmtId="0" fontId="11" fillId="5" borderId="81" xfId="0" applyFont="1" applyFill="1" applyBorder="1" applyAlignment="1" applyProtection="1">
      <alignment horizontal="center" wrapText="1"/>
    </xf>
    <xf numFmtId="9" fontId="12" fillId="5" borderId="50" xfId="7" applyFont="1" applyFill="1" applyBorder="1" applyAlignment="1" applyProtection="1">
      <alignment horizontal="center" vertical="center"/>
    </xf>
    <xf numFmtId="9" fontId="12" fillId="5" borderId="54" xfId="7" applyFont="1" applyFill="1" applyBorder="1" applyAlignment="1" applyProtection="1">
      <alignment horizontal="center" vertical="center"/>
    </xf>
    <xf numFmtId="9" fontId="12" fillId="5" borderId="20" xfId="7" applyFont="1" applyFill="1" applyBorder="1" applyAlignment="1" applyProtection="1">
      <alignment horizontal="center" vertical="center"/>
    </xf>
    <xf numFmtId="0" fontId="11" fillId="5" borderId="29" xfId="0" applyFont="1" applyFill="1" applyBorder="1" applyAlignment="1" applyProtection="1">
      <alignment horizontal="center" vertical="center" wrapText="1"/>
    </xf>
    <xf numFmtId="0" fontId="11" fillId="5" borderId="23" xfId="0" applyFont="1" applyFill="1" applyBorder="1" applyAlignment="1" applyProtection="1">
      <alignment horizontal="center" vertical="center" wrapText="1"/>
    </xf>
    <xf numFmtId="0" fontId="11" fillId="6" borderId="29" xfId="0" applyFont="1" applyFill="1" applyBorder="1" applyAlignment="1" applyProtection="1">
      <alignment horizontal="center" vertical="center" wrapText="1"/>
    </xf>
    <xf numFmtId="0" fontId="11" fillId="6" borderId="23" xfId="0" applyFont="1" applyFill="1" applyBorder="1" applyAlignment="1" applyProtection="1">
      <alignment horizontal="center" vertical="center" wrapText="1"/>
    </xf>
    <xf numFmtId="0" fontId="10" fillId="0" borderId="83" xfId="0" applyFont="1" applyFill="1" applyBorder="1" applyAlignment="1" applyProtection="1">
      <alignment horizontal="center" vertical="center"/>
      <protection locked="0"/>
    </xf>
    <xf numFmtId="0" fontId="10" fillId="0" borderId="85" xfId="0" applyFont="1" applyFill="1" applyBorder="1" applyAlignment="1" applyProtection="1">
      <alignment horizontal="center" vertical="center"/>
      <protection locked="0"/>
    </xf>
    <xf numFmtId="0" fontId="11" fillId="5" borderId="50" xfId="0" applyFont="1" applyFill="1" applyBorder="1" applyAlignment="1" applyProtection="1">
      <alignment horizontal="center" vertical="center" wrapText="1"/>
    </xf>
    <xf numFmtId="0" fontId="11" fillId="5" borderId="20" xfId="0" applyFont="1" applyFill="1" applyBorder="1" applyAlignment="1" applyProtection="1">
      <alignment horizontal="center" vertical="center" wrapText="1"/>
    </xf>
    <xf numFmtId="3" fontId="11" fillId="6" borderId="29" xfId="0" applyNumberFormat="1" applyFont="1" applyFill="1" applyBorder="1" applyAlignment="1" applyProtection="1">
      <alignment horizontal="center" vertical="center"/>
    </xf>
    <xf numFmtId="3" fontId="11" fillId="6" borderId="30" xfId="0" applyNumberFormat="1" applyFont="1" applyFill="1" applyBorder="1" applyAlignment="1" applyProtection="1">
      <alignment horizontal="center" vertical="center"/>
    </xf>
    <xf numFmtId="3" fontId="11" fillId="6" borderId="23" xfId="0" applyNumberFormat="1" applyFont="1" applyFill="1" applyBorder="1" applyAlignment="1" applyProtection="1">
      <alignment horizontal="center" vertical="center"/>
    </xf>
    <xf numFmtId="0" fontId="8" fillId="5" borderId="3"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8" fillId="5" borderId="5"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11" fillId="5" borderId="46" xfId="0" applyFont="1" applyFill="1" applyBorder="1" applyAlignment="1" applyProtection="1">
      <alignment horizontal="left" vertical="center"/>
    </xf>
    <xf numFmtId="0" fontId="11" fillId="5" borderId="45" xfId="0" applyFont="1" applyFill="1" applyBorder="1" applyAlignment="1" applyProtection="1">
      <alignment horizontal="left" vertical="center"/>
    </xf>
    <xf numFmtId="0" fontId="6" fillId="6" borderId="3" xfId="0" applyFont="1" applyFill="1" applyBorder="1" applyAlignment="1" applyProtection="1">
      <alignment horizontal="center" vertical="center"/>
    </xf>
    <xf numFmtId="0" fontId="6" fillId="6" borderId="4" xfId="0" applyFont="1" applyFill="1" applyBorder="1" applyAlignment="1" applyProtection="1">
      <alignment horizontal="center" vertical="center"/>
    </xf>
    <xf numFmtId="0" fontId="6" fillId="6" borderId="5"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9" fontId="11" fillId="5" borderId="47" xfId="7" applyFont="1" applyFill="1" applyBorder="1" applyAlignment="1" applyProtection="1">
      <alignment horizontal="center" vertical="center" wrapText="1"/>
    </xf>
    <xf numFmtId="9" fontId="11" fillId="5" borderId="56" xfId="7" applyFont="1" applyFill="1" applyBorder="1" applyAlignment="1" applyProtection="1">
      <alignment horizontal="center" vertical="center" wrapText="1"/>
    </xf>
    <xf numFmtId="9" fontId="11" fillId="5" borderId="57" xfId="7" applyFont="1" applyFill="1" applyBorder="1" applyAlignment="1" applyProtection="1">
      <alignment horizontal="center" vertical="center" wrapText="1"/>
    </xf>
    <xf numFmtId="2" fontId="11" fillId="5" borderId="47" xfId="0" applyNumberFormat="1" applyFont="1" applyFill="1" applyBorder="1" applyAlignment="1" applyProtection="1">
      <alignment horizontal="center" vertical="center" wrapText="1"/>
    </xf>
    <xf numFmtId="2" fontId="11" fillId="5" borderId="56" xfId="0" applyNumberFormat="1" applyFont="1" applyFill="1" applyBorder="1" applyAlignment="1" applyProtection="1">
      <alignment horizontal="center" vertical="center" wrapText="1"/>
    </xf>
    <xf numFmtId="2" fontId="11" fillId="5" borderId="57" xfId="0" applyNumberFormat="1" applyFont="1" applyFill="1" applyBorder="1" applyAlignment="1" applyProtection="1">
      <alignment horizontal="center" vertical="center" wrapText="1"/>
    </xf>
    <xf numFmtId="0" fontId="11" fillId="5" borderId="3" xfId="0" applyFont="1" applyFill="1" applyBorder="1" applyAlignment="1" applyProtection="1">
      <alignment horizontal="left" vertical="center"/>
    </xf>
    <xf numFmtId="0" fontId="11" fillId="5" borderId="5" xfId="0" applyFont="1" applyFill="1" applyBorder="1" applyAlignment="1" applyProtection="1">
      <alignment horizontal="left" vertical="center"/>
    </xf>
    <xf numFmtId="0" fontId="11" fillId="5" borderId="4" xfId="0" applyFont="1" applyFill="1" applyBorder="1" applyAlignment="1" applyProtection="1">
      <alignment horizontal="left" vertical="center"/>
    </xf>
    <xf numFmtId="0" fontId="11" fillId="5" borderId="27" xfId="0" applyFont="1" applyFill="1" applyBorder="1" applyAlignment="1" applyProtection="1">
      <alignment horizontal="left" vertical="center"/>
    </xf>
    <xf numFmtId="0" fontId="11" fillId="5" borderId="14" xfId="0" applyFont="1" applyFill="1" applyBorder="1" applyAlignment="1" applyProtection="1">
      <alignment horizontal="left" vertical="center"/>
    </xf>
    <xf numFmtId="49" fontId="10" fillId="3" borderId="7" xfId="0" applyNumberFormat="1" applyFont="1" applyFill="1" applyBorder="1" applyAlignment="1" applyProtection="1">
      <alignment vertical="top" wrapText="1"/>
      <protection locked="0"/>
    </xf>
    <xf numFmtId="49" fontId="12" fillId="3" borderId="43" xfId="0" applyNumberFormat="1" applyFont="1" applyFill="1" applyBorder="1" applyAlignment="1" applyProtection="1">
      <alignment vertical="top" wrapText="1"/>
      <protection locked="0"/>
    </xf>
    <xf numFmtId="165" fontId="12" fillId="3" borderId="7" xfId="4" applyNumberFormat="1" applyFont="1" applyFill="1" applyBorder="1" applyAlignment="1" applyProtection="1">
      <alignment horizontal="center" vertical="top" wrapText="1"/>
      <protection locked="0"/>
    </xf>
    <xf numFmtId="165" fontId="12" fillId="3" borderId="16" xfId="4" applyNumberFormat="1" applyFont="1" applyFill="1" applyBorder="1" applyAlignment="1" applyProtection="1">
      <alignment horizontal="center" vertical="top" wrapText="1"/>
      <protection locked="0"/>
    </xf>
    <xf numFmtId="0" fontId="11" fillId="4" borderId="6" xfId="0" applyFont="1" applyFill="1" applyBorder="1" applyAlignment="1" applyProtection="1">
      <alignment horizontal="left" vertical="top" wrapText="1"/>
    </xf>
    <xf numFmtId="0" fontId="11" fillId="4" borderId="25" xfId="0" applyFont="1" applyFill="1" applyBorder="1" applyAlignment="1" applyProtection="1">
      <alignment horizontal="left" vertical="top" wrapText="1"/>
    </xf>
    <xf numFmtId="0" fontId="11" fillId="4" borderId="7" xfId="0" applyFont="1" applyFill="1" applyBorder="1" applyAlignment="1" applyProtection="1">
      <alignment horizontal="left" vertical="top" wrapText="1"/>
    </xf>
    <xf numFmtId="0" fontId="11" fillId="4" borderId="21" xfId="0" applyFont="1" applyFill="1" applyBorder="1" applyAlignment="1" applyProtection="1">
      <alignment horizontal="left" vertical="top" wrapText="1"/>
    </xf>
    <xf numFmtId="9" fontId="12" fillId="0" borderId="49" xfId="7" applyNumberFormat="1" applyFont="1" applyFill="1" applyBorder="1" applyAlignment="1" applyProtection="1">
      <alignment horizontal="center" vertical="top" wrapText="1"/>
      <protection locked="0"/>
    </xf>
    <xf numFmtId="9" fontId="12" fillId="0" borderId="15" xfId="7" applyNumberFormat="1" applyFont="1" applyFill="1" applyBorder="1" applyAlignment="1" applyProtection="1">
      <alignment horizontal="center" vertical="top" wrapText="1"/>
      <protection locked="0"/>
    </xf>
    <xf numFmtId="3" fontId="12" fillId="3" borderId="52" xfId="0" applyNumberFormat="1" applyFont="1" applyFill="1" applyBorder="1" applyAlignment="1" applyProtection="1">
      <alignment horizontal="center" vertical="top" wrapText="1"/>
      <protection locked="0"/>
    </xf>
    <xf numFmtId="0" fontId="12" fillId="3" borderId="16" xfId="0" applyFont="1" applyFill="1" applyBorder="1" applyAlignment="1" applyProtection="1">
      <alignment horizontal="center" vertical="top" wrapText="1"/>
      <protection locked="0"/>
    </xf>
    <xf numFmtId="0" fontId="12" fillId="3" borderId="3" xfId="0" applyFont="1" applyFill="1" applyBorder="1" applyAlignment="1" applyProtection="1">
      <alignment horizontal="center"/>
    </xf>
    <xf numFmtId="0" fontId="12" fillId="3" borderId="4" xfId="0" applyFont="1" applyFill="1" applyBorder="1" applyAlignment="1" applyProtection="1">
      <alignment horizontal="center"/>
    </xf>
    <xf numFmtId="0" fontId="12" fillId="3" borderId="5" xfId="0" applyFont="1" applyFill="1" applyBorder="1" applyAlignment="1" applyProtection="1">
      <alignment horizontal="center"/>
    </xf>
    <xf numFmtId="0" fontId="11" fillId="4" borderId="45" xfId="0" applyFont="1" applyFill="1" applyBorder="1" applyAlignment="1" applyProtection="1">
      <alignment horizontal="center" vertical="center" wrapText="1"/>
    </xf>
    <xf numFmtId="0" fontId="11" fillId="4" borderId="42" xfId="0" applyFont="1" applyFill="1" applyBorder="1" applyAlignment="1" applyProtection="1">
      <alignment horizontal="center" vertical="center" wrapText="1"/>
    </xf>
    <xf numFmtId="0" fontId="11" fillId="4" borderId="28" xfId="0" applyFont="1" applyFill="1" applyBorder="1" applyAlignment="1" applyProtection="1">
      <alignment horizontal="center" vertical="center" wrapText="1"/>
    </xf>
    <xf numFmtId="0" fontId="11" fillId="4" borderId="14" xfId="0" applyFont="1" applyFill="1" applyBorder="1" applyAlignment="1" applyProtection="1">
      <alignment horizontal="center" vertical="center" wrapText="1"/>
    </xf>
    <xf numFmtId="0" fontId="11" fillId="4" borderId="27" xfId="0" applyFont="1" applyFill="1" applyBorder="1" applyAlignment="1" applyProtection="1">
      <alignment horizontal="center" vertical="top" wrapText="1"/>
    </xf>
    <xf numFmtId="0" fontId="11" fillId="4" borderId="14" xfId="0" applyFont="1" applyFill="1" applyBorder="1" applyAlignment="1" applyProtection="1">
      <alignment horizontal="center" vertical="top" wrapText="1"/>
    </xf>
    <xf numFmtId="0" fontId="10" fillId="3" borderId="6" xfId="0" applyFont="1" applyFill="1" applyBorder="1" applyAlignment="1" applyProtection="1">
      <alignment horizontal="center"/>
      <protection locked="0"/>
    </xf>
    <xf numFmtId="0" fontId="12" fillId="3" borderId="15" xfId="0" applyFont="1" applyFill="1" applyBorder="1" applyAlignment="1" applyProtection="1">
      <alignment horizontal="center"/>
      <protection locked="0"/>
    </xf>
    <xf numFmtId="0" fontId="11" fillId="4" borderId="3" xfId="0" applyFont="1" applyFill="1" applyBorder="1" applyAlignment="1" applyProtection="1">
      <alignment horizontal="center" vertical="top" wrapText="1"/>
    </xf>
    <xf numFmtId="0" fontId="11" fillId="4" borderId="4" xfId="0" applyFont="1" applyFill="1" applyBorder="1" applyAlignment="1" applyProtection="1">
      <alignment horizontal="center" vertical="top" wrapText="1"/>
    </xf>
    <xf numFmtId="0" fontId="11" fillId="4" borderId="5" xfId="0" applyFont="1" applyFill="1" applyBorder="1" applyAlignment="1" applyProtection="1">
      <alignment horizontal="center" vertical="top" wrapText="1"/>
    </xf>
    <xf numFmtId="165" fontId="12" fillId="0" borderId="3" xfId="0" applyNumberFormat="1" applyFont="1" applyFill="1" applyBorder="1" applyAlignment="1" applyProtection="1">
      <alignment horizontal="center" vertical="center"/>
      <protection locked="0"/>
    </xf>
    <xf numFmtId="165" fontId="12" fillId="0" borderId="5" xfId="0" applyNumberFormat="1" applyFont="1" applyFill="1" applyBorder="1" applyAlignment="1" applyProtection="1">
      <alignment horizontal="center" vertical="center"/>
      <protection locked="0"/>
    </xf>
    <xf numFmtId="0" fontId="12" fillId="3" borderId="7" xfId="0" applyFont="1" applyFill="1" applyBorder="1" applyAlignment="1" applyProtection="1">
      <alignment horizontal="center"/>
      <protection locked="0"/>
    </xf>
    <xf numFmtId="0" fontId="12" fillId="3" borderId="16" xfId="0" applyFont="1" applyFill="1" applyBorder="1" applyAlignment="1" applyProtection="1">
      <alignment horizontal="center"/>
      <protection locked="0"/>
    </xf>
    <xf numFmtId="0" fontId="11" fillId="4" borderId="46" xfId="0" applyFont="1" applyFill="1" applyBorder="1" applyAlignment="1" applyProtection="1">
      <alignment horizontal="left" vertical="top" wrapText="1"/>
    </xf>
    <xf numFmtId="0" fontId="11" fillId="4" borderId="58" xfId="0" applyFont="1" applyFill="1" applyBorder="1" applyAlignment="1" applyProtection="1">
      <alignment horizontal="left" vertical="top" wrapText="1"/>
    </xf>
    <xf numFmtId="0" fontId="11" fillId="4" borderId="27" xfId="0" applyFont="1" applyFill="1" applyBorder="1" applyAlignment="1" applyProtection="1">
      <alignment horizontal="left" vertical="top" wrapText="1"/>
    </xf>
    <xf numFmtId="0" fontId="11" fillId="4" borderId="40" xfId="0" applyFont="1" applyFill="1" applyBorder="1" applyAlignment="1" applyProtection="1">
      <alignment horizontal="left" vertical="top" wrapText="1"/>
    </xf>
    <xf numFmtId="0" fontId="12" fillId="4" borderId="27" xfId="0" applyFont="1" applyFill="1" applyBorder="1" applyAlignment="1" applyProtection="1">
      <alignment horizontal="center"/>
    </xf>
    <xf numFmtId="0" fontId="12" fillId="4" borderId="14" xfId="0" applyFont="1" applyFill="1" applyBorder="1" applyAlignment="1" applyProtection="1">
      <alignment horizontal="center"/>
    </xf>
    <xf numFmtId="0" fontId="10" fillId="3" borderId="7" xfId="0" applyFont="1" applyFill="1" applyBorder="1" applyAlignment="1" applyProtection="1">
      <alignment horizontal="center"/>
      <protection locked="0"/>
    </xf>
    <xf numFmtId="0" fontId="11" fillId="4" borderId="29" xfId="0" applyFont="1" applyFill="1" applyBorder="1" applyAlignment="1" applyProtection="1">
      <alignment horizontal="left" vertical="top" wrapText="1"/>
    </xf>
    <xf numFmtId="0" fontId="11" fillId="4" borderId="41" xfId="0" applyFont="1" applyFill="1" applyBorder="1" applyAlignment="1" applyProtection="1">
      <alignment horizontal="left" vertical="top" wrapText="1"/>
    </xf>
    <xf numFmtId="167" fontId="12" fillId="3" borderId="52" xfId="0" applyNumberFormat="1" applyFont="1" applyFill="1" applyBorder="1" applyAlignment="1" applyProtection="1">
      <alignment horizontal="center" vertical="top" wrapText="1"/>
      <protection locked="0"/>
    </xf>
    <xf numFmtId="167" fontId="12" fillId="3" borderId="16" xfId="0" applyNumberFormat="1" applyFont="1" applyFill="1" applyBorder="1" applyAlignment="1" applyProtection="1">
      <alignment horizontal="center" vertical="top" wrapText="1"/>
      <protection locked="0"/>
    </xf>
    <xf numFmtId="3" fontId="12" fillId="64" borderId="48" xfId="0" applyNumberFormat="1" applyFont="1" applyFill="1" applyBorder="1" applyAlignment="1" applyProtection="1">
      <alignment horizontal="center" vertical="top" wrapText="1"/>
      <protection locked="0"/>
    </xf>
    <xf numFmtId="3" fontId="12" fillId="64" borderId="23" xfId="0" applyNumberFormat="1" applyFont="1" applyFill="1" applyBorder="1" applyAlignment="1" applyProtection="1">
      <alignment horizontal="center" vertical="top" wrapText="1"/>
      <protection locked="0"/>
    </xf>
    <xf numFmtId="0" fontId="12" fillId="4" borderId="52" xfId="0" applyFont="1" applyFill="1" applyBorder="1" applyAlignment="1" applyProtection="1">
      <alignment horizontal="center" vertical="top" wrapText="1"/>
    </xf>
    <xf numFmtId="0" fontId="12" fillId="4" borderId="16" xfId="0" applyFont="1" applyFill="1" applyBorder="1" applyAlignment="1" applyProtection="1">
      <alignment horizontal="center" vertical="top" wrapText="1"/>
    </xf>
    <xf numFmtId="3" fontId="12" fillId="64" borderId="52" xfId="0" applyNumberFormat="1" applyFont="1" applyFill="1" applyBorder="1" applyAlignment="1" applyProtection="1">
      <alignment horizontal="center" vertical="top" wrapText="1"/>
      <protection locked="0"/>
    </xf>
    <xf numFmtId="3" fontId="12" fillId="64" borderId="16" xfId="0" applyNumberFormat="1" applyFont="1" applyFill="1" applyBorder="1" applyAlignment="1" applyProtection="1">
      <alignment horizontal="center" vertical="top" wrapText="1"/>
      <protection locked="0"/>
    </xf>
    <xf numFmtId="0" fontId="12" fillId="3" borderId="1" xfId="0" applyFont="1" applyFill="1" applyBorder="1" applyAlignment="1" applyProtection="1">
      <alignment horizontal="left" vertical="top" wrapText="1"/>
      <protection locked="0"/>
    </xf>
    <xf numFmtId="0" fontId="12" fillId="3" borderId="36" xfId="0" applyFont="1" applyFill="1" applyBorder="1" applyAlignment="1" applyProtection="1">
      <alignment horizontal="left" vertical="top" wrapText="1"/>
      <protection locked="0"/>
    </xf>
    <xf numFmtId="0" fontId="12" fillId="3" borderId="24" xfId="0" applyFont="1" applyFill="1" applyBorder="1" applyAlignment="1" applyProtection="1">
      <alignment horizontal="left" vertical="top" wrapText="1"/>
      <protection locked="0"/>
    </xf>
    <xf numFmtId="0" fontId="12" fillId="3" borderId="43" xfId="0" applyFont="1" applyFill="1" applyBorder="1" applyAlignment="1" applyProtection="1">
      <alignment horizontal="center" vertical="top" wrapText="1"/>
      <protection locked="0"/>
    </xf>
    <xf numFmtId="0" fontId="11" fillId="4" borderId="31" xfId="0" applyFont="1" applyFill="1" applyBorder="1" applyAlignment="1" applyProtection="1">
      <alignment horizontal="left" vertical="top" wrapText="1"/>
    </xf>
    <xf numFmtId="0" fontId="11" fillId="4" borderId="53" xfId="0" applyFont="1" applyFill="1" applyBorder="1" applyAlignment="1" applyProtection="1">
      <alignment horizontal="left" vertical="top" wrapText="1"/>
    </xf>
    <xf numFmtId="0" fontId="11" fillId="4" borderId="55" xfId="0" applyFont="1" applyFill="1" applyBorder="1" applyAlignment="1" applyProtection="1">
      <alignment horizontal="left" vertical="top" wrapText="1"/>
    </xf>
    <xf numFmtId="0" fontId="12" fillId="3" borderId="6" xfId="0" applyFont="1" applyFill="1" applyBorder="1" applyAlignment="1" applyProtection="1">
      <alignment horizontal="left" vertical="top" wrapText="1"/>
      <protection locked="0"/>
    </xf>
    <xf numFmtId="0" fontId="12" fillId="3" borderId="44" xfId="0" applyFont="1" applyFill="1" applyBorder="1" applyAlignment="1" applyProtection="1">
      <alignment horizontal="left" vertical="top" wrapText="1"/>
      <protection locked="0"/>
    </xf>
    <xf numFmtId="0" fontId="12" fillId="3" borderId="15" xfId="0" applyFont="1" applyFill="1" applyBorder="1" applyAlignment="1" applyProtection="1">
      <alignment horizontal="left" vertical="top" wrapText="1"/>
      <protection locked="0"/>
    </xf>
    <xf numFmtId="0" fontId="12" fillId="3" borderId="2" xfId="0" applyFont="1" applyFill="1" applyBorder="1" applyAlignment="1" applyProtection="1">
      <alignment horizontal="left" vertical="top" wrapText="1"/>
      <protection locked="0"/>
    </xf>
    <xf numFmtId="0" fontId="12" fillId="3" borderId="37" xfId="0" applyFont="1" applyFill="1" applyBorder="1" applyAlignment="1" applyProtection="1">
      <alignment horizontal="left" vertical="top" wrapText="1"/>
      <protection locked="0"/>
    </xf>
    <xf numFmtId="0" fontId="12" fillId="3" borderId="22" xfId="0" applyFont="1" applyFill="1" applyBorder="1" applyAlignment="1" applyProtection="1">
      <alignment horizontal="left" vertical="top" wrapText="1"/>
      <protection locked="0"/>
    </xf>
    <xf numFmtId="0" fontId="11" fillId="3" borderId="0" xfId="0" quotePrefix="1" applyFont="1" applyFill="1" applyAlignment="1" applyProtection="1">
      <alignment horizontal="left" vertical="center" wrapText="1"/>
    </xf>
    <xf numFmtId="0" fontId="12" fillId="3" borderId="0" xfId="0" applyFont="1" applyFill="1" applyAlignment="1" applyProtection="1">
      <alignment horizontal="left" vertical="center" wrapText="1"/>
    </xf>
    <xf numFmtId="0" fontId="11" fillId="3" borderId="0" xfId="0" quotePrefix="1"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11" fillId="4" borderId="3" xfId="0" quotePrefix="1" applyFont="1" applyFill="1" applyBorder="1" applyAlignment="1" applyProtection="1">
      <alignment horizontal="left" vertical="top" wrapText="1"/>
    </xf>
    <xf numFmtId="0" fontId="11" fillId="4" borderId="5" xfId="0" quotePrefix="1" applyFont="1" applyFill="1" applyBorder="1" applyAlignment="1" applyProtection="1">
      <alignment horizontal="left" vertical="top" wrapText="1"/>
    </xf>
    <xf numFmtId="165" fontId="12" fillId="3" borderId="6" xfId="0" applyNumberFormat="1" applyFont="1" applyFill="1" applyBorder="1" applyAlignment="1" applyProtection="1">
      <alignment horizontal="center" vertical="top" wrapText="1"/>
      <protection locked="0"/>
    </xf>
    <xf numFmtId="0" fontId="12" fillId="3" borderId="15" xfId="0" applyFont="1" applyFill="1" applyBorder="1" applyAlignment="1" applyProtection="1">
      <alignment horizontal="center" vertical="top" wrapText="1"/>
      <protection locked="0"/>
    </xf>
    <xf numFmtId="0" fontId="10" fillId="3" borderId="6" xfId="0" applyFont="1" applyFill="1" applyBorder="1" applyAlignment="1" applyProtection="1">
      <alignment horizontal="left" vertical="top" wrapText="1"/>
      <protection locked="0"/>
    </xf>
    <xf numFmtId="0" fontId="11" fillId="4" borderId="46" xfId="0" applyFont="1" applyFill="1" applyBorder="1" applyAlignment="1" applyProtection="1">
      <alignment vertical="top" wrapText="1"/>
    </xf>
    <xf numFmtId="0" fontId="11" fillId="4" borderId="45" xfId="0" applyFont="1" applyFill="1" applyBorder="1" applyAlignment="1" applyProtection="1">
      <alignment vertical="top" wrapText="1"/>
    </xf>
    <xf numFmtId="0" fontId="11" fillId="4" borderId="42" xfId="0" applyFont="1" applyFill="1" applyBorder="1" applyAlignment="1" applyProtection="1">
      <alignment vertical="top" wrapText="1"/>
    </xf>
    <xf numFmtId="0" fontId="10" fillId="4" borderId="27" xfId="0" quotePrefix="1" applyFont="1" applyFill="1" applyBorder="1" applyAlignment="1" applyProtection="1">
      <alignment horizontal="left" vertical="top" wrapText="1"/>
    </xf>
    <xf numFmtId="0" fontId="12" fillId="4" borderId="28" xfId="0" applyFont="1" applyFill="1" applyBorder="1" applyAlignment="1" applyProtection="1">
      <alignment vertical="top" wrapText="1"/>
    </xf>
    <xf numFmtId="0" fontId="12" fillId="4" borderId="14" xfId="0" applyFont="1" applyFill="1" applyBorder="1" applyAlignment="1" applyProtection="1">
      <alignment vertical="top" wrapText="1"/>
    </xf>
    <xf numFmtId="0" fontId="12" fillId="3" borderId="29" xfId="0" applyFont="1" applyFill="1" applyBorder="1" applyAlignment="1" applyProtection="1">
      <alignment horizontal="center" vertical="top" wrapText="1"/>
      <protection locked="0"/>
    </xf>
    <xf numFmtId="0" fontId="12" fillId="3" borderId="23" xfId="0" applyFont="1" applyFill="1" applyBorder="1" applyAlignment="1" applyProtection="1">
      <alignment horizontal="center" vertical="top" wrapText="1"/>
      <protection locked="0"/>
    </xf>
    <xf numFmtId="0" fontId="12" fillId="3" borderId="30" xfId="0" applyFont="1" applyFill="1" applyBorder="1" applyAlignment="1" applyProtection="1">
      <alignment horizontal="center" vertical="top" wrapText="1"/>
      <protection locked="0"/>
    </xf>
    <xf numFmtId="0" fontId="10" fillId="3" borderId="38" xfId="0" applyFont="1" applyFill="1" applyBorder="1" applyAlignment="1" applyProtection="1">
      <alignment horizontal="left" vertical="top" wrapText="1"/>
      <protection locked="0"/>
    </xf>
    <xf numFmtId="0" fontId="12" fillId="3" borderId="34" xfId="0" applyFont="1" applyFill="1" applyBorder="1" applyAlignment="1" applyProtection="1">
      <alignment horizontal="left" vertical="top" wrapText="1"/>
      <protection locked="0"/>
    </xf>
    <xf numFmtId="0" fontId="12" fillId="3" borderId="39" xfId="0" applyFont="1" applyFill="1" applyBorder="1" applyAlignment="1" applyProtection="1">
      <alignment horizontal="left" vertical="top" wrapText="1"/>
      <protection locked="0"/>
    </xf>
    <xf numFmtId="0" fontId="8" fillId="4" borderId="3" xfId="0" applyFont="1" applyFill="1" applyBorder="1" applyAlignment="1" applyProtection="1">
      <alignment horizontal="center" vertical="top" wrapText="1"/>
    </xf>
    <xf numFmtId="0" fontId="8" fillId="4" borderId="4" xfId="0" applyFont="1" applyFill="1" applyBorder="1" applyAlignment="1" applyProtection="1">
      <alignment horizontal="center" vertical="top" wrapText="1"/>
    </xf>
    <xf numFmtId="0" fontId="8" fillId="4" borderId="5" xfId="0" applyFont="1" applyFill="1" applyBorder="1" applyAlignment="1" applyProtection="1">
      <alignment horizontal="center" vertical="top" wrapText="1"/>
    </xf>
    <xf numFmtId="0" fontId="12" fillId="3" borderId="28" xfId="0" applyFont="1" applyFill="1" applyBorder="1" applyAlignment="1" applyProtection="1">
      <alignment horizontal="center"/>
    </xf>
    <xf numFmtId="0" fontId="10" fillId="3" borderId="33" xfId="0" applyFont="1" applyFill="1" applyBorder="1" applyAlignment="1" applyProtection="1">
      <alignment horizontal="left" vertical="top" wrapText="1"/>
      <protection locked="0"/>
    </xf>
    <xf numFmtId="0" fontId="12" fillId="3" borderId="35" xfId="0" applyFont="1" applyFill="1" applyBorder="1" applyAlignment="1" applyProtection="1">
      <alignment horizontal="left" vertical="top" wrapText="1"/>
      <protection locked="0"/>
    </xf>
    <xf numFmtId="0" fontId="12" fillId="3" borderId="94"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9" fillId="3" borderId="3" xfId="0" applyFont="1" applyFill="1" applyBorder="1" applyAlignment="1" applyProtection="1">
      <alignment horizontal="center"/>
    </xf>
    <xf numFmtId="0" fontId="9" fillId="3" borderId="4" xfId="0" applyFont="1" applyFill="1" applyBorder="1" applyAlignment="1" applyProtection="1">
      <alignment horizontal="center"/>
    </xf>
    <xf numFmtId="0" fontId="9" fillId="3" borderId="5" xfId="0" applyFont="1" applyFill="1" applyBorder="1" applyAlignment="1" applyProtection="1">
      <alignment horizontal="center"/>
    </xf>
    <xf numFmtId="0" fontId="11" fillId="4" borderId="12" xfId="0" applyFont="1" applyFill="1" applyBorder="1" applyAlignment="1" applyProtection="1">
      <alignment horizontal="center" vertical="center" wrapText="1"/>
    </xf>
    <xf numFmtId="0" fontId="11" fillId="4" borderId="11" xfId="0" applyFont="1" applyFill="1" applyBorder="1" applyAlignment="1" applyProtection="1">
      <alignment horizontal="center" vertical="center" wrapText="1"/>
    </xf>
    <xf numFmtId="0" fontId="12" fillId="4" borderId="3" xfId="0" applyFont="1" applyFill="1" applyBorder="1" applyAlignment="1" applyProtection="1">
      <alignment horizontal="center" vertical="top" wrapText="1"/>
    </xf>
    <xf numFmtId="0" fontId="12" fillId="4" borderId="4" xfId="0" applyFont="1" applyFill="1" applyBorder="1" applyAlignment="1" applyProtection="1">
      <alignment horizontal="center" vertical="top" wrapText="1"/>
    </xf>
    <xf numFmtId="0" fontId="12" fillId="4" borderId="5" xfId="0" applyFont="1" applyFill="1" applyBorder="1" applyAlignment="1" applyProtection="1">
      <alignment horizontal="center" vertical="top" wrapText="1"/>
    </xf>
    <xf numFmtId="0" fontId="11" fillId="4" borderId="3" xfId="0" applyFont="1" applyFill="1" applyBorder="1" applyAlignment="1" applyProtection="1">
      <alignment horizontal="left" vertical="top" wrapText="1"/>
    </xf>
    <xf numFmtId="0" fontId="11" fillId="4" borderId="4" xfId="0" applyFont="1" applyFill="1" applyBorder="1" applyAlignment="1" applyProtection="1">
      <alignment horizontal="left" vertical="top" wrapText="1"/>
    </xf>
    <xf numFmtId="0" fontId="11" fillId="4" borderId="5" xfId="0" applyFont="1" applyFill="1" applyBorder="1" applyAlignment="1" applyProtection="1">
      <alignment horizontal="left" vertical="top" wrapText="1"/>
    </xf>
    <xf numFmtId="165" fontId="12" fillId="4" borderId="3" xfId="4" applyNumberFormat="1" applyFont="1" applyFill="1" applyBorder="1" applyAlignment="1" applyProtection="1">
      <alignment horizontal="center" vertical="top" wrapText="1"/>
    </xf>
    <xf numFmtId="165" fontId="12" fillId="4" borderId="5" xfId="4" applyNumberFormat="1" applyFont="1" applyFill="1" applyBorder="1" applyAlignment="1" applyProtection="1">
      <alignment horizontal="center" vertical="top" wrapText="1"/>
    </xf>
    <xf numFmtId="3" fontId="12" fillId="3" borderId="7" xfId="4" applyNumberFormat="1" applyFont="1" applyFill="1" applyBorder="1" applyAlignment="1" applyProtection="1">
      <alignment horizontal="center" vertical="top" wrapText="1"/>
      <protection locked="0"/>
    </xf>
    <xf numFmtId="3" fontId="12" fillId="3" borderId="16" xfId="4" applyNumberFormat="1" applyFont="1" applyFill="1" applyBorder="1" applyAlignment="1" applyProtection="1">
      <alignment horizontal="center" vertical="top" wrapText="1"/>
      <protection locked="0"/>
    </xf>
    <xf numFmtId="49" fontId="10" fillId="3" borderId="7" xfId="0" applyNumberFormat="1" applyFont="1" applyFill="1" applyBorder="1" applyAlignment="1" applyProtection="1">
      <alignment horizontal="left" vertical="top" wrapText="1"/>
      <protection locked="0"/>
    </xf>
    <xf numFmtId="49" fontId="12" fillId="3" borderId="16" xfId="0" applyNumberFormat="1" applyFont="1" applyFill="1" applyBorder="1" applyAlignment="1" applyProtection="1">
      <alignment horizontal="left" vertical="top" wrapText="1"/>
      <protection locked="0"/>
    </xf>
    <xf numFmtId="165" fontId="12" fillId="3" borderId="6" xfId="4" applyNumberFormat="1" applyFont="1" applyFill="1" applyBorder="1" applyAlignment="1" applyProtection="1">
      <alignment horizontal="center" vertical="top" wrapText="1"/>
      <protection locked="0"/>
    </xf>
    <xf numFmtId="165" fontId="12" fillId="3" borderId="15" xfId="4" applyNumberFormat="1" applyFont="1" applyFill="1" applyBorder="1" applyAlignment="1" applyProtection="1">
      <alignment horizontal="center" vertical="top" wrapText="1"/>
      <protection locked="0"/>
    </xf>
    <xf numFmtId="0" fontId="11" fillId="4" borderId="27" xfId="0" quotePrefix="1" applyFont="1" applyFill="1" applyBorder="1" applyAlignment="1" applyProtection="1">
      <alignment horizontal="left" vertical="top" wrapText="1"/>
    </xf>
    <xf numFmtId="0" fontId="11" fillId="4" borderId="28" xfId="0" applyFont="1" applyFill="1" applyBorder="1" applyAlignment="1" applyProtection="1">
      <alignment vertical="top" wrapText="1"/>
    </xf>
    <xf numFmtId="0" fontId="11" fillId="4" borderId="46" xfId="0" quotePrefix="1" applyFont="1" applyFill="1" applyBorder="1" applyAlignment="1" applyProtection="1">
      <alignment horizontal="center" vertical="center" wrapText="1"/>
    </xf>
    <xf numFmtId="0" fontId="11" fillId="4" borderId="27" xfId="0" applyFont="1" applyFill="1" applyBorder="1" applyAlignment="1" applyProtection="1">
      <alignment horizontal="center" vertical="center" wrapText="1"/>
    </xf>
    <xf numFmtId="0" fontId="11" fillId="4" borderId="3" xfId="0" applyFont="1" applyFill="1" applyBorder="1" applyAlignment="1" applyProtection="1">
      <alignment vertical="top" wrapText="1"/>
    </xf>
    <xf numFmtId="0" fontId="11" fillId="4" borderId="5" xfId="0" applyFont="1" applyFill="1" applyBorder="1" applyAlignment="1" applyProtection="1">
      <alignment vertical="top" wrapText="1"/>
    </xf>
    <xf numFmtId="3" fontId="12" fillId="3" borderId="6" xfId="4" applyNumberFormat="1" applyFont="1" applyFill="1" applyBorder="1" applyAlignment="1" applyProtection="1">
      <alignment horizontal="center" vertical="top" wrapText="1"/>
      <protection locked="0"/>
    </xf>
    <xf numFmtId="3" fontId="12" fillId="3" borderId="15" xfId="4" applyNumberFormat="1" applyFont="1" applyFill="1" applyBorder="1" applyAlignment="1" applyProtection="1">
      <alignment horizontal="center" vertical="top" wrapText="1"/>
      <protection locked="0"/>
    </xf>
    <xf numFmtId="0" fontId="11" fillId="4" borderId="26" xfId="0" quotePrefix="1" applyFont="1" applyFill="1" applyBorder="1" applyAlignment="1" applyProtection="1">
      <alignment horizontal="center" vertical="center" wrapText="1"/>
    </xf>
    <xf numFmtId="0" fontId="11" fillId="4" borderId="18" xfId="0" applyFont="1" applyFill="1" applyBorder="1" applyAlignment="1" applyProtection="1">
      <alignment horizontal="center" vertical="center" wrapText="1"/>
    </xf>
    <xf numFmtId="0" fontId="11" fillId="4" borderId="47" xfId="0" applyFont="1" applyFill="1" applyBorder="1" applyAlignment="1" applyProtection="1">
      <alignment horizontal="left" vertical="top" wrapText="1"/>
    </xf>
    <xf numFmtId="0" fontId="11" fillId="4" borderId="56" xfId="0" applyFont="1" applyFill="1" applyBorder="1" applyAlignment="1" applyProtection="1">
      <alignment horizontal="left" vertical="top" wrapText="1"/>
    </xf>
    <xf numFmtId="0" fontId="11" fillId="4" borderId="57" xfId="0" applyFont="1" applyFill="1" applyBorder="1" applyAlignment="1" applyProtection="1">
      <alignment horizontal="left" vertical="top" wrapText="1"/>
    </xf>
    <xf numFmtId="0" fontId="11" fillId="6" borderId="46" xfId="0" applyFont="1" applyFill="1" applyBorder="1" applyAlignment="1" applyProtection="1">
      <alignment horizontal="center" vertical="center" wrapText="1"/>
    </xf>
    <xf numFmtId="0" fontId="11" fillId="6" borderId="45" xfId="0" applyFont="1" applyFill="1" applyBorder="1" applyAlignment="1" applyProtection="1">
      <alignment horizontal="center" vertical="center" wrapText="1"/>
    </xf>
    <xf numFmtId="0" fontId="11" fillId="6" borderId="42" xfId="0" applyFont="1" applyFill="1" applyBorder="1" applyAlignment="1" applyProtection="1">
      <alignment horizontal="center" vertical="center" wrapText="1"/>
    </xf>
    <xf numFmtId="0" fontId="11" fillId="6" borderId="27" xfId="0" applyFont="1" applyFill="1" applyBorder="1" applyAlignment="1" applyProtection="1">
      <alignment horizontal="center" vertical="center" wrapText="1"/>
    </xf>
    <xf numFmtId="0" fontId="11" fillId="6" borderId="28" xfId="0" applyFont="1" applyFill="1" applyBorder="1" applyAlignment="1" applyProtection="1">
      <alignment horizontal="center" vertical="center" wrapText="1"/>
    </xf>
    <xf numFmtId="0" fontId="11" fillId="6" borderId="14" xfId="0" applyFont="1" applyFill="1" applyBorder="1" applyAlignment="1" applyProtection="1">
      <alignment horizontal="center" vertical="center" wrapText="1"/>
    </xf>
    <xf numFmtId="49" fontId="10" fillId="3" borderId="29" xfId="0" applyNumberFormat="1" applyFont="1" applyFill="1" applyBorder="1" applyAlignment="1" applyProtection="1">
      <alignment horizontal="left" vertical="top" wrapText="1"/>
      <protection locked="0"/>
    </xf>
    <xf numFmtId="49" fontId="12" fillId="3" borderId="23" xfId="0" applyNumberFormat="1" applyFont="1" applyFill="1" applyBorder="1" applyAlignment="1" applyProtection="1">
      <alignment horizontal="left" vertical="top" wrapText="1"/>
      <protection locked="0"/>
    </xf>
    <xf numFmtId="0" fontId="11" fillId="4" borderId="26" xfId="0" applyFont="1" applyFill="1" applyBorder="1" applyAlignment="1" applyProtection="1">
      <alignment horizontal="left" vertical="top" wrapText="1"/>
    </xf>
    <xf numFmtId="0" fontId="11" fillId="4" borderId="18" xfId="0" applyFont="1" applyFill="1" applyBorder="1" applyAlignment="1" applyProtection="1">
      <alignment horizontal="left" vertical="top" wrapText="1"/>
    </xf>
    <xf numFmtId="0" fontId="11" fillId="4" borderId="14" xfId="0" applyFont="1" applyFill="1" applyBorder="1" applyAlignment="1" applyProtection="1">
      <alignment horizontal="left" vertical="top" wrapText="1"/>
    </xf>
    <xf numFmtId="49" fontId="10" fillId="3" borderId="6" xfId="0" applyNumberFormat="1" applyFont="1" applyFill="1" applyBorder="1" applyAlignment="1" applyProtection="1">
      <alignment horizontal="left" vertical="top" wrapText="1"/>
      <protection locked="0"/>
    </xf>
    <xf numFmtId="49" fontId="12" fillId="3" borderId="15" xfId="0" applyNumberFormat="1" applyFont="1" applyFill="1" applyBorder="1" applyAlignment="1" applyProtection="1">
      <alignment horizontal="left" vertical="top" wrapText="1"/>
      <protection locked="0"/>
    </xf>
    <xf numFmtId="0" fontId="11" fillId="4" borderId="12" xfId="0" applyFont="1" applyFill="1" applyBorder="1" applyAlignment="1" applyProtection="1">
      <alignment horizontal="center" vertical="top" wrapText="1"/>
    </xf>
    <xf numFmtId="0" fontId="11" fillId="4" borderId="11" xfId="0" applyFont="1" applyFill="1" applyBorder="1" applyAlignment="1" applyProtection="1">
      <alignment horizontal="center" vertical="top" wrapText="1"/>
    </xf>
    <xf numFmtId="0" fontId="11" fillId="4" borderId="46" xfId="0" applyFont="1" applyFill="1" applyBorder="1" applyAlignment="1" applyProtection="1">
      <alignment horizontal="center" vertical="top" wrapText="1"/>
    </xf>
    <xf numFmtId="0" fontId="11" fillId="4" borderId="17" xfId="0" applyFont="1" applyFill="1" applyBorder="1" applyAlignment="1" applyProtection="1">
      <alignment horizontal="left" vertical="top" wrapText="1"/>
    </xf>
    <xf numFmtId="0" fontId="11" fillId="4" borderId="12" xfId="0" quotePrefix="1" applyFont="1" applyFill="1" applyBorder="1" applyAlignment="1" applyProtection="1">
      <alignment horizontal="center" vertical="center" wrapText="1"/>
    </xf>
    <xf numFmtId="0" fontId="12" fillId="3" borderId="38" xfId="0" applyFont="1" applyFill="1" applyBorder="1" applyAlignment="1" applyProtection="1">
      <alignment horizontal="left" vertical="top" wrapText="1"/>
      <protection locked="0"/>
    </xf>
    <xf numFmtId="49" fontId="10" fillId="3" borderId="16" xfId="0" applyNumberFormat="1" applyFont="1" applyFill="1" applyBorder="1" applyAlignment="1" applyProtection="1">
      <alignment vertical="top" wrapText="1"/>
      <protection locked="0"/>
    </xf>
    <xf numFmtId="49" fontId="10" fillId="3" borderId="27" xfId="0" applyNumberFormat="1" applyFont="1" applyFill="1" applyBorder="1" applyAlignment="1" applyProtection="1">
      <alignment vertical="top" wrapText="1"/>
      <protection locked="0"/>
    </xf>
    <xf numFmtId="49" fontId="12" fillId="3" borderId="28" xfId="0" applyNumberFormat="1" applyFont="1" applyFill="1" applyBorder="1" applyAlignment="1" applyProtection="1">
      <alignment vertical="top" wrapText="1"/>
      <protection locked="0"/>
    </xf>
    <xf numFmtId="165" fontId="12" fillId="3" borderId="27" xfId="4" applyNumberFormat="1" applyFont="1" applyFill="1" applyBorder="1" applyAlignment="1" applyProtection="1">
      <alignment horizontal="center" vertical="top" wrapText="1"/>
      <protection locked="0"/>
    </xf>
    <xf numFmtId="165" fontId="12" fillId="3" borderId="14" xfId="4" applyNumberFormat="1" applyFont="1" applyFill="1" applyBorder="1" applyAlignment="1" applyProtection="1">
      <alignment horizontal="center" vertical="top" wrapText="1"/>
      <protection locked="0"/>
    </xf>
    <xf numFmtId="0" fontId="11" fillId="4" borderId="45" xfId="0" applyFont="1" applyFill="1" applyBorder="1" applyAlignment="1" applyProtection="1">
      <alignment horizontal="left" vertical="top" wrapText="1"/>
    </xf>
    <xf numFmtId="0" fontId="11" fillId="4" borderId="28" xfId="0" applyFont="1" applyFill="1" applyBorder="1" applyAlignment="1" applyProtection="1">
      <alignment horizontal="left" vertical="top" wrapText="1"/>
    </xf>
    <xf numFmtId="165" fontId="10" fillId="0" borderId="3" xfId="4" quotePrefix="1" applyNumberFormat="1" applyFont="1" applyFill="1" applyBorder="1" applyAlignment="1" applyProtection="1">
      <alignment horizontal="center" vertical="center" wrapText="1"/>
      <protection locked="0"/>
    </xf>
    <xf numFmtId="165" fontId="12" fillId="0" borderId="5" xfId="4" applyNumberFormat="1" applyFont="1" applyFill="1" applyBorder="1" applyAlignment="1" applyProtection="1">
      <alignment horizontal="center" vertical="center" wrapText="1"/>
      <protection locked="0"/>
    </xf>
    <xf numFmtId="166" fontId="12" fillId="4" borderId="3" xfId="7" applyNumberFormat="1" applyFont="1" applyFill="1" applyBorder="1" applyAlignment="1" applyProtection="1">
      <alignment horizontal="center" wrapText="1"/>
    </xf>
    <xf numFmtId="166" fontId="12" fillId="4" borderId="5" xfId="7" applyNumberFormat="1" applyFont="1" applyFill="1" applyBorder="1" applyAlignment="1" applyProtection="1">
      <alignment horizontal="center" wrapText="1"/>
    </xf>
    <xf numFmtId="3" fontId="12" fillId="3" borderId="16" xfId="0" applyNumberFormat="1" applyFont="1" applyFill="1" applyBorder="1" applyAlignment="1" applyProtection="1">
      <alignment horizontal="center" vertical="top" wrapText="1"/>
      <protection locked="0"/>
    </xf>
    <xf numFmtId="0" fontId="12" fillId="3" borderId="7" xfId="0" applyFont="1" applyFill="1" applyBorder="1" applyAlignment="1" applyProtection="1">
      <alignment horizontal="center" vertical="top" wrapText="1"/>
      <protection locked="0"/>
    </xf>
    <xf numFmtId="0" fontId="11" fillId="4" borderId="27" xfId="0" applyFont="1" applyFill="1" applyBorder="1" applyAlignment="1" applyProtection="1">
      <alignment vertical="top" wrapText="1"/>
    </xf>
    <xf numFmtId="165" fontId="12" fillId="0" borderId="3" xfId="4" applyNumberFormat="1" applyFont="1" applyFill="1" applyBorder="1" applyAlignment="1" applyProtection="1">
      <alignment horizontal="center" wrapText="1"/>
      <protection locked="0"/>
    </xf>
    <xf numFmtId="165" fontId="12" fillId="0" borderId="5" xfId="4" applyNumberFormat="1" applyFont="1" applyFill="1" applyBorder="1" applyAlignment="1" applyProtection="1">
      <alignment horizontal="center" wrapText="1"/>
      <protection locked="0"/>
    </xf>
    <xf numFmtId="0" fontId="11" fillId="65" borderId="3" xfId="0" quotePrefix="1" applyFont="1" applyFill="1" applyBorder="1" applyAlignment="1" applyProtection="1">
      <alignment horizontal="left" vertical="top" wrapText="1"/>
    </xf>
    <xf numFmtId="0" fontId="11" fillId="65" borderId="4" xfId="0" applyFont="1" applyFill="1" applyBorder="1" applyAlignment="1" applyProtection="1">
      <alignment vertical="top" wrapText="1"/>
    </xf>
    <xf numFmtId="0" fontId="11" fillId="65" borderId="5" xfId="0" applyFont="1" applyFill="1" applyBorder="1" applyAlignment="1" applyProtection="1">
      <alignment vertical="top" wrapText="1"/>
    </xf>
    <xf numFmtId="165" fontId="12" fillId="0" borderId="3" xfId="4" applyNumberFormat="1" applyFont="1" applyFill="1" applyBorder="1" applyAlignment="1" applyProtection="1">
      <alignment horizontal="center" vertical="center" wrapText="1"/>
      <protection locked="0"/>
    </xf>
    <xf numFmtId="0" fontId="72" fillId="5" borderId="46" xfId="255" applyFont="1" applyFill="1" applyBorder="1" applyAlignment="1" applyProtection="1">
      <alignment horizontal="center"/>
    </xf>
    <xf numFmtId="0" fontId="72" fillId="5" borderId="45" xfId="255" applyFont="1" applyFill="1" applyBorder="1" applyAlignment="1" applyProtection="1">
      <alignment horizontal="center"/>
    </xf>
    <xf numFmtId="0" fontId="72" fillId="5" borderId="42" xfId="255" applyFont="1" applyFill="1" applyBorder="1" applyAlignment="1" applyProtection="1">
      <alignment horizontal="center"/>
    </xf>
    <xf numFmtId="0" fontId="73" fillId="5" borderId="3" xfId="255" applyFont="1" applyFill="1" applyBorder="1" applyAlignment="1" applyProtection="1">
      <alignment horizontal="left" vertical="center" wrapText="1"/>
    </xf>
    <xf numFmtId="0" fontId="73" fillId="5" borderId="4" xfId="255" applyFont="1" applyFill="1" applyBorder="1" applyAlignment="1" applyProtection="1">
      <alignment horizontal="left" vertical="center" wrapText="1"/>
    </xf>
    <xf numFmtId="0" fontId="73" fillId="5" borderId="5" xfId="255" applyFont="1" applyFill="1" applyBorder="1" applyAlignment="1" applyProtection="1">
      <alignment horizontal="left" vertical="center" wrapText="1"/>
    </xf>
    <xf numFmtId="0" fontId="6" fillId="0" borderId="3" xfId="255" applyFont="1" applyBorder="1" applyAlignment="1" applyProtection="1">
      <alignment horizontal="center" vertical="center"/>
    </xf>
    <xf numFmtId="0" fontId="6" fillId="0" borderId="4" xfId="255" applyFont="1" applyBorder="1" applyAlignment="1" applyProtection="1">
      <alignment horizontal="center" vertical="center"/>
    </xf>
    <xf numFmtId="0" fontId="6" fillId="0" borderId="5" xfId="255"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8" fillId="4" borderId="3"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3" xfId="0" applyFont="1" applyFill="1" applyBorder="1" applyAlignment="1" applyProtection="1">
      <alignment horizontal="left" vertical="center"/>
    </xf>
    <xf numFmtId="0" fontId="8" fillId="4" borderId="4" xfId="0" applyFont="1" applyFill="1" applyBorder="1" applyAlignment="1" applyProtection="1">
      <alignment horizontal="left" vertical="center"/>
    </xf>
    <xf numFmtId="0" fontId="8" fillId="4" borderId="5" xfId="0" applyFont="1" applyFill="1" applyBorder="1" applyAlignment="1" applyProtection="1">
      <alignment horizontal="left" vertical="center"/>
    </xf>
    <xf numFmtId="0" fontId="75" fillId="0" borderId="0" xfId="256" quotePrefix="1" applyFont="1" applyAlignment="1" applyProtection="1">
      <alignment horizontal="center"/>
      <protection locked="0"/>
    </xf>
    <xf numFmtId="0" fontId="76" fillId="0" borderId="0" xfId="255" quotePrefix="1" applyFont="1" applyAlignment="1" applyProtection="1">
      <alignment horizontal="left" vertical="center" wrapText="1"/>
    </xf>
    <xf numFmtId="0" fontId="11" fillId="5" borderId="55" xfId="255" applyFont="1" applyFill="1" applyBorder="1" applyAlignment="1" applyProtection="1">
      <alignment horizontal="left" vertical="center" wrapText="1"/>
    </xf>
    <xf numFmtId="0" fontId="11" fillId="5" borderId="94" xfId="255" applyFont="1" applyFill="1" applyBorder="1" applyAlignment="1" applyProtection="1">
      <alignment horizontal="left" vertical="center" wrapText="1"/>
    </xf>
    <xf numFmtId="0" fontId="11" fillId="5" borderId="93" xfId="255" applyFont="1" applyFill="1" applyBorder="1" applyAlignment="1" applyProtection="1">
      <alignment horizontal="left" vertical="center"/>
    </xf>
    <xf numFmtId="0" fontId="11" fillId="5" borderId="94" xfId="255" applyFont="1" applyFill="1" applyBorder="1" applyAlignment="1" applyProtection="1">
      <alignment horizontal="left" vertical="center"/>
    </xf>
    <xf numFmtId="0" fontId="11" fillId="5" borderId="46" xfId="0" applyFont="1" applyFill="1" applyBorder="1" applyAlignment="1" applyProtection="1">
      <alignment vertical="center" wrapText="1"/>
    </xf>
    <xf numFmtId="0" fontId="11" fillId="5" borderId="45" xfId="0" applyFont="1" applyFill="1" applyBorder="1" applyAlignment="1" applyProtection="1">
      <alignment vertical="center" wrapText="1"/>
    </xf>
    <xf numFmtId="0" fontId="11" fillId="5" borderId="27" xfId="0" applyFont="1" applyFill="1" applyBorder="1" applyAlignment="1" applyProtection="1">
      <alignment vertical="center" wrapText="1"/>
    </xf>
    <xf numFmtId="0" fontId="11" fillId="5" borderId="28" xfId="0" applyFont="1" applyFill="1" applyBorder="1" applyAlignment="1" applyProtection="1">
      <alignment vertical="center" wrapText="1"/>
    </xf>
    <xf numFmtId="0" fontId="72" fillId="67" borderId="55" xfId="0" applyFont="1" applyFill="1" applyBorder="1" applyAlignment="1" applyProtection="1">
      <alignment horizontal="center" vertical="center"/>
      <protection locked="0"/>
    </xf>
    <xf numFmtId="0" fontId="72" fillId="67" borderId="81" xfId="0" applyFont="1" applyFill="1" applyBorder="1" applyAlignment="1" applyProtection="1">
      <alignment horizontal="center" vertical="center"/>
      <protection locked="0"/>
    </xf>
    <xf numFmtId="0" fontId="11" fillId="5" borderId="55" xfId="255" applyFont="1" applyFill="1" applyBorder="1" applyAlignment="1">
      <alignment vertical="center" wrapText="1"/>
    </xf>
    <xf numFmtId="0" fontId="11" fillId="5" borderId="123" xfId="255" applyFont="1" applyFill="1" applyBorder="1" applyAlignment="1">
      <alignment vertical="center" wrapText="1"/>
    </xf>
    <xf numFmtId="0" fontId="11" fillId="5" borderId="94" xfId="255" applyFont="1" applyFill="1" applyBorder="1" applyAlignment="1">
      <alignment vertical="center" wrapText="1"/>
    </xf>
  </cellXfs>
  <cellStyles count="257">
    <cellStyle name="20% - Accent1" xfId="26" builtinId="30" customBuiltin="1"/>
    <cellStyle name="20% - Accent1 2" xfId="56"/>
    <cellStyle name="20% - Accent2" xfId="30" builtinId="34" customBuiltin="1"/>
    <cellStyle name="20% - Accent2 2" xfId="57"/>
    <cellStyle name="20% - Accent3" xfId="34" builtinId="38" customBuiltin="1"/>
    <cellStyle name="20% - Accent3 2" xfId="58"/>
    <cellStyle name="20% - Accent4" xfId="38" builtinId="42" customBuiltin="1"/>
    <cellStyle name="20% - Accent4 2" xfId="59"/>
    <cellStyle name="20% - Accent5" xfId="42" builtinId="46" customBuiltin="1"/>
    <cellStyle name="20% - Accent5 2" xfId="60"/>
    <cellStyle name="20% - Accent6" xfId="46" builtinId="50" customBuiltin="1"/>
    <cellStyle name="20% - Accent6 2" xfId="61"/>
    <cellStyle name="2x indented GHG Textfiels" xfId="62"/>
    <cellStyle name="40% - Accent1" xfId="27" builtinId="31" customBuiltin="1"/>
    <cellStyle name="40% - Accent1 2" xfId="63"/>
    <cellStyle name="40% - Accent2" xfId="31" builtinId="35" customBuiltin="1"/>
    <cellStyle name="40% - Accent2 2" xfId="64"/>
    <cellStyle name="40% - Accent3" xfId="35" builtinId="39" customBuiltin="1"/>
    <cellStyle name="40% - Accent3 2" xfId="65"/>
    <cellStyle name="40% - Accent4" xfId="39" builtinId="43" customBuiltin="1"/>
    <cellStyle name="40% - Accent4 2" xfId="66"/>
    <cellStyle name="40% - Accent5" xfId="43" builtinId="47" customBuiltin="1"/>
    <cellStyle name="40% - Accent5 2" xfId="67"/>
    <cellStyle name="40% - Accent6" xfId="47" builtinId="51" customBuiltin="1"/>
    <cellStyle name="40% - Accent6 2" xfId="68"/>
    <cellStyle name="5x indented GHG Textfiels" xfId="69"/>
    <cellStyle name="60% - Accent1" xfId="28" builtinId="32" customBuiltin="1"/>
    <cellStyle name="60% - Accent1 2" xfId="70"/>
    <cellStyle name="60% - Accent2" xfId="32" builtinId="36" customBuiltin="1"/>
    <cellStyle name="60% - Accent2 2" xfId="71"/>
    <cellStyle name="60% - Accent3" xfId="36" builtinId="40" customBuiltin="1"/>
    <cellStyle name="60% - Accent3 2" xfId="72"/>
    <cellStyle name="60% - Accent4" xfId="40" builtinId="44" customBuiltin="1"/>
    <cellStyle name="60% - Accent4 2" xfId="73"/>
    <cellStyle name="60% - Accent5" xfId="44" builtinId="48" customBuiltin="1"/>
    <cellStyle name="60% - Accent5 2" xfId="74"/>
    <cellStyle name="60% - Accent6" xfId="48" builtinId="52" customBuiltin="1"/>
    <cellStyle name="60% - Accent6 2" xfId="75"/>
    <cellStyle name="Accent1" xfId="25" builtinId="29" customBuiltin="1"/>
    <cellStyle name="Accent1 2" xfId="76"/>
    <cellStyle name="Accent2" xfId="29" builtinId="33" customBuiltin="1"/>
    <cellStyle name="Accent2 2" xfId="77"/>
    <cellStyle name="Accent3" xfId="33" builtinId="37" customBuiltin="1"/>
    <cellStyle name="Accent3 2" xfId="78"/>
    <cellStyle name="Accent4" xfId="37" builtinId="41" customBuiltin="1"/>
    <cellStyle name="Accent4 2" xfId="79"/>
    <cellStyle name="Accent5" xfId="41" builtinId="45" customBuiltin="1"/>
    <cellStyle name="Accent5 2" xfId="80"/>
    <cellStyle name="Accent6" xfId="45" builtinId="49" customBuiltin="1"/>
    <cellStyle name="Accent6 2" xfId="81"/>
    <cellStyle name="Bad" xfId="15" builtinId="27" customBuiltin="1"/>
    <cellStyle name="Bad 2" xfId="82"/>
    <cellStyle name="Bold GHG Numbers (0.00)" xfId="83"/>
    <cellStyle name="Calculation" xfId="19" builtinId="22" customBuiltin="1"/>
    <cellStyle name="Calculation 2" xfId="84"/>
    <cellStyle name="Calculation 2 2" xfId="218"/>
    <cellStyle name="Check Cell" xfId="21" builtinId="23" customBuiltin="1"/>
    <cellStyle name="Check Cell 2" xfId="85"/>
    <cellStyle name="Column heading" xfId="139"/>
    <cellStyle name="Comma" xfId="1" builtinId="3"/>
    <cellStyle name="Comma 2" xfId="2"/>
    <cellStyle name="Comma 2 2" xfId="86"/>
    <cellStyle name="Comma 2 2 2" xfId="245"/>
    <cellStyle name="Comma 2 3" xfId="54"/>
    <cellStyle name="Comma 2 4" xfId="224"/>
    <cellStyle name="Comma 3" xfId="3"/>
    <cellStyle name="Comma 3 2" xfId="138"/>
    <cellStyle name="Comma 3 2 2" xfId="248"/>
    <cellStyle name="Comma 3 3" xfId="87"/>
    <cellStyle name="Comma 3 4" xfId="227"/>
    <cellStyle name="Comma 4" xfId="88"/>
    <cellStyle name="Comma 4 2" xfId="232"/>
    <cellStyle name="Comma 5" xfId="50"/>
    <cellStyle name="Comma 6" xfId="233"/>
    <cellStyle name="Comma0" xfId="140"/>
    <cellStyle name="Corner heading" xfId="141"/>
    <cellStyle name="Currency" xfId="4" builtinId="4"/>
    <cellStyle name="Currency 10" xfId="214"/>
    <cellStyle name="Currency 10 2" xfId="237"/>
    <cellStyle name="Currency 2" xfId="51"/>
    <cellStyle name="Currency 2 2" xfId="211"/>
    <cellStyle name="Currency 2 2 2" xfId="244"/>
    <cellStyle name="Currency 2 3" xfId="250"/>
    <cellStyle name="Currency 2 4" xfId="223"/>
    <cellStyle name="Currency 3" xfId="226"/>
    <cellStyle name="Currency 3 2" xfId="247"/>
    <cellStyle name="Currency 4" xfId="231"/>
    <cellStyle name="Currency 5" xfId="235"/>
    <cellStyle name="Currency 6" xfId="220"/>
    <cellStyle name="Currency0" xfId="142"/>
    <cellStyle name="Data" xfId="143"/>
    <cellStyle name="Data no deci" xfId="144"/>
    <cellStyle name="Data Superscript" xfId="145"/>
    <cellStyle name="Data_1-1A-Regular" xfId="146"/>
    <cellStyle name="Data-one deci" xfId="147"/>
    <cellStyle name="Date" xfId="148"/>
    <cellStyle name="Explanatory Text" xfId="23" builtinId="53" customBuiltin="1"/>
    <cellStyle name="Explanatory Text 2" xfId="89"/>
    <cellStyle name="Fixed" xfId="149"/>
    <cellStyle name="Good" xfId="14" builtinId="26" customBuiltin="1"/>
    <cellStyle name="Good 2" xfId="90"/>
    <cellStyle name="Heading 1" xfId="10" builtinId="16" customBuiltin="1"/>
    <cellStyle name="Heading 1 2" xfId="91"/>
    <cellStyle name="Heading 2" xfId="11" builtinId="17" customBuiltin="1"/>
    <cellStyle name="Heading 2 2" xfId="92"/>
    <cellStyle name="Heading 3" xfId="12" builtinId="18" customBuiltin="1"/>
    <cellStyle name="Heading 3 2" xfId="93"/>
    <cellStyle name="Heading 4" xfId="13" builtinId="19" customBuiltin="1"/>
    <cellStyle name="Heading 4 2" xfId="94"/>
    <cellStyle name="Headline" xfId="95"/>
    <cellStyle name="Hed Side" xfId="150"/>
    <cellStyle name="Hed Side bold" xfId="151"/>
    <cellStyle name="Hed Side Indent" xfId="152"/>
    <cellStyle name="Hed Side Regular" xfId="153"/>
    <cellStyle name="Hed Side_1-1A-Regular" xfId="154"/>
    <cellStyle name="Hed Top" xfId="155"/>
    <cellStyle name="Hed Top - SECTION" xfId="156"/>
    <cellStyle name="Hed Top_3-new4" xfId="157"/>
    <cellStyle name="Hyperlink" xfId="256" builtinId="8"/>
    <cellStyle name="Hyperlink 2" xfId="96"/>
    <cellStyle name="Input" xfId="17" builtinId="20" customBuiltin="1"/>
    <cellStyle name="Input 2" xfId="97"/>
    <cellStyle name="Linked Cell" xfId="20" builtinId="24" customBuiltin="1"/>
    <cellStyle name="Linked Cell 2" xfId="98"/>
    <cellStyle name="Neutral" xfId="16" builtinId="28" customBuiltin="1"/>
    <cellStyle name="Neutral 2" xfId="99"/>
    <cellStyle name="Normal" xfId="0" builtinId="0"/>
    <cellStyle name="Normal 10" xfId="100"/>
    <cellStyle name="Normal 10 10" xfId="255"/>
    <cellStyle name="Normal 11" xfId="101"/>
    <cellStyle name="Normal 12" xfId="102"/>
    <cellStyle name="Normal 13" xfId="103"/>
    <cellStyle name="Normal 14" xfId="104"/>
    <cellStyle name="Normal 15" xfId="105"/>
    <cellStyle name="Normal 16" xfId="106"/>
    <cellStyle name="Normal 17" xfId="107"/>
    <cellStyle name="Normal 18" xfId="108"/>
    <cellStyle name="Normal 19" xfId="135"/>
    <cellStyle name="Normal 2" xfId="5"/>
    <cellStyle name="Normal 2 2" xfId="133"/>
    <cellStyle name="Normal 2 2 2" xfId="240"/>
    <cellStyle name="Normal 2 3" xfId="53"/>
    <cellStyle name="Normal 2 3 2" xfId="236"/>
    <cellStyle name="Normal 2 4" xfId="212"/>
    <cellStyle name="Normal 20" xfId="209"/>
    <cellStyle name="Normal 21" xfId="49"/>
    <cellStyle name="Normal 22" xfId="210"/>
    <cellStyle name="Normal 23" xfId="213"/>
    <cellStyle name="Normal 237" xfId="217"/>
    <cellStyle name="Normal 237 2" xfId="241"/>
    <cellStyle name="Normal 3" xfId="6"/>
    <cellStyle name="Normal 3 2" xfId="158"/>
    <cellStyle name="Normal 3 2 2" xfId="238"/>
    <cellStyle name="Normal 3 3" xfId="109"/>
    <cellStyle name="Normal 3 4" xfId="215"/>
    <cellStyle name="Normal 4" xfId="110"/>
    <cellStyle name="Normal 4 2" xfId="111"/>
    <cellStyle name="Normal 4 2 2" xfId="242"/>
    <cellStyle name="Normal 4 3" xfId="137"/>
    <cellStyle name="Normal 4 3 2" xfId="251"/>
    <cellStyle name="Normal 4 4" xfId="221"/>
    <cellStyle name="Normal 4_Fuel_Prod_TS" xfId="112"/>
    <cellStyle name="Normal 5" xfId="113"/>
    <cellStyle name="Normal 5 2" xfId="246"/>
    <cellStyle name="Normal 5 3" xfId="225"/>
    <cellStyle name="Normal 6" xfId="114"/>
    <cellStyle name="Normal 6 2" xfId="229"/>
    <cellStyle name="Normal 7" xfId="115"/>
    <cellStyle name="Normal 7 2" xfId="253"/>
    <cellStyle name="Normal 8" xfId="116"/>
    <cellStyle name="Normal 8 2" xfId="254"/>
    <cellStyle name="Normal 9" xfId="117"/>
    <cellStyle name="Normal GHG Numbers (0.00)" xfId="118"/>
    <cellStyle name="Normal GHG Textfiels Bold" xfId="119"/>
    <cellStyle name="Normal GHG whole table" xfId="120"/>
    <cellStyle name="Normal GHG-Shade" xfId="121"/>
    <cellStyle name="Note 2" xfId="122"/>
    <cellStyle name="Note 3" xfId="132"/>
    <cellStyle name="Output" xfId="18" builtinId="21" customBuiltin="1"/>
    <cellStyle name="Output 2" xfId="123"/>
    <cellStyle name="Pattern" xfId="124"/>
    <cellStyle name="Percent" xfId="7" builtinId="5"/>
    <cellStyle name="Percent 10" xfId="159"/>
    <cellStyle name="Percent 11" xfId="160"/>
    <cellStyle name="Percent 12" xfId="161"/>
    <cellStyle name="Percent 13" xfId="162"/>
    <cellStyle name="Percent 14" xfId="163"/>
    <cellStyle name="Percent 15" xfId="164"/>
    <cellStyle name="Percent 16" xfId="165"/>
    <cellStyle name="Percent 17" xfId="166"/>
    <cellStyle name="Percent 18" xfId="167"/>
    <cellStyle name="Percent 19" xfId="168"/>
    <cellStyle name="Percent 2" xfId="8"/>
    <cellStyle name="Percent 2 2" xfId="134"/>
    <cellStyle name="Percent 2 2 2" xfId="239"/>
    <cellStyle name="Percent 2 3" xfId="55"/>
    <cellStyle name="Percent 2 4" xfId="216"/>
    <cellStyle name="Percent 20" xfId="169"/>
    <cellStyle name="Percent 21" xfId="170"/>
    <cellStyle name="Percent 22" xfId="171"/>
    <cellStyle name="Percent 23" xfId="172"/>
    <cellStyle name="Percent 24" xfId="173"/>
    <cellStyle name="Percent 25" xfId="174"/>
    <cellStyle name="Percent 26" xfId="175"/>
    <cellStyle name="Percent 27" xfId="176"/>
    <cellStyle name="Percent 28" xfId="177"/>
    <cellStyle name="Percent 29" xfId="178"/>
    <cellStyle name="Percent 3" xfId="125"/>
    <cellStyle name="Percent 3 2" xfId="243"/>
    <cellStyle name="Percent 3 3" xfId="252"/>
    <cellStyle name="Percent 3 4" xfId="222"/>
    <cellStyle name="Percent 30" xfId="179"/>
    <cellStyle name="Percent 31" xfId="180"/>
    <cellStyle name="Percent 32" xfId="52"/>
    <cellStyle name="Percent 33" xfId="219"/>
    <cellStyle name="Percent 4" xfId="126"/>
    <cellStyle name="Percent 4 2" xfId="249"/>
    <cellStyle name="Percent 4 3" xfId="228"/>
    <cellStyle name="Percent 5" xfId="136"/>
    <cellStyle name="Percent 5 2" xfId="230"/>
    <cellStyle name="Percent 6" xfId="181"/>
    <cellStyle name="Percent 6 2" xfId="234"/>
    <cellStyle name="Percent 7" xfId="182"/>
    <cellStyle name="Percent 8" xfId="183"/>
    <cellStyle name="Percent 9" xfId="184"/>
    <cellStyle name="Plain" xfId="127"/>
    <cellStyle name="Reference" xfId="185"/>
    <cellStyle name="Row heading" xfId="186"/>
    <cellStyle name="Scientific" xfId="128"/>
    <cellStyle name="Source Hed" xfId="187"/>
    <cellStyle name="Source Letter" xfId="188"/>
    <cellStyle name="Source Superscript" xfId="189"/>
    <cellStyle name="Source Text" xfId="190"/>
    <cellStyle name="State" xfId="191"/>
    <cellStyle name="Superscript" xfId="192"/>
    <cellStyle name="Superscript- regular" xfId="193"/>
    <cellStyle name="Superscript_1-1A-Regular" xfId="194"/>
    <cellStyle name="Table Data" xfId="195"/>
    <cellStyle name="Table Head Top" xfId="196"/>
    <cellStyle name="Table Hed Side" xfId="197"/>
    <cellStyle name="Table Title" xfId="198"/>
    <cellStyle name="Title" xfId="9" builtinId="15" customBuiltin="1"/>
    <cellStyle name="Title 2" xfId="129"/>
    <cellStyle name="Title Text" xfId="199"/>
    <cellStyle name="Title Text 1" xfId="200"/>
    <cellStyle name="Title Text 2" xfId="201"/>
    <cellStyle name="Title-1" xfId="202"/>
    <cellStyle name="Title-2" xfId="203"/>
    <cellStyle name="Title-3" xfId="204"/>
    <cellStyle name="Total" xfId="24" builtinId="25" customBuiltin="1"/>
    <cellStyle name="Total 2" xfId="130"/>
    <cellStyle name="Warning Text" xfId="22" builtinId="11" customBuiltin="1"/>
    <cellStyle name="Warning Text 2" xfId="131"/>
    <cellStyle name="Wrap" xfId="205"/>
    <cellStyle name="Wrap Bold" xfId="206"/>
    <cellStyle name="Wrap Title" xfId="207"/>
    <cellStyle name="Wrap_NTS99-~11" xfId="208"/>
  </cellStyles>
  <dxfs count="46">
    <dxf>
      <fill>
        <patternFill>
          <bgColor theme="1"/>
        </patternFill>
      </fill>
    </dxf>
    <dxf>
      <font>
        <color theme="0" tint="-0.24994659260841701"/>
      </font>
      <fill>
        <patternFill patternType="solid">
          <bgColor theme="0" tint="-0.14996795556505021"/>
        </patternFill>
      </fill>
    </dxf>
    <dxf>
      <font>
        <strike val="0"/>
        <color theme="0" tint="-0.34998626667073579"/>
      </font>
    </dxf>
    <dxf>
      <font>
        <strike val="0"/>
        <color theme="0" tint="-0.34998626667073579"/>
      </font>
    </dxf>
    <dxf>
      <font>
        <color theme="0" tint="-0.34998626667073579"/>
      </font>
    </dxf>
    <dxf>
      <font>
        <strike val="0"/>
        <color theme="0" tint="-0.34998626667073579"/>
      </font>
    </dxf>
    <dxf>
      <fill>
        <patternFill>
          <bgColor rgb="FFFFFF00"/>
        </patternFill>
      </fill>
    </dxf>
    <dxf>
      <font>
        <strike val="0"/>
        <color theme="0" tint="-0.34998626667073579"/>
      </font>
      <fill>
        <patternFill>
          <bgColor theme="0" tint="-0.14996795556505021"/>
        </patternFill>
      </fill>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transit.dot.gov/funding/grant-programs/capital-investments/regulations-guidanc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36"/>
  <sheetViews>
    <sheetView showGridLines="0" tabSelected="1" zoomScale="90" zoomScaleNormal="90" workbookViewId="0">
      <selection activeCell="F49" sqref="F49:M49"/>
    </sheetView>
  </sheetViews>
  <sheetFormatPr defaultColWidth="9.33203125" defaultRowHeight="11.25" x14ac:dyDescent="0.2"/>
  <cols>
    <col min="1" max="1" width="6.6640625" style="154" customWidth="1"/>
    <col min="2" max="2" width="28.83203125" style="154" customWidth="1"/>
    <col min="3" max="3" width="14.83203125" style="154" customWidth="1"/>
    <col min="4" max="4" width="14.83203125" style="154" hidden="1" customWidth="1"/>
    <col min="5" max="5" width="14.83203125" style="154" customWidth="1"/>
    <col min="6" max="9" width="7.33203125" style="154" customWidth="1"/>
    <col min="10" max="10" width="6.33203125" style="154" customWidth="1"/>
    <col min="11" max="11" width="7.83203125" style="154" customWidth="1"/>
    <col min="12" max="13" width="11.83203125" style="154" customWidth="1"/>
    <col min="14" max="14" width="11.83203125" style="150" customWidth="1"/>
    <col min="15" max="16384" width="9.33203125" style="150"/>
  </cols>
  <sheetData>
    <row r="1" spans="1:13" ht="20.25" customHeight="1" thickBot="1" x14ac:dyDescent="0.25">
      <c r="A1" s="442" t="s">
        <v>113</v>
      </c>
      <c r="B1" s="443"/>
      <c r="C1" s="443"/>
      <c r="D1" s="443"/>
      <c r="E1" s="443"/>
      <c r="F1" s="443"/>
      <c r="G1" s="443"/>
      <c r="H1" s="443"/>
      <c r="I1" s="443"/>
      <c r="J1" s="443"/>
      <c r="K1" s="443"/>
      <c r="L1" s="443"/>
      <c r="M1" s="444"/>
    </row>
    <row r="2" spans="1:13" s="151" customFormat="1" ht="19.5" customHeight="1" thickBot="1" x14ac:dyDescent="0.25">
      <c r="A2" s="475" t="s">
        <v>3</v>
      </c>
      <c r="B2" s="476"/>
      <c r="C2" s="445"/>
      <c r="D2" s="446"/>
      <c r="E2" s="446"/>
      <c r="F2" s="446"/>
      <c r="G2" s="446"/>
      <c r="H2" s="446"/>
      <c r="I2" s="446"/>
      <c r="J2" s="446"/>
      <c r="K2" s="446"/>
      <c r="L2" s="446"/>
      <c r="M2" s="447"/>
    </row>
    <row r="3" spans="1:13" s="152" customFormat="1" ht="18" customHeight="1" thickBot="1" x14ac:dyDescent="0.25">
      <c r="A3" s="433" t="s">
        <v>4</v>
      </c>
      <c r="B3" s="434"/>
      <c r="C3" s="434"/>
      <c r="D3" s="434"/>
      <c r="E3" s="434"/>
      <c r="F3" s="434"/>
      <c r="G3" s="434"/>
      <c r="H3" s="434"/>
      <c r="I3" s="434"/>
      <c r="J3" s="434"/>
      <c r="K3" s="434"/>
      <c r="L3" s="434"/>
      <c r="M3" s="435"/>
    </row>
    <row r="4" spans="1:13" s="153" customFormat="1" ht="12.75" x14ac:dyDescent="0.2">
      <c r="A4" s="429" t="s">
        <v>5</v>
      </c>
      <c r="B4" s="457"/>
      <c r="C4" s="412" t="s">
        <v>6</v>
      </c>
      <c r="D4" s="413"/>
      <c r="E4" s="414"/>
      <c r="F4" s="332"/>
      <c r="G4" s="333"/>
      <c r="H4" s="333"/>
      <c r="I4" s="333"/>
      <c r="J4" s="333"/>
      <c r="K4" s="333"/>
      <c r="L4" s="333"/>
      <c r="M4" s="334"/>
    </row>
    <row r="5" spans="1:13" s="153" customFormat="1" ht="12.75" customHeight="1" x14ac:dyDescent="0.2">
      <c r="A5" s="458"/>
      <c r="B5" s="459"/>
      <c r="C5" s="415" t="s">
        <v>7</v>
      </c>
      <c r="D5" s="416"/>
      <c r="E5" s="417"/>
      <c r="F5" s="329"/>
      <c r="G5" s="330"/>
      <c r="H5" s="330"/>
      <c r="I5" s="330"/>
      <c r="J5" s="330"/>
      <c r="K5" s="330"/>
      <c r="L5" s="330"/>
      <c r="M5" s="331"/>
    </row>
    <row r="6" spans="1:13" s="153" customFormat="1" ht="12.75" x14ac:dyDescent="0.2">
      <c r="A6" s="458"/>
      <c r="B6" s="459"/>
      <c r="C6" s="415" t="s">
        <v>8</v>
      </c>
      <c r="D6" s="416"/>
      <c r="E6" s="417"/>
      <c r="F6" s="329"/>
      <c r="G6" s="330"/>
      <c r="H6" s="330"/>
      <c r="I6" s="330"/>
      <c r="J6" s="330"/>
      <c r="K6" s="330"/>
      <c r="L6" s="330"/>
      <c r="M6" s="331"/>
    </row>
    <row r="7" spans="1:13" s="153" customFormat="1" ht="12.75" customHeight="1" x14ac:dyDescent="0.2">
      <c r="A7" s="458"/>
      <c r="B7" s="459"/>
      <c r="C7" s="415" t="s">
        <v>9</v>
      </c>
      <c r="D7" s="416"/>
      <c r="E7" s="417"/>
      <c r="F7" s="329"/>
      <c r="G7" s="330"/>
      <c r="H7" s="330"/>
      <c r="I7" s="330"/>
      <c r="J7" s="330"/>
      <c r="K7" s="330"/>
      <c r="L7" s="330"/>
      <c r="M7" s="331"/>
    </row>
    <row r="8" spans="1:13" s="153" customFormat="1" ht="12.75" customHeight="1" x14ac:dyDescent="0.2">
      <c r="A8" s="458"/>
      <c r="B8" s="459"/>
      <c r="C8" s="415" t="s">
        <v>10</v>
      </c>
      <c r="D8" s="416"/>
      <c r="E8" s="417"/>
      <c r="F8" s="335"/>
      <c r="G8" s="330"/>
      <c r="H8" s="330"/>
      <c r="I8" s="330"/>
      <c r="J8" s="330"/>
      <c r="K8" s="330"/>
      <c r="L8" s="330"/>
      <c r="M8" s="331"/>
    </row>
    <row r="9" spans="1:13" s="153" customFormat="1" ht="13.5" thickBot="1" x14ac:dyDescent="0.25">
      <c r="A9" s="431"/>
      <c r="B9" s="460"/>
      <c r="C9" s="418" t="s">
        <v>11</v>
      </c>
      <c r="D9" s="419"/>
      <c r="E9" s="420"/>
      <c r="F9" s="335"/>
      <c r="G9" s="330"/>
      <c r="H9" s="330"/>
      <c r="I9" s="330"/>
      <c r="J9" s="330"/>
      <c r="K9" s="330"/>
      <c r="L9" s="330"/>
      <c r="M9" s="331"/>
    </row>
    <row r="10" spans="1:13" s="153" customFormat="1" ht="12.75" customHeight="1" x14ac:dyDescent="0.2">
      <c r="A10" s="429" t="s">
        <v>40</v>
      </c>
      <c r="B10" s="457"/>
      <c r="C10" s="412" t="s">
        <v>6</v>
      </c>
      <c r="D10" s="413"/>
      <c r="E10" s="414"/>
      <c r="F10" s="332"/>
      <c r="G10" s="333"/>
      <c r="H10" s="333"/>
      <c r="I10" s="333"/>
      <c r="J10" s="333"/>
      <c r="K10" s="333"/>
      <c r="L10" s="333"/>
      <c r="M10" s="334"/>
    </row>
    <row r="11" spans="1:13" s="153" customFormat="1" ht="12.75" customHeight="1" x14ac:dyDescent="0.2">
      <c r="A11" s="458"/>
      <c r="B11" s="459"/>
      <c r="C11" s="415" t="s">
        <v>7</v>
      </c>
      <c r="D11" s="416"/>
      <c r="E11" s="417"/>
      <c r="F11" s="329"/>
      <c r="G11" s="330"/>
      <c r="H11" s="330"/>
      <c r="I11" s="330"/>
      <c r="J11" s="330"/>
      <c r="K11" s="330"/>
      <c r="L11" s="330"/>
      <c r="M11" s="331"/>
    </row>
    <row r="12" spans="1:13" s="153" customFormat="1" ht="12.75" x14ac:dyDescent="0.2">
      <c r="A12" s="458"/>
      <c r="B12" s="459"/>
      <c r="C12" s="415" t="s">
        <v>8</v>
      </c>
      <c r="D12" s="416"/>
      <c r="E12" s="417"/>
      <c r="F12" s="329"/>
      <c r="G12" s="330"/>
      <c r="H12" s="330"/>
      <c r="I12" s="330"/>
      <c r="J12" s="330"/>
      <c r="K12" s="330"/>
      <c r="L12" s="330"/>
      <c r="M12" s="331"/>
    </row>
    <row r="13" spans="1:13" s="153" customFormat="1" ht="12.75" customHeight="1" x14ac:dyDescent="0.2">
      <c r="A13" s="458"/>
      <c r="B13" s="459"/>
      <c r="C13" s="415" t="s">
        <v>9</v>
      </c>
      <c r="D13" s="416"/>
      <c r="E13" s="417"/>
      <c r="F13" s="329"/>
      <c r="G13" s="330"/>
      <c r="H13" s="330"/>
      <c r="I13" s="330"/>
      <c r="J13" s="330"/>
      <c r="K13" s="330"/>
      <c r="L13" s="330"/>
      <c r="M13" s="331"/>
    </row>
    <row r="14" spans="1:13" s="153" customFormat="1" ht="12.75" customHeight="1" x14ac:dyDescent="0.2">
      <c r="A14" s="458"/>
      <c r="B14" s="459"/>
      <c r="C14" s="415" t="s">
        <v>10</v>
      </c>
      <c r="D14" s="416"/>
      <c r="E14" s="417"/>
      <c r="F14" s="335"/>
      <c r="G14" s="330"/>
      <c r="H14" s="330"/>
      <c r="I14" s="330"/>
      <c r="J14" s="330"/>
      <c r="K14" s="330"/>
      <c r="L14" s="330"/>
      <c r="M14" s="331"/>
    </row>
    <row r="15" spans="1:13" s="153" customFormat="1" ht="13.5" thickBot="1" x14ac:dyDescent="0.25">
      <c r="A15" s="431"/>
      <c r="B15" s="460"/>
      <c r="C15" s="418" t="s">
        <v>11</v>
      </c>
      <c r="D15" s="419"/>
      <c r="E15" s="420"/>
      <c r="F15" s="339"/>
      <c r="G15" s="340"/>
      <c r="H15" s="340"/>
      <c r="I15" s="340"/>
      <c r="J15" s="340"/>
      <c r="K15" s="340"/>
      <c r="L15" s="340"/>
      <c r="M15" s="341"/>
    </row>
    <row r="16" spans="1:13" s="153" customFormat="1" ht="12.75" x14ac:dyDescent="0.2">
      <c r="A16" s="429" t="s">
        <v>12</v>
      </c>
      <c r="B16" s="457"/>
      <c r="C16" s="412" t="s">
        <v>6</v>
      </c>
      <c r="D16" s="413"/>
      <c r="E16" s="414"/>
      <c r="F16" s="332"/>
      <c r="G16" s="333"/>
      <c r="H16" s="333"/>
      <c r="I16" s="333"/>
      <c r="J16" s="333"/>
      <c r="K16" s="333"/>
      <c r="L16" s="333"/>
      <c r="M16" s="334"/>
    </row>
    <row r="17" spans="1:13" s="153" customFormat="1" ht="12.75" customHeight="1" x14ac:dyDescent="0.2">
      <c r="A17" s="458"/>
      <c r="B17" s="459"/>
      <c r="C17" s="415" t="s">
        <v>7</v>
      </c>
      <c r="D17" s="416"/>
      <c r="E17" s="417"/>
      <c r="F17" s="329"/>
      <c r="G17" s="330"/>
      <c r="H17" s="330"/>
      <c r="I17" s="330"/>
      <c r="J17" s="330"/>
      <c r="K17" s="330"/>
      <c r="L17" s="330"/>
      <c r="M17" s="331"/>
    </row>
    <row r="18" spans="1:13" s="153" customFormat="1" ht="12.75" x14ac:dyDescent="0.2">
      <c r="A18" s="458"/>
      <c r="B18" s="459"/>
      <c r="C18" s="415" t="s">
        <v>8</v>
      </c>
      <c r="D18" s="416"/>
      <c r="E18" s="417"/>
      <c r="F18" s="329"/>
      <c r="G18" s="330"/>
      <c r="H18" s="330"/>
      <c r="I18" s="330"/>
      <c r="J18" s="330"/>
      <c r="K18" s="330"/>
      <c r="L18" s="330"/>
      <c r="M18" s="331"/>
    </row>
    <row r="19" spans="1:13" s="153" customFormat="1" ht="12.75" customHeight="1" x14ac:dyDescent="0.2">
      <c r="A19" s="458"/>
      <c r="B19" s="459"/>
      <c r="C19" s="415" t="s">
        <v>9</v>
      </c>
      <c r="D19" s="416"/>
      <c r="E19" s="417"/>
      <c r="F19" s="329"/>
      <c r="G19" s="330"/>
      <c r="H19" s="330"/>
      <c r="I19" s="330"/>
      <c r="J19" s="330"/>
      <c r="K19" s="330"/>
      <c r="L19" s="330"/>
      <c r="M19" s="331"/>
    </row>
    <row r="20" spans="1:13" s="153" customFormat="1" ht="12.75" customHeight="1" x14ac:dyDescent="0.2">
      <c r="A20" s="458"/>
      <c r="B20" s="459"/>
      <c r="C20" s="415" t="s">
        <v>10</v>
      </c>
      <c r="D20" s="416"/>
      <c r="E20" s="417"/>
      <c r="F20" s="329"/>
      <c r="G20" s="330"/>
      <c r="H20" s="330"/>
      <c r="I20" s="330"/>
      <c r="J20" s="330"/>
      <c r="K20" s="330"/>
      <c r="L20" s="330"/>
      <c r="M20" s="331"/>
    </row>
    <row r="21" spans="1:13" s="153" customFormat="1" ht="13.5" thickBot="1" x14ac:dyDescent="0.25">
      <c r="A21" s="431"/>
      <c r="B21" s="460"/>
      <c r="C21" s="418" t="s">
        <v>11</v>
      </c>
      <c r="D21" s="419"/>
      <c r="E21" s="420"/>
      <c r="F21" s="339"/>
      <c r="G21" s="340"/>
      <c r="H21" s="340"/>
      <c r="I21" s="340"/>
      <c r="J21" s="340"/>
      <c r="K21" s="340"/>
      <c r="L21" s="340"/>
      <c r="M21" s="341"/>
    </row>
    <row r="22" spans="1:13" s="153" customFormat="1" ht="12.75" customHeight="1" x14ac:dyDescent="0.2">
      <c r="A22" s="429" t="s">
        <v>13</v>
      </c>
      <c r="B22" s="457"/>
      <c r="C22" s="412" t="s">
        <v>6</v>
      </c>
      <c r="D22" s="413"/>
      <c r="E22" s="414"/>
      <c r="F22" s="342"/>
      <c r="G22" s="343"/>
      <c r="H22" s="343"/>
      <c r="I22" s="343"/>
      <c r="J22" s="343"/>
      <c r="K22" s="343"/>
      <c r="L22" s="343"/>
      <c r="M22" s="344"/>
    </row>
    <row r="23" spans="1:13" s="153" customFormat="1" ht="12.75" customHeight="1" x14ac:dyDescent="0.2">
      <c r="A23" s="458"/>
      <c r="B23" s="459"/>
      <c r="C23" s="415" t="s">
        <v>7</v>
      </c>
      <c r="D23" s="416"/>
      <c r="E23" s="417"/>
      <c r="F23" s="345"/>
      <c r="G23" s="346"/>
      <c r="H23" s="346"/>
      <c r="I23" s="346"/>
      <c r="J23" s="346"/>
      <c r="K23" s="346"/>
      <c r="L23" s="346"/>
      <c r="M23" s="347"/>
    </row>
    <row r="24" spans="1:13" s="153" customFormat="1" ht="12.75" x14ac:dyDescent="0.2">
      <c r="A24" s="458"/>
      <c r="B24" s="459"/>
      <c r="C24" s="415" t="s">
        <v>8</v>
      </c>
      <c r="D24" s="416"/>
      <c r="E24" s="417"/>
      <c r="F24" s="345"/>
      <c r="G24" s="346"/>
      <c r="H24" s="346"/>
      <c r="I24" s="346"/>
      <c r="J24" s="346"/>
      <c r="K24" s="346"/>
      <c r="L24" s="346"/>
      <c r="M24" s="347"/>
    </row>
    <row r="25" spans="1:13" s="153" customFormat="1" ht="12.75" customHeight="1" x14ac:dyDescent="0.2">
      <c r="A25" s="458"/>
      <c r="B25" s="459"/>
      <c r="C25" s="415" t="s">
        <v>9</v>
      </c>
      <c r="D25" s="416"/>
      <c r="E25" s="417"/>
      <c r="F25" s="345"/>
      <c r="G25" s="346"/>
      <c r="H25" s="346"/>
      <c r="I25" s="346"/>
      <c r="J25" s="346"/>
      <c r="K25" s="346"/>
      <c r="L25" s="346"/>
      <c r="M25" s="347"/>
    </row>
    <row r="26" spans="1:13" s="153" customFormat="1" ht="12.75" customHeight="1" x14ac:dyDescent="0.2">
      <c r="A26" s="458"/>
      <c r="B26" s="459"/>
      <c r="C26" s="415" t="s">
        <v>10</v>
      </c>
      <c r="D26" s="416"/>
      <c r="E26" s="417"/>
      <c r="F26" s="348"/>
      <c r="G26" s="346"/>
      <c r="H26" s="346"/>
      <c r="I26" s="346"/>
      <c r="J26" s="346"/>
      <c r="K26" s="346"/>
      <c r="L26" s="346"/>
      <c r="M26" s="347"/>
    </row>
    <row r="27" spans="1:13" s="153" customFormat="1" ht="13.5" thickBot="1" x14ac:dyDescent="0.25">
      <c r="A27" s="431"/>
      <c r="B27" s="460"/>
      <c r="C27" s="418" t="s">
        <v>11</v>
      </c>
      <c r="D27" s="419"/>
      <c r="E27" s="420"/>
      <c r="F27" s="349"/>
      <c r="G27" s="350"/>
      <c r="H27" s="350"/>
      <c r="I27" s="350"/>
      <c r="J27" s="350"/>
      <c r="K27" s="350"/>
      <c r="L27" s="350"/>
      <c r="M27" s="351"/>
    </row>
    <row r="28" spans="1:13" s="153" customFormat="1" ht="12.75" customHeight="1" x14ac:dyDescent="0.2">
      <c r="A28" s="429" t="s">
        <v>14</v>
      </c>
      <c r="B28" s="457"/>
      <c r="C28" s="412" t="s">
        <v>6</v>
      </c>
      <c r="D28" s="413"/>
      <c r="E28" s="414"/>
      <c r="F28" s="342"/>
      <c r="G28" s="343"/>
      <c r="H28" s="343"/>
      <c r="I28" s="343"/>
      <c r="J28" s="343"/>
      <c r="K28" s="343"/>
      <c r="L28" s="343"/>
      <c r="M28" s="344"/>
    </row>
    <row r="29" spans="1:13" s="153" customFormat="1" ht="12.75" customHeight="1" x14ac:dyDescent="0.2">
      <c r="A29" s="458"/>
      <c r="B29" s="459"/>
      <c r="C29" s="415" t="s">
        <v>7</v>
      </c>
      <c r="D29" s="416"/>
      <c r="E29" s="417"/>
      <c r="F29" s="345"/>
      <c r="G29" s="346"/>
      <c r="H29" s="346"/>
      <c r="I29" s="346"/>
      <c r="J29" s="346"/>
      <c r="K29" s="346"/>
      <c r="L29" s="346"/>
      <c r="M29" s="347"/>
    </row>
    <row r="30" spans="1:13" s="153" customFormat="1" ht="12.75" x14ac:dyDescent="0.2">
      <c r="A30" s="458"/>
      <c r="B30" s="459"/>
      <c r="C30" s="415" t="s">
        <v>8</v>
      </c>
      <c r="D30" s="416"/>
      <c r="E30" s="417"/>
      <c r="F30" s="345"/>
      <c r="G30" s="346"/>
      <c r="H30" s="346"/>
      <c r="I30" s="346"/>
      <c r="J30" s="346"/>
      <c r="K30" s="346"/>
      <c r="L30" s="346"/>
      <c r="M30" s="347"/>
    </row>
    <row r="31" spans="1:13" s="153" customFormat="1" ht="12.75" customHeight="1" x14ac:dyDescent="0.2">
      <c r="A31" s="458"/>
      <c r="B31" s="459"/>
      <c r="C31" s="415" t="s">
        <v>9</v>
      </c>
      <c r="D31" s="416"/>
      <c r="E31" s="417"/>
      <c r="F31" s="345"/>
      <c r="G31" s="346"/>
      <c r="H31" s="346"/>
      <c r="I31" s="346"/>
      <c r="J31" s="346"/>
      <c r="K31" s="346"/>
      <c r="L31" s="346"/>
      <c r="M31" s="347"/>
    </row>
    <row r="32" spans="1:13" s="153" customFormat="1" ht="12.75" customHeight="1" x14ac:dyDescent="0.2">
      <c r="A32" s="458"/>
      <c r="B32" s="459"/>
      <c r="C32" s="415" t="s">
        <v>10</v>
      </c>
      <c r="D32" s="416"/>
      <c r="E32" s="417"/>
      <c r="F32" s="348"/>
      <c r="G32" s="346"/>
      <c r="H32" s="346"/>
      <c r="I32" s="346"/>
      <c r="J32" s="346"/>
      <c r="K32" s="346"/>
      <c r="L32" s="346"/>
      <c r="M32" s="347"/>
    </row>
    <row r="33" spans="1:13" s="153" customFormat="1" ht="13.5" thickBot="1" x14ac:dyDescent="0.25">
      <c r="A33" s="431"/>
      <c r="B33" s="460"/>
      <c r="C33" s="418" t="s">
        <v>11</v>
      </c>
      <c r="D33" s="419"/>
      <c r="E33" s="420"/>
      <c r="F33" s="349"/>
      <c r="G33" s="350"/>
      <c r="H33" s="350"/>
      <c r="I33" s="350"/>
      <c r="J33" s="350"/>
      <c r="K33" s="350"/>
      <c r="L33" s="350"/>
      <c r="M33" s="351"/>
    </row>
    <row r="34" spans="1:13" s="153" customFormat="1" ht="12.75" customHeight="1" x14ac:dyDescent="0.2">
      <c r="A34" s="429" t="s">
        <v>14</v>
      </c>
      <c r="B34" s="457"/>
      <c r="C34" s="412" t="s">
        <v>6</v>
      </c>
      <c r="D34" s="413"/>
      <c r="E34" s="414"/>
      <c r="F34" s="332"/>
      <c r="G34" s="333"/>
      <c r="H34" s="333"/>
      <c r="I34" s="333"/>
      <c r="J34" s="333"/>
      <c r="K34" s="333"/>
      <c r="L34" s="333"/>
      <c r="M34" s="334"/>
    </row>
    <row r="35" spans="1:13" s="153" customFormat="1" ht="12.75" customHeight="1" x14ac:dyDescent="0.2">
      <c r="A35" s="458"/>
      <c r="B35" s="459"/>
      <c r="C35" s="415" t="s">
        <v>7</v>
      </c>
      <c r="D35" s="416"/>
      <c r="E35" s="417"/>
      <c r="F35" s="329"/>
      <c r="G35" s="330"/>
      <c r="H35" s="330"/>
      <c r="I35" s="330"/>
      <c r="J35" s="330"/>
      <c r="K35" s="330"/>
      <c r="L35" s="330"/>
      <c r="M35" s="331"/>
    </row>
    <row r="36" spans="1:13" s="153" customFormat="1" ht="12.75" x14ac:dyDescent="0.2">
      <c r="A36" s="458"/>
      <c r="B36" s="459"/>
      <c r="C36" s="415" t="s">
        <v>8</v>
      </c>
      <c r="D36" s="416"/>
      <c r="E36" s="417"/>
      <c r="F36" s="329"/>
      <c r="G36" s="330"/>
      <c r="H36" s="330"/>
      <c r="I36" s="330"/>
      <c r="J36" s="330"/>
      <c r="K36" s="330"/>
      <c r="L36" s="330"/>
      <c r="M36" s="331"/>
    </row>
    <row r="37" spans="1:13" s="153" customFormat="1" ht="12.75" customHeight="1" x14ac:dyDescent="0.2">
      <c r="A37" s="458"/>
      <c r="B37" s="459"/>
      <c r="C37" s="415" t="s">
        <v>9</v>
      </c>
      <c r="D37" s="416"/>
      <c r="E37" s="417"/>
      <c r="F37" s="329"/>
      <c r="G37" s="330"/>
      <c r="H37" s="330"/>
      <c r="I37" s="330"/>
      <c r="J37" s="330"/>
      <c r="K37" s="330"/>
      <c r="L37" s="330"/>
      <c r="M37" s="331"/>
    </row>
    <row r="38" spans="1:13" s="153" customFormat="1" ht="12.75" customHeight="1" x14ac:dyDescent="0.2">
      <c r="A38" s="458"/>
      <c r="B38" s="459"/>
      <c r="C38" s="415" t="s">
        <v>10</v>
      </c>
      <c r="D38" s="416"/>
      <c r="E38" s="417"/>
      <c r="F38" s="335"/>
      <c r="G38" s="330"/>
      <c r="H38" s="330"/>
      <c r="I38" s="330"/>
      <c r="J38" s="330"/>
      <c r="K38" s="330"/>
      <c r="L38" s="330"/>
      <c r="M38" s="331"/>
    </row>
    <row r="39" spans="1:13" s="153" customFormat="1" ht="13.5" thickBot="1" x14ac:dyDescent="0.25">
      <c r="A39" s="431"/>
      <c r="B39" s="460"/>
      <c r="C39" s="418" t="s">
        <v>11</v>
      </c>
      <c r="D39" s="419"/>
      <c r="E39" s="420"/>
      <c r="F39" s="339"/>
      <c r="G39" s="340"/>
      <c r="H39" s="340"/>
      <c r="I39" s="340"/>
      <c r="J39" s="340"/>
      <c r="K39" s="340"/>
      <c r="L39" s="340"/>
      <c r="M39" s="341"/>
    </row>
    <row r="40" spans="1:13" s="153" customFormat="1" ht="12.75" customHeight="1" x14ac:dyDescent="0.2">
      <c r="A40" s="429" t="s">
        <v>14</v>
      </c>
      <c r="B40" s="457"/>
      <c r="C40" s="412" t="s">
        <v>6</v>
      </c>
      <c r="D40" s="413"/>
      <c r="E40" s="414"/>
      <c r="F40" s="342"/>
      <c r="G40" s="343"/>
      <c r="H40" s="343"/>
      <c r="I40" s="343"/>
      <c r="J40" s="343"/>
      <c r="K40" s="343"/>
      <c r="L40" s="343"/>
      <c r="M40" s="344"/>
    </row>
    <row r="41" spans="1:13" s="153" customFormat="1" ht="12.75" customHeight="1" x14ac:dyDescent="0.2">
      <c r="A41" s="458"/>
      <c r="B41" s="459"/>
      <c r="C41" s="415" t="s">
        <v>7</v>
      </c>
      <c r="D41" s="416"/>
      <c r="E41" s="417"/>
      <c r="F41" s="345"/>
      <c r="G41" s="346"/>
      <c r="H41" s="346"/>
      <c r="I41" s="346"/>
      <c r="J41" s="346"/>
      <c r="K41" s="346"/>
      <c r="L41" s="346"/>
      <c r="M41" s="347"/>
    </row>
    <row r="42" spans="1:13" s="153" customFormat="1" ht="12.75" x14ac:dyDescent="0.2">
      <c r="A42" s="458"/>
      <c r="B42" s="459"/>
      <c r="C42" s="415" t="s">
        <v>8</v>
      </c>
      <c r="D42" s="416"/>
      <c r="E42" s="417"/>
      <c r="F42" s="345"/>
      <c r="G42" s="346"/>
      <c r="H42" s="346"/>
      <c r="I42" s="346"/>
      <c r="J42" s="346"/>
      <c r="K42" s="346"/>
      <c r="L42" s="346"/>
      <c r="M42" s="347"/>
    </row>
    <row r="43" spans="1:13" s="153" customFormat="1" ht="12.75" customHeight="1" x14ac:dyDescent="0.2">
      <c r="A43" s="458"/>
      <c r="B43" s="459"/>
      <c r="C43" s="415" t="s">
        <v>9</v>
      </c>
      <c r="D43" s="416"/>
      <c r="E43" s="417"/>
      <c r="F43" s="345"/>
      <c r="G43" s="346"/>
      <c r="H43" s="346"/>
      <c r="I43" s="346"/>
      <c r="J43" s="346"/>
      <c r="K43" s="346"/>
      <c r="L43" s="346"/>
      <c r="M43" s="347"/>
    </row>
    <row r="44" spans="1:13" s="153" customFormat="1" ht="12.75" customHeight="1" x14ac:dyDescent="0.2">
      <c r="A44" s="458"/>
      <c r="B44" s="459"/>
      <c r="C44" s="415" t="s">
        <v>10</v>
      </c>
      <c r="D44" s="416"/>
      <c r="E44" s="417"/>
      <c r="F44" s="348"/>
      <c r="G44" s="346"/>
      <c r="H44" s="346"/>
      <c r="I44" s="346"/>
      <c r="J44" s="346"/>
      <c r="K44" s="346"/>
      <c r="L44" s="346"/>
      <c r="M44" s="347"/>
    </row>
    <row r="45" spans="1:13" s="153" customFormat="1" ht="13.5" thickBot="1" x14ac:dyDescent="0.25">
      <c r="A45" s="431"/>
      <c r="B45" s="460"/>
      <c r="C45" s="418" t="s">
        <v>11</v>
      </c>
      <c r="D45" s="419"/>
      <c r="E45" s="420"/>
      <c r="F45" s="349"/>
      <c r="G45" s="350"/>
      <c r="H45" s="350"/>
      <c r="I45" s="350"/>
      <c r="J45" s="350"/>
      <c r="K45" s="350"/>
      <c r="L45" s="350"/>
      <c r="M45" s="351"/>
    </row>
    <row r="46" spans="1:13" s="154" customFormat="1" ht="15.75" thickBot="1" x14ac:dyDescent="0.25">
      <c r="A46" s="477"/>
      <c r="B46" s="477"/>
      <c r="C46" s="477"/>
      <c r="D46" s="477"/>
      <c r="E46" s="477"/>
      <c r="F46" s="477"/>
      <c r="G46" s="477"/>
      <c r="H46" s="477"/>
      <c r="I46" s="477"/>
      <c r="J46" s="477"/>
      <c r="K46" s="477"/>
      <c r="L46" s="477"/>
      <c r="M46" s="477"/>
    </row>
    <row r="47" spans="1:13" ht="18.75" customHeight="1" thickBot="1" x14ac:dyDescent="0.25">
      <c r="A47" s="442" t="str">
        <f>CONCATENATE($A$1," (Page 2)")</f>
        <v>CORE CAPACITY PROJECT DESCRIPTION TEMPLATE (Page 2)</v>
      </c>
      <c r="B47" s="443"/>
      <c r="C47" s="443"/>
      <c r="D47" s="443"/>
      <c r="E47" s="443"/>
      <c r="F47" s="443"/>
      <c r="G47" s="443"/>
      <c r="H47" s="443"/>
      <c r="I47" s="443"/>
      <c r="J47" s="443"/>
      <c r="K47" s="443"/>
      <c r="L47" s="443"/>
      <c r="M47" s="444"/>
    </row>
    <row r="48" spans="1:13" ht="18" customHeight="1" thickBot="1" x14ac:dyDescent="0.25">
      <c r="A48" s="429" t="s">
        <v>15</v>
      </c>
      <c r="B48" s="457"/>
      <c r="C48" s="401" t="s">
        <v>16</v>
      </c>
      <c r="D48" s="402"/>
      <c r="E48" s="403"/>
      <c r="F48" s="326"/>
      <c r="G48" s="327"/>
      <c r="H48" s="327"/>
      <c r="I48" s="327"/>
      <c r="J48" s="327"/>
      <c r="K48" s="327"/>
      <c r="L48" s="327"/>
      <c r="M48" s="328"/>
    </row>
    <row r="49" spans="1:13" ht="18" customHeight="1" thickBot="1" x14ac:dyDescent="0.25">
      <c r="A49" s="458"/>
      <c r="B49" s="459"/>
      <c r="C49" s="401" t="s">
        <v>17</v>
      </c>
      <c r="D49" s="402"/>
      <c r="E49" s="403"/>
      <c r="F49" s="355" t="s">
        <v>242</v>
      </c>
      <c r="G49" s="356"/>
      <c r="H49" s="356"/>
      <c r="I49" s="356"/>
      <c r="J49" s="356"/>
      <c r="K49" s="356"/>
      <c r="L49" s="356"/>
      <c r="M49" s="357"/>
    </row>
    <row r="50" spans="1:13" ht="18" customHeight="1" thickBot="1" x14ac:dyDescent="0.25">
      <c r="A50" s="458"/>
      <c r="B50" s="459"/>
      <c r="C50" s="401" t="s">
        <v>123</v>
      </c>
      <c r="D50" s="402"/>
      <c r="E50" s="403"/>
      <c r="F50" s="426"/>
      <c r="G50" s="427"/>
      <c r="H50" s="427"/>
      <c r="I50" s="427"/>
      <c r="J50" s="427"/>
      <c r="K50" s="427"/>
      <c r="L50" s="427"/>
      <c r="M50" s="428"/>
    </row>
    <row r="51" spans="1:13" ht="25.5" customHeight="1" thickBot="1" x14ac:dyDescent="0.25">
      <c r="A51" s="458"/>
      <c r="B51" s="459"/>
      <c r="C51" s="401" t="s">
        <v>194</v>
      </c>
      <c r="D51" s="402"/>
      <c r="E51" s="403"/>
      <c r="F51" s="326"/>
      <c r="G51" s="327"/>
      <c r="H51" s="327"/>
      <c r="I51" s="327"/>
      <c r="J51" s="327"/>
      <c r="K51" s="327"/>
      <c r="L51" s="327"/>
      <c r="M51" s="328"/>
    </row>
    <row r="52" spans="1:13" ht="12.75" customHeight="1" x14ac:dyDescent="0.2">
      <c r="A52" s="458"/>
      <c r="B52" s="459"/>
      <c r="C52" s="392" t="s">
        <v>175</v>
      </c>
      <c r="D52" s="393"/>
      <c r="E52" s="394"/>
      <c r="F52" s="332"/>
      <c r="G52" s="333"/>
      <c r="H52" s="333"/>
      <c r="I52" s="333"/>
      <c r="J52" s="333"/>
      <c r="K52" s="333"/>
      <c r="L52" s="333"/>
      <c r="M52" s="334"/>
    </row>
    <row r="53" spans="1:13" ht="12.75" x14ac:dyDescent="0.2">
      <c r="A53" s="458"/>
      <c r="B53" s="459"/>
      <c r="C53" s="395"/>
      <c r="D53" s="396"/>
      <c r="E53" s="397"/>
      <c r="F53" s="329"/>
      <c r="G53" s="330"/>
      <c r="H53" s="330"/>
      <c r="I53" s="330"/>
      <c r="J53" s="330"/>
      <c r="K53" s="330"/>
      <c r="L53" s="330"/>
      <c r="M53" s="331"/>
    </row>
    <row r="54" spans="1:13" ht="12.75" x14ac:dyDescent="0.2">
      <c r="A54" s="458"/>
      <c r="B54" s="459"/>
      <c r="C54" s="395"/>
      <c r="D54" s="396"/>
      <c r="E54" s="397"/>
      <c r="F54" s="329"/>
      <c r="G54" s="330"/>
      <c r="H54" s="330"/>
      <c r="I54" s="330"/>
      <c r="J54" s="330"/>
      <c r="K54" s="330"/>
      <c r="L54" s="330"/>
      <c r="M54" s="331"/>
    </row>
    <row r="55" spans="1:13" ht="12.75" x14ac:dyDescent="0.2">
      <c r="A55" s="458"/>
      <c r="B55" s="459"/>
      <c r="C55" s="395"/>
      <c r="D55" s="396"/>
      <c r="E55" s="397"/>
      <c r="F55" s="329"/>
      <c r="G55" s="330"/>
      <c r="H55" s="330"/>
      <c r="I55" s="330"/>
      <c r="J55" s="330"/>
      <c r="K55" s="330"/>
      <c r="L55" s="330"/>
      <c r="M55" s="331"/>
    </row>
    <row r="56" spans="1:13" ht="12.75" x14ac:dyDescent="0.2">
      <c r="A56" s="458"/>
      <c r="B56" s="459"/>
      <c r="C56" s="395"/>
      <c r="D56" s="396"/>
      <c r="E56" s="397"/>
      <c r="F56" s="329"/>
      <c r="G56" s="330"/>
      <c r="H56" s="330"/>
      <c r="I56" s="330"/>
      <c r="J56" s="330"/>
      <c r="K56" s="330"/>
      <c r="L56" s="330"/>
      <c r="M56" s="331"/>
    </row>
    <row r="57" spans="1:13" ht="12.75" x14ac:dyDescent="0.2">
      <c r="A57" s="458"/>
      <c r="B57" s="459"/>
      <c r="C57" s="395"/>
      <c r="D57" s="396"/>
      <c r="E57" s="397"/>
      <c r="F57" s="329"/>
      <c r="G57" s="330"/>
      <c r="H57" s="330"/>
      <c r="I57" s="330"/>
      <c r="J57" s="330"/>
      <c r="K57" s="330"/>
      <c r="L57" s="330"/>
      <c r="M57" s="331"/>
    </row>
    <row r="58" spans="1:13" ht="12.75" x14ac:dyDescent="0.2">
      <c r="A58" s="458"/>
      <c r="B58" s="459"/>
      <c r="C58" s="395"/>
      <c r="D58" s="396"/>
      <c r="E58" s="397"/>
      <c r="F58" s="329"/>
      <c r="G58" s="330"/>
      <c r="H58" s="330"/>
      <c r="I58" s="330"/>
      <c r="J58" s="330"/>
      <c r="K58" s="330"/>
      <c r="L58" s="330"/>
      <c r="M58" s="331"/>
    </row>
    <row r="59" spans="1:13" ht="12.75" x14ac:dyDescent="0.2">
      <c r="A59" s="458"/>
      <c r="B59" s="459"/>
      <c r="C59" s="395"/>
      <c r="D59" s="396"/>
      <c r="E59" s="397"/>
      <c r="F59" s="329"/>
      <c r="G59" s="330"/>
      <c r="H59" s="330"/>
      <c r="I59" s="330"/>
      <c r="J59" s="330"/>
      <c r="K59" s="330"/>
      <c r="L59" s="330"/>
      <c r="M59" s="331"/>
    </row>
    <row r="60" spans="1:13" ht="12.75" x14ac:dyDescent="0.2">
      <c r="A60" s="458"/>
      <c r="B60" s="459"/>
      <c r="C60" s="395"/>
      <c r="D60" s="396"/>
      <c r="E60" s="397"/>
      <c r="F60" s="329"/>
      <c r="G60" s="330"/>
      <c r="H60" s="330"/>
      <c r="I60" s="330"/>
      <c r="J60" s="330"/>
      <c r="K60" s="330"/>
      <c r="L60" s="330"/>
      <c r="M60" s="331"/>
    </row>
    <row r="61" spans="1:13" ht="12.75" x14ac:dyDescent="0.2">
      <c r="A61" s="458"/>
      <c r="B61" s="459"/>
      <c r="C61" s="395"/>
      <c r="D61" s="396"/>
      <c r="E61" s="397"/>
      <c r="F61" s="329"/>
      <c r="G61" s="330"/>
      <c r="H61" s="330"/>
      <c r="I61" s="330"/>
      <c r="J61" s="330"/>
      <c r="K61" s="330"/>
      <c r="L61" s="330"/>
      <c r="M61" s="331"/>
    </row>
    <row r="62" spans="1:13" ht="12.75" x14ac:dyDescent="0.2">
      <c r="A62" s="458"/>
      <c r="B62" s="459"/>
      <c r="C62" s="395"/>
      <c r="D62" s="396"/>
      <c r="E62" s="397"/>
      <c r="F62" s="329"/>
      <c r="G62" s="330"/>
      <c r="H62" s="330"/>
      <c r="I62" s="330"/>
      <c r="J62" s="330"/>
      <c r="K62" s="330"/>
      <c r="L62" s="330"/>
      <c r="M62" s="331"/>
    </row>
    <row r="63" spans="1:13" ht="12.75" x14ac:dyDescent="0.2">
      <c r="A63" s="458"/>
      <c r="B63" s="459"/>
      <c r="C63" s="395"/>
      <c r="D63" s="396"/>
      <c r="E63" s="397"/>
      <c r="F63" s="329"/>
      <c r="G63" s="330"/>
      <c r="H63" s="330"/>
      <c r="I63" s="330"/>
      <c r="J63" s="330"/>
      <c r="K63" s="330"/>
      <c r="L63" s="330"/>
      <c r="M63" s="331"/>
    </row>
    <row r="64" spans="1:13" ht="12.75" x14ac:dyDescent="0.2">
      <c r="A64" s="458"/>
      <c r="B64" s="459"/>
      <c r="C64" s="395"/>
      <c r="D64" s="396"/>
      <c r="E64" s="397"/>
      <c r="F64" s="329"/>
      <c r="G64" s="330"/>
      <c r="H64" s="330"/>
      <c r="I64" s="330"/>
      <c r="J64" s="330"/>
      <c r="K64" s="330"/>
      <c r="L64" s="330"/>
      <c r="M64" s="331"/>
    </row>
    <row r="65" spans="1:13" ht="13.5" thickBot="1" x14ac:dyDescent="0.25">
      <c r="A65" s="458"/>
      <c r="B65" s="459"/>
      <c r="C65" s="398"/>
      <c r="D65" s="399"/>
      <c r="E65" s="400"/>
      <c r="F65" s="339"/>
      <c r="G65" s="340"/>
      <c r="H65" s="340"/>
      <c r="I65" s="340"/>
      <c r="J65" s="340"/>
      <c r="K65" s="340"/>
      <c r="L65" s="340"/>
      <c r="M65" s="341"/>
    </row>
    <row r="66" spans="1:13" ht="12.75" customHeight="1" x14ac:dyDescent="0.2">
      <c r="A66" s="458"/>
      <c r="B66" s="459"/>
      <c r="C66" s="392" t="s">
        <v>176</v>
      </c>
      <c r="D66" s="393"/>
      <c r="E66" s="394"/>
      <c r="F66" s="332"/>
      <c r="G66" s="333"/>
      <c r="H66" s="333"/>
      <c r="I66" s="333"/>
      <c r="J66" s="333"/>
      <c r="K66" s="333"/>
      <c r="L66" s="333"/>
      <c r="M66" s="334"/>
    </row>
    <row r="67" spans="1:13" ht="12.75" x14ac:dyDescent="0.2">
      <c r="A67" s="458"/>
      <c r="B67" s="459"/>
      <c r="C67" s="395"/>
      <c r="D67" s="396"/>
      <c r="E67" s="397"/>
      <c r="F67" s="329"/>
      <c r="G67" s="330"/>
      <c r="H67" s="330"/>
      <c r="I67" s="330"/>
      <c r="J67" s="330"/>
      <c r="K67" s="330"/>
      <c r="L67" s="330"/>
      <c r="M67" s="331"/>
    </row>
    <row r="68" spans="1:13" ht="12.75" x14ac:dyDescent="0.2">
      <c r="A68" s="458"/>
      <c r="B68" s="459"/>
      <c r="C68" s="395"/>
      <c r="D68" s="396"/>
      <c r="E68" s="397"/>
      <c r="F68" s="329"/>
      <c r="G68" s="330"/>
      <c r="H68" s="330"/>
      <c r="I68" s="330"/>
      <c r="J68" s="330"/>
      <c r="K68" s="330"/>
      <c r="L68" s="330"/>
      <c r="M68" s="331"/>
    </row>
    <row r="69" spans="1:13" ht="12.75" x14ac:dyDescent="0.2">
      <c r="A69" s="458"/>
      <c r="B69" s="459"/>
      <c r="C69" s="395"/>
      <c r="D69" s="396"/>
      <c r="E69" s="397"/>
      <c r="F69" s="329"/>
      <c r="G69" s="330"/>
      <c r="H69" s="330"/>
      <c r="I69" s="330"/>
      <c r="J69" s="330"/>
      <c r="K69" s="330"/>
      <c r="L69" s="330"/>
      <c r="M69" s="331"/>
    </row>
    <row r="70" spans="1:13" ht="12.75" x14ac:dyDescent="0.2">
      <c r="A70" s="458"/>
      <c r="B70" s="459"/>
      <c r="C70" s="395"/>
      <c r="D70" s="396"/>
      <c r="E70" s="397"/>
      <c r="F70" s="329"/>
      <c r="G70" s="330"/>
      <c r="H70" s="330"/>
      <c r="I70" s="330"/>
      <c r="J70" s="330"/>
      <c r="K70" s="330"/>
      <c r="L70" s="330"/>
      <c r="M70" s="331"/>
    </row>
    <row r="71" spans="1:13" ht="12.75" x14ac:dyDescent="0.2">
      <c r="A71" s="458"/>
      <c r="B71" s="459"/>
      <c r="C71" s="395"/>
      <c r="D71" s="396"/>
      <c r="E71" s="397"/>
      <c r="F71" s="329"/>
      <c r="G71" s="330"/>
      <c r="H71" s="330"/>
      <c r="I71" s="330"/>
      <c r="J71" s="330"/>
      <c r="K71" s="330"/>
      <c r="L71" s="330"/>
      <c r="M71" s="331"/>
    </row>
    <row r="72" spans="1:13" ht="12.75" x14ac:dyDescent="0.2">
      <c r="A72" s="458"/>
      <c r="B72" s="459"/>
      <c r="C72" s="395"/>
      <c r="D72" s="396"/>
      <c r="E72" s="397"/>
      <c r="F72" s="329"/>
      <c r="G72" s="330"/>
      <c r="H72" s="330"/>
      <c r="I72" s="330"/>
      <c r="J72" s="330"/>
      <c r="K72" s="330"/>
      <c r="L72" s="330"/>
      <c r="M72" s="331"/>
    </row>
    <row r="73" spans="1:13" ht="12.75" x14ac:dyDescent="0.2">
      <c r="A73" s="458"/>
      <c r="B73" s="459"/>
      <c r="C73" s="395"/>
      <c r="D73" s="396"/>
      <c r="E73" s="397"/>
      <c r="F73" s="329"/>
      <c r="G73" s="330"/>
      <c r="H73" s="330"/>
      <c r="I73" s="330"/>
      <c r="J73" s="330"/>
      <c r="K73" s="330"/>
      <c r="L73" s="330"/>
      <c r="M73" s="331"/>
    </row>
    <row r="74" spans="1:13" ht="12.75" x14ac:dyDescent="0.2">
      <c r="A74" s="458"/>
      <c r="B74" s="459"/>
      <c r="C74" s="395"/>
      <c r="D74" s="396"/>
      <c r="E74" s="397"/>
      <c r="F74" s="329"/>
      <c r="G74" s="330"/>
      <c r="H74" s="330"/>
      <c r="I74" s="330"/>
      <c r="J74" s="330"/>
      <c r="K74" s="330"/>
      <c r="L74" s="330"/>
      <c r="M74" s="331"/>
    </row>
    <row r="75" spans="1:13" ht="13.5" thickBot="1" x14ac:dyDescent="0.25">
      <c r="A75" s="458"/>
      <c r="B75" s="459"/>
      <c r="C75" s="398"/>
      <c r="D75" s="399"/>
      <c r="E75" s="400"/>
      <c r="F75" s="339"/>
      <c r="G75" s="340"/>
      <c r="H75" s="340"/>
      <c r="I75" s="340"/>
      <c r="J75" s="340"/>
      <c r="K75" s="340"/>
      <c r="L75" s="340"/>
      <c r="M75" s="341"/>
    </row>
    <row r="76" spans="1:13" ht="39" customHeight="1" thickBot="1" x14ac:dyDescent="0.25">
      <c r="A76" s="431"/>
      <c r="B76" s="460"/>
      <c r="C76" s="401" t="s">
        <v>195</v>
      </c>
      <c r="D76" s="402"/>
      <c r="E76" s="403"/>
      <c r="F76" s="326"/>
      <c r="G76" s="327"/>
      <c r="H76" s="327"/>
      <c r="I76" s="327"/>
      <c r="J76" s="327"/>
      <c r="K76" s="327"/>
      <c r="L76" s="327"/>
      <c r="M76" s="328"/>
    </row>
    <row r="77" spans="1:13" ht="13.5" customHeight="1" thickBot="1" x14ac:dyDescent="0.25">
      <c r="A77" s="429" t="s">
        <v>41</v>
      </c>
      <c r="B77" s="457"/>
      <c r="C77" s="401" t="s">
        <v>18</v>
      </c>
      <c r="D77" s="402"/>
      <c r="E77" s="403"/>
      <c r="F77" s="323"/>
      <c r="G77" s="324"/>
      <c r="H77" s="324"/>
      <c r="I77" s="324"/>
      <c r="J77" s="324"/>
      <c r="K77" s="324"/>
      <c r="L77" s="324"/>
      <c r="M77" s="325"/>
    </row>
    <row r="78" spans="1:13" ht="13.5" customHeight="1" thickBot="1" x14ac:dyDescent="0.25">
      <c r="A78" s="458"/>
      <c r="B78" s="459"/>
      <c r="C78" s="401" t="s">
        <v>19</v>
      </c>
      <c r="D78" s="402"/>
      <c r="E78" s="403"/>
      <c r="F78" s="326"/>
      <c r="G78" s="327"/>
      <c r="H78" s="327"/>
      <c r="I78" s="327"/>
      <c r="J78" s="327"/>
      <c r="K78" s="327"/>
      <c r="L78" s="327"/>
      <c r="M78" s="328"/>
    </row>
    <row r="79" spans="1:13" ht="13.5" thickBot="1" x14ac:dyDescent="0.25">
      <c r="A79" s="458"/>
      <c r="B79" s="459"/>
      <c r="C79" s="401" t="s">
        <v>20</v>
      </c>
      <c r="D79" s="402"/>
      <c r="E79" s="403"/>
      <c r="F79" s="326"/>
      <c r="G79" s="327"/>
      <c r="H79" s="327"/>
      <c r="I79" s="327"/>
      <c r="J79" s="327"/>
      <c r="K79" s="327"/>
      <c r="L79" s="327"/>
      <c r="M79" s="328"/>
    </row>
    <row r="80" spans="1:13" ht="13.5" thickBot="1" x14ac:dyDescent="0.25">
      <c r="A80" s="458"/>
      <c r="B80" s="459"/>
      <c r="C80" s="401" t="s">
        <v>21</v>
      </c>
      <c r="D80" s="402"/>
      <c r="E80" s="403"/>
      <c r="F80" s="326"/>
      <c r="G80" s="327"/>
      <c r="H80" s="327"/>
      <c r="I80" s="327"/>
      <c r="J80" s="327"/>
      <c r="K80" s="327"/>
      <c r="L80" s="327"/>
      <c r="M80" s="328"/>
    </row>
    <row r="81" spans="1:13" ht="13.5" customHeight="1" thickBot="1" x14ac:dyDescent="0.25">
      <c r="A81" s="431"/>
      <c r="B81" s="460"/>
      <c r="C81" s="401" t="s">
        <v>22</v>
      </c>
      <c r="D81" s="402"/>
      <c r="E81" s="403"/>
      <c r="F81" s="326"/>
      <c r="G81" s="327"/>
      <c r="H81" s="327"/>
      <c r="I81" s="327"/>
      <c r="J81" s="327"/>
      <c r="K81" s="327"/>
      <c r="L81" s="327"/>
      <c r="M81" s="328"/>
    </row>
    <row r="82" spans="1:13" ht="27.75" customHeight="1" thickBot="1" x14ac:dyDescent="0.25">
      <c r="A82" s="429" t="s">
        <v>79</v>
      </c>
      <c r="B82" s="457"/>
      <c r="C82" s="401" t="s">
        <v>23</v>
      </c>
      <c r="D82" s="402"/>
      <c r="E82" s="403"/>
      <c r="F82" s="326"/>
      <c r="G82" s="327"/>
      <c r="H82" s="327"/>
      <c r="I82" s="327"/>
      <c r="J82" s="327"/>
      <c r="K82" s="327"/>
      <c r="L82" s="327"/>
      <c r="M82" s="328"/>
    </row>
    <row r="83" spans="1:13" ht="27.75" customHeight="1" thickBot="1" x14ac:dyDescent="0.25">
      <c r="A83" s="431"/>
      <c r="B83" s="460"/>
      <c r="C83" s="401" t="s">
        <v>24</v>
      </c>
      <c r="D83" s="402"/>
      <c r="E83" s="403"/>
      <c r="F83" s="326"/>
      <c r="G83" s="327"/>
      <c r="H83" s="327"/>
      <c r="I83" s="327"/>
      <c r="J83" s="327"/>
      <c r="K83" s="327"/>
      <c r="L83" s="327"/>
      <c r="M83" s="328"/>
    </row>
    <row r="84" spans="1:13" s="153" customFormat="1" ht="16.5" customHeight="1" thickBot="1" x14ac:dyDescent="0.25">
      <c r="A84" s="429" t="s">
        <v>25</v>
      </c>
      <c r="B84" s="430"/>
      <c r="C84" s="430"/>
      <c r="D84" s="430"/>
      <c r="E84" s="430"/>
      <c r="F84" s="433" t="s">
        <v>122</v>
      </c>
      <c r="G84" s="434"/>
      <c r="H84" s="434"/>
      <c r="I84" s="434"/>
      <c r="J84" s="435"/>
      <c r="K84" s="433" t="s">
        <v>26</v>
      </c>
      <c r="L84" s="434"/>
      <c r="M84" s="435"/>
    </row>
    <row r="85" spans="1:13" s="153" customFormat="1" ht="13.5" thickBot="1" x14ac:dyDescent="0.25">
      <c r="A85" s="431"/>
      <c r="B85" s="432"/>
      <c r="C85" s="432"/>
      <c r="D85" s="432"/>
      <c r="E85" s="432"/>
      <c r="F85" s="436">
        <v>2017</v>
      </c>
      <c r="G85" s="437"/>
      <c r="H85" s="437"/>
      <c r="I85" s="437"/>
      <c r="J85" s="438"/>
      <c r="K85" s="436"/>
      <c r="L85" s="437"/>
      <c r="M85" s="438"/>
    </row>
    <row r="86" spans="1:13" s="153" customFormat="1" ht="13.5" customHeight="1" thickBot="1" x14ac:dyDescent="0.25">
      <c r="A86" s="429" t="s">
        <v>27</v>
      </c>
      <c r="B86" s="457"/>
      <c r="C86" s="439" t="s">
        <v>250</v>
      </c>
      <c r="D86" s="440"/>
      <c r="E86" s="441"/>
      <c r="F86" s="481">
        <f>+Finance!B4</f>
        <v>0</v>
      </c>
      <c r="G86" s="482"/>
      <c r="H86" s="482"/>
      <c r="I86" s="482"/>
      <c r="J86" s="482"/>
      <c r="K86" s="482"/>
      <c r="L86" s="482"/>
      <c r="M86" s="483"/>
    </row>
    <row r="87" spans="1:13" s="153" customFormat="1" ht="13.5" customHeight="1" thickBot="1" x14ac:dyDescent="0.25">
      <c r="A87" s="431"/>
      <c r="B87" s="460"/>
      <c r="C87" s="406" t="s">
        <v>28</v>
      </c>
      <c r="D87" s="407"/>
      <c r="E87" s="408"/>
      <c r="F87" s="481">
        <f>+Finance!E4</f>
        <v>0</v>
      </c>
      <c r="G87" s="482"/>
      <c r="H87" s="482"/>
      <c r="I87" s="482"/>
      <c r="J87" s="482"/>
      <c r="K87" s="482"/>
      <c r="L87" s="482"/>
      <c r="M87" s="483"/>
    </row>
    <row r="88" spans="1:13" s="153" customFormat="1" ht="26.25" customHeight="1" thickBot="1" x14ac:dyDescent="0.25">
      <c r="A88" s="409" t="s">
        <v>98</v>
      </c>
      <c r="B88" s="410"/>
      <c r="C88" s="410"/>
      <c r="D88" s="410"/>
      <c r="E88" s="411"/>
      <c r="F88" s="478"/>
      <c r="G88" s="479"/>
      <c r="H88" s="479"/>
      <c r="I88" s="479"/>
      <c r="J88" s="479"/>
      <c r="K88" s="479"/>
      <c r="L88" s="479"/>
      <c r="M88" s="480"/>
    </row>
    <row r="89" spans="1:13" s="153" customFormat="1" ht="12.75" customHeight="1" thickBot="1" x14ac:dyDescent="0.25">
      <c r="A89" s="429" t="s">
        <v>80</v>
      </c>
      <c r="B89" s="457"/>
      <c r="C89" s="461" t="s">
        <v>29</v>
      </c>
      <c r="D89" s="462"/>
      <c r="E89" s="462"/>
      <c r="F89" s="462"/>
      <c r="G89" s="462"/>
      <c r="H89" s="462"/>
      <c r="I89" s="462"/>
      <c r="J89" s="462"/>
      <c r="K89" s="462"/>
      <c r="L89" s="462"/>
      <c r="M89" s="463"/>
    </row>
    <row r="90" spans="1:13" s="153" customFormat="1" ht="12" customHeight="1" thickBot="1" x14ac:dyDescent="0.25">
      <c r="A90" s="458"/>
      <c r="B90" s="459"/>
      <c r="C90" s="464" t="s">
        <v>92</v>
      </c>
      <c r="D90" s="465"/>
      <c r="E90" s="465"/>
      <c r="F90" s="465"/>
      <c r="G90" s="465"/>
      <c r="H90" s="465"/>
      <c r="I90" s="465"/>
      <c r="J90" s="465"/>
      <c r="K90" s="465"/>
      <c r="L90" s="465"/>
      <c r="M90" s="466"/>
    </row>
    <row r="91" spans="1:13" s="153" customFormat="1" ht="27.75" customHeight="1" x14ac:dyDescent="0.2">
      <c r="A91" s="458"/>
      <c r="B91" s="459"/>
      <c r="C91" s="373" t="s">
        <v>94</v>
      </c>
      <c r="D91" s="374"/>
      <c r="E91" s="374"/>
      <c r="F91" s="374"/>
      <c r="G91" s="374"/>
      <c r="H91" s="374"/>
      <c r="I91" s="374"/>
      <c r="J91" s="375"/>
      <c r="K91" s="484" t="s">
        <v>243</v>
      </c>
      <c r="L91" s="485"/>
      <c r="M91" s="486"/>
    </row>
    <row r="92" spans="1:13" s="153" customFormat="1" ht="12.75" customHeight="1" x14ac:dyDescent="0.2">
      <c r="A92" s="458"/>
      <c r="B92" s="459"/>
      <c r="C92" s="370" t="s">
        <v>93</v>
      </c>
      <c r="D92" s="371"/>
      <c r="E92" s="371"/>
      <c r="F92" s="371"/>
      <c r="G92" s="371"/>
      <c r="H92" s="371"/>
      <c r="I92" s="371"/>
      <c r="J92" s="372"/>
      <c r="K92" s="487"/>
      <c r="L92" s="353"/>
      <c r="M92" s="354"/>
    </row>
    <row r="93" spans="1:13" s="153" customFormat="1" ht="12.75" customHeight="1" x14ac:dyDescent="0.2">
      <c r="A93" s="458"/>
      <c r="B93" s="459"/>
      <c r="C93" s="467" t="str">
        <f>IF(K91="Environmental Impact Statement (EIS)","Notice of Intent",IF(K91="Environmental Assessment (EA)","Finding of No Significant Impact (FONSI)",IF(K91="Categorical Exclusion (CE)","Receipt of CE","(Select NEPA class of action above)")))</f>
        <v>(Select NEPA class of action above)</v>
      </c>
      <c r="D93" s="468"/>
      <c r="E93" s="468"/>
      <c r="F93" s="468"/>
      <c r="G93" s="468"/>
      <c r="H93" s="468"/>
      <c r="I93" s="468"/>
      <c r="J93" s="469"/>
      <c r="K93" s="422"/>
      <c r="L93" s="353"/>
      <c r="M93" s="354"/>
    </row>
    <row r="94" spans="1:13" s="153" customFormat="1" ht="12.75" customHeight="1" x14ac:dyDescent="0.2">
      <c r="A94" s="458"/>
      <c r="B94" s="459"/>
      <c r="C94" s="370" t="str">
        <f>IF(K91="Environmental Impact Statement (EIS)","Publication of DEIS","")</f>
        <v/>
      </c>
      <c r="D94" s="371"/>
      <c r="E94" s="371"/>
      <c r="F94" s="371"/>
      <c r="G94" s="371"/>
      <c r="H94" s="371"/>
      <c r="I94" s="371"/>
      <c r="J94" s="372"/>
      <c r="K94" s="352"/>
      <c r="L94" s="353"/>
      <c r="M94" s="354"/>
    </row>
    <row r="95" spans="1:13" s="153" customFormat="1" ht="12.75" customHeight="1" x14ac:dyDescent="0.2">
      <c r="A95" s="458"/>
      <c r="B95" s="459"/>
      <c r="C95" s="370" t="str">
        <f>IF(K91="Environmental Impact Statement (EIS)","Publication of FEIS","")</f>
        <v/>
      </c>
      <c r="D95" s="371"/>
      <c r="E95" s="371"/>
      <c r="F95" s="371"/>
      <c r="G95" s="371"/>
      <c r="H95" s="371"/>
      <c r="I95" s="371"/>
      <c r="J95" s="372"/>
      <c r="K95" s="352"/>
      <c r="L95" s="353"/>
      <c r="M95" s="354"/>
    </row>
    <row r="96" spans="1:13" s="153" customFormat="1" ht="12.75" customHeight="1" x14ac:dyDescent="0.2">
      <c r="A96" s="458"/>
      <c r="B96" s="459"/>
      <c r="C96" s="370" t="str">
        <f>IF(K91="Environmental Impact Statement (EIS)","Record of Decision","")</f>
        <v/>
      </c>
      <c r="D96" s="371"/>
      <c r="E96" s="371"/>
      <c r="F96" s="371"/>
      <c r="G96" s="371"/>
      <c r="H96" s="371"/>
      <c r="I96" s="371"/>
      <c r="J96" s="372"/>
      <c r="K96" s="352"/>
      <c r="L96" s="353"/>
      <c r="M96" s="354"/>
    </row>
    <row r="97" spans="1:15" s="153" customFormat="1" ht="12.75" customHeight="1" x14ac:dyDescent="0.2">
      <c r="A97" s="458"/>
      <c r="B97" s="459"/>
      <c r="C97" s="370" t="s">
        <v>30</v>
      </c>
      <c r="D97" s="371"/>
      <c r="E97" s="371"/>
      <c r="F97" s="371"/>
      <c r="G97" s="371"/>
      <c r="H97" s="371"/>
      <c r="I97" s="371"/>
      <c r="J97" s="372"/>
      <c r="K97" s="422"/>
      <c r="L97" s="353"/>
      <c r="M97" s="354"/>
    </row>
    <row r="98" spans="1:15" s="153" customFormat="1" ht="14.25" customHeight="1" x14ac:dyDescent="0.2">
      <c r="A98" s="458"/>
      <c r="B98" s="459"/>
      <c r="C98" s="370" t="s">
        <v>31</v>
      </c>
      <c r="D98" s="371"/>
      <c r="E98" s="371"/>
      <c r="F98" s="371"/>
      <c r="G98" s="371"/>
      <c r="H98" s="371"/>
      <c r="I98" s="371"/>
      <c r="J98" s="372"/>
      <c r="K98" s="422"/>
      <c r="L98" s="353"/>
      <c r="M98" s="354"/>
      <c r="N98" s="155"/>
      <c r="O98" s="155"/>
    </row>
    <row r="99" spans="1:15" s="153" customFormat="1" ht="14.25" customHeight="1" x14ac:dyDescent="0.2">
      <c r="A99" s="458"/>
      <c r="B99" s="459"/>
      <c r="C99" s="370" t="s">
        <v>95</v>
      </c>
      <c r="D99" s="371"/>
      <c r="E99" s="371"/>
      <c r="F99" s="371"/>
      <c r="G99" s="371"/>
      <c r="H99" s="371"/>
      <c r="I99" s="371"/>
      <c r="J99" s="372"/>
      <c r="K99" s="422"/>
      <c r="L99" s="353"/>
      <c r="M99" s="354"/>
    </row>
    <row r="100" spans="1:15" s="153" customFormat="1" ht="13.5" customHeight="1" x14ac:dyDescent="0.2">
      <c r="A100" s="458"/>
      <c r="B100" s="459"/>
      <c r="C100" s="370" t="s">
        <v>103</v>
      </c>
      <c r="D100" s="371"/>
      <c r="E100" s="371"/>
      <c r="F100" s="371"/>
      <c r="G100" s="371"/>
      <c r="H100" s="371"/>
      <c r="I100" s="371"/>
      <c r="J100" s="372"/>
      <c r="K100" s="422"/>
      <c r="L100" s="353"/>
      <c r="M100" s="354"/>
    </row>
    <row r="101" spans="1:15" s="153" customFormat="1" ht="13.5" customHeight="1" x14ac:dyDescent="0.2">
      <c r="A101" s="458"/>
      <c r="B101" s="459"/>
      <c r="C101" s="370" t="s">
        <v>112</v>
      </c>
      <c r="D101" s="371"/>
      <c r="E101" s="371"/>
      <c r="F101" s="371"/>
      <c r="G101" s="371"/>
      <c r="H101" s="371"/>
      <c r="I101" s="371"/>
      <c r="J101" s="372"/>
      <c r="K101" s="352"/>
      <c r="L101" s="353"/>
      <c r="M101" s="354"/>
    </row>
    <row r="102" spans="1:15" s="153" customFormat="1" ht="15.75" customHeight="1" thickBot="1" x14ac:dyDescent="0.25">
      <c r="A102" s="431"/>
      <c r="B102" s="460"/>
      <c r="C102" s="379" t="s">
        <v>214</v>
      </c>
      <c r="D102" s="380"/>
      <c r="E102" s="380"/>
      <c r="F102" s="380"/>
      <c r="G102" s="380"/>
      <c r="H102" s="380"/>
      <c r="I102" s="380"/>
      <c r="J102" s="381"/>
      <c r="K102" s="423"/>
      <c r="L102" s="424"/>
      <c r="M102" s="425"/>
    </row>
    <row r="103" spans="1:15" s="153" customFormat="1" ht="24" customHeight="1" thickBot="1" x14ac:dyDescent="0.25">
      <c r="A103" s="15"/>
      <c r="B103" s="15"/>
      <c r="C103" s="15"/>
      <c r="D103" s="15"/>
      <c r="E103" s="15"/>
      <c r="F103" s="15"/>
      <c r="G103" s="15"/>
      <c r="H103" s="15"/>
      <c r="I103" s="15"/>
      <c r="J103" s="15"/>
      <c r="K103" s="15"/>
      <c r="L103" s="15"/>
      <c r="M103" s="15"/>
    </row>
    <row r="104" spans="1:15" ht="18.75" thickBot="1" x14ac:dyDescent="0.25">
      <c r="A104" s="442" t="str">
        <f>CONCATENATE($A$1," (Page 3)")</f>
        <v>CORE CAPACITY PROJECT DESCRIPTION TEMPLATE (Page 3)</v>
      </c>
      <c r="B104" s="443"/>
      <c r="C104" s="443"/>
      <c r="D104" s="443"/>
      <c r="E104" s="443"/>
      <c r="F104" s="443"/>
      <c r="G104" s="443"/>
      <c r="H104" s="443"/>
      <c r="I104" s="443"/>
      <c r="J104" s="443"/>
      <c r="K104" s="443"/>
      <c r="L104" s="443"/>
      <c r="M104" s="444"/>
    </row>
    <row r="105" spans="1:15" ht="18" customHeight="1" thickBot="1" x14ac:dyDescent="0.25">
      <c r="A105" s="470" t="s">
        <v>177</v>
      </c>
      <c r="B105" s="471"/>
      <c r="C105" s="471"/>
      <c r="D105" s="471"/>
      <c r="E105" s="472"/>
      <c r="F105" s="421" t="s">
        <v>168</v>
      </c>
      <c r="G105" s="421"/>
      <c r="H105" s="421"/>
      <c r="I105" s="421"/>
      <c r="J105" s="421"/>
      <c r="K105" s="421"/>
      <c r="L105" s="421" t="s">
        <v>159</v>
      </c>
      <c r="M105" s="421"/>
    </row>
    <row r="106" spans="1:15" ht="42" customHeight="1" thickBot="1" x14ac:dyDescent="0.25">
      <c r="A106" s="156" t="s">
        <v>160</v>
      </c>
      <c r="B106" s="157" t="s">
        <v>191</v>
      </c>
      <c r="C106" s="158" t="s">
        <v>161</v>
      </c>
      <c r="D106" s="159" t="s">
        <v>165</v>
      </c>
      <c r="E106" s="160" t="s">
        <v>162</v>
      </c>
      <c r="F106" s="336" t="s">
        <v>192</v>
      </c>
      <c r="G106" s="337"/>
      <c r="H106" s="336" t="s">
        <v>193</v>
      </c>
      <c r="I106" s="337"/>
      <c r="J106" s="360" t="s">
        <v>163</v>
      </c>
      <c r="K106" s="361"/>
      <c r="L106" s="158" t="s">
        <v>164</v>
      </c>
      <c r="M106" s="159" t="s">
        <v>166</v>
      </c>
    </row>
    <row r="107" spans="1:15" ht="13.5" customHeight="1" x14ac:dyDescent="0.2">
      <c r="A107" s="161">
        <v>1</v>
      </c>
      <c r="B107" s="129"/>
      <c r="C107" s="130"/>
      <c r="D107" s="268" t="str">
        <f t="shared" ref="D107:D136" si="0">IF(C107=0,"",IF(C107&gt;=$C$107,HOUR(C107-$C$107)*60+MINUTE(C107-$C$107),-1))</f>
        <v/>
      </c>
      <c r="E107" s="131"/>
      <c r="F107" s="220"/>
      <c r="G107" s="132"/>
      <c r="H107" s="133"/>
      <c r="I107" s="132"/>
      <c r="J107" s="362" t="str">
        <f t="shared" ref="J107:J129" si="1">IF(MODE="Commuter Rail","",IF(OR(D107&lt;0,D107&gt;=60),"",MAX(((F107*12+G107)-(6*12)-(7))/12,0)*MAX((((H107*12)+(I107)-8)/12)*(E107),0) ))</f>
        <v/>
      </c>
      <c r="K107" s="363"/>
      <c r="L107" s="134"/>
      <c r="M107" s="162" t="str">
        <f t="shared" ref="M107:M136" si="2">IF(MODE="Commuter Rail",IF(OR(D107&lt;0,D107&gt;=60),"",IF(L107&gt;0,L107*E107,"")),"")</f>
        <v/>
      </c>
    </row>
    <row r="108" spans="1:15" ht="13.5" customHeight="1" x14ac:dyDescent="0.2">
      <c r="A108" s="163">
        <v>2</v>
      </c>
      <c r="B108" s="135"/>
      <c r="C108" s="136"/>
      <c r="D108" s="268" t="str">
        <f t="shared" si="0"/>
        <v/>
      </c>
      <c r="E108" s="137"/>
      <c r="F108" s="221"/>
      <c r="G108" s="139"/>
      <c r="H108" s="140"/>
      <c r="I108" s="139"/>
      <c r="J108" s="358" t="str">
        <f t="shared" si="1"/>
        <v/>
      </c>
      <c r="K108" s="359"/>
      <c r="L108" s="141"/>
      <c r="M108" s="164" t="str">
        <f t="shared" si="2"/>
        <v/>
      </c>
    </row>
    <row r="109" spans="1:15" ht="13.5" customHeight="1" x14ac:dyDescent="0.2">
      <c r="A109" s="163">
        <v>3</v>
      </c>
      <c r="B109" s="135"/>
      <c r="C109" s="136"/>
      <c r="D109" s="268" t="str">
        <f t="shared" si="0"/>
        <v/>
      </c>
      <c r="E109" s="137"/>
      <c r="F109" s="221"/>
      <c r="G109" s="139"/>
      <c r="H109" s="140"/>
      <c r="I109" s="139"/>
      <c r="J109" s="358" t="str">
        <f t="shared" si="1"/>
        <v/>
      </c>
      <c r="K109" s="359"/>
      <c r="L109" s="141"/>
      <c r="M109" s="164" t="str">
        <f t="shared" si="2"/>
        <v/>
      </c>
    </row>
    <row r="110" spans="1:15" ht="13.5" customHeight="1" x14ac:dyDescent="0.2">
      <c r="A110" s="163">
        <v>4</v>
      </c>
      <c r="B110" s="135"/>
      <c r="C110" s="136"/>
      <c r="D110" s="268" t="str">
        <f t="shared" si="0"/>
        <v/>
      </c>
      <c r="E110" s="137"/>
      <c r="F110" s="221"/>
      <c r="G110" s="139"/>
      <c r="H110" s="140"/>
      <c r="I110" s="139"/>
      <c r="J110" s="358" t="str">
        <f t="shared" si="1"/>
        <v/>
      </c>
      <c r="K110" s="359"/>
      <c r="L110" s="141"/>
      <c r="M110" s="164" t="str">
        <f t="shared" si="2"/>
        <v/>
      </c>
    </row>
    <row r="111" spans="1:15" ht="13.5" customHeight="1" x14ac:dyDescent="0.2">
      <c r="A111" s="163">
        <v>5</v>
      </c>
      <c r="B111" s="135"/>
      <c r="C111" s="136"/>
      <c r="D111" s="268" t="str">
        <f t="shared" si="0"/>
        <v/>
      </c>
      <c r="E111" s="137"/>
      <c r="F111" s="221"/>
      <c r="G111" s="139"/>
      <c r="H111" s="140"/>
      <c r="I111" s="139"/>
      <c r="J111" s="358" t="str">
        <f t="shared" si="1"/>
        <v/>
      </c>
      <c r="K111" s="359"/>
      <c r="L111" s="141"/>
      <c r="M111" s="164" t="str">
        <f t="shared" si="2"/>
        <v/>
      </c>
    </row>
    <row r="112" spans="1:15" ht="13.5" customHeight="1" x14ac:dyDescent="0.2">
      <c r="A112" s="163">
        <v>6</v>
      </c>
      <c r="B112" s="135"/>
      <c r="C112" s="136"/>
      <c r="D112" s="268" t="str">
        <f t="shared" si="0"/>
        <v/>
      </c>
      <c r="E112" s="137"/>
      <c r="F112" s="221"/>
      <c r="G112" s="139"/>
      <c r="H112" s="140"/>
      <c r="I112" s="139"/>
      <c r="J112" s="358" t="str">
        <f t="shared" si="1"/>
        <v/>
      </c>
      <c r="K112" s="359"/>
      <c r="L112" s="141"/>
      <c r="M112" s="164" t="str">
        <f t="shared" si="2"/>
        <v/>
      </c>
    </row>
    <row r="113" spans="1:13" s="153" customFormat="1" ht="13.5" customHeight="1" x14ac:dyDescent="0.2">
      <c r="A113" s="163">
        <v>7</v>
      </c>
      <c r="B113" s="135"/>
      <c r="C113" s="136"/>
      <c r="D113" s="268" t="str">
        <f t="shared" si="0"/>
        <v/>
      </c>
      <c r="E113" s="137"/>
      <c r="F113" s="221"/>
      <c r="G113" s="139"/>
      <c r="H113" s="140"/>
      <c r="I113" s="139"/>
      <c r="J113" s="358" t="str">
        <f t="shared" si="1"/>
        <v/>
      </c>
      <c r="K113" s="359"/>
      <c r="L113" s="141"/>
      <c r="M113" s="164" t="str">
        <f t="shared" si="2"/>
        <v/>
      </c>
    </row>
    <row r="114" spans="1:13" ht="13.5" customHeight="1" x14ac:dyDescent="0.2">
      <c r="A114" s="163">
        <v>8</v>
      </c>
      <c r="B114" s="135"/>
      <c r="C114" s="136"/>
      <c r="D114" s="268" t="str">
        <f t="shared" si="0"/>
        <v/>
      </c>
      <c r="E114" s="137"/>
      <c r="F114" s="221"/>
      <c r="G114" s="139"/>
      <c r="H114" s="140"/>
      <c r="I114" s="139"/>
      <c r="J114" s="358" t="str">
        <f t="shared" si="1"/>
        <v/>
      </c>
      <c r="K114" s="359"/>
      <c r="L114" s="141"/>
      <c r="M114" s="164" t="str">
        <f t="shared" si="2"/>
        <v/>
      </c>
    </row>
    <row r="115" spans="1:13" ht="13.5" customHeight="1" x14ac:dyDescent="0.2">
      <c r="A115" s="163">
        <v>9</v>
      </c>
      <c r="B115" s="135"/>
      <c r="C115" s="136"/>
      <c r="D115" s="268" t="str">
        <f t="shared" si="0"/>
        <v/>
      </c>
      <c r="E115" s="137"/>
      <c r="F115" s="138"/>
      <c r="G115" s="139"/>
      <c r="H115" s="140"/>
      <c r="I115" s="139"/>
      <c r="J115" s="358" t="str">
        <f t="shared" si="1"/>
        <v/>
      </c>
      <c r="K115" s="359"/>
      <c r="L115" s="141"/>
      <c r="M115" s="164" t="str">
        <f t="shared" si="2"/>
        <v/>
      </c>
    </row>
    <row r="116" spans="1:13" ht="13.5" customHeight="1" x14ac:dyDescent="0.2">
      <c r="A116" s="163">
        <v>10</v>
      </c>
      <c r="B116" s="135"/>
      <c r="C116" s="136"/>
      <c r="D116" s="268" t="str">
        <f t="shared" si="0"/>
        <v/>
      </c>
      <c r="E116" s="137"/>
      <c r="F116" s="138"/>
      <c r="G116" s="139"/>
      <c r="H116" s="140"/>
      <c r="I116" s="139"/>
      <c r="J116" s="358" t="str">
        <f t="shared" si="1"/>
        <v/>
      </c>
      <c r="K116" s="359"/>
      <c r="L116" s="141"/>
      <c r="M116" s="164" t="str">
        <f t="shared" si="2"/>
        <v/>
      </c>
    </row>
    <row r="117" spans="1:13" ht="13.5" customHeight="1" x14ac:dyDescent="0.2">
      <c r="A117" s="163">
        <v>11</v>
      </c>
      <c r="B117" s="135"/>
      <c r="C117" s="136"/>
      <c r="D117" s="268" t="str">
        <f t="shared" si="0"/>
        <v/>
      </c>
      <c r="E117" s="137"/>
      <c r="F117" s="138"/>
      <c r="G117" s="139"/>
      <c r="H117" s="140"/>
      <c r="I117" s="139"/>
      <c r="J117" s="358" t="str">
        <f t="shared" si="1"/>
        <v/>
      </c>
      <c r="K117" s="359"/>
      <c r="L117" s="141"/>
      <c r="M117" s="164" t="str">
        <f t="shared" si="2"/>
        <v/>
      </c>
    </row>
    <row r="118" spans="1:13" ht="13.5" customHeight="1" x14ac:dyDescent="0.2">
      <c r="A118" s="163">
        <v>12</v>
      </c>
      <c r="B118" s="135"/>
      <c r="C118" s="136"/>
      <c r="D118" s="268" t="str">
        <f t="shared" si="0"/>
        <v/>
      </c>
      <c r="E118" s="137"/>
      <c r="F118" s="138"/>
      <c r="G118" s="139"/>
      <c r="H118" s="140"/>
      <c r="I118" s="139"/>
      <c r="J118" s="358" t="str">
        <f t="shared" si="1"/>
        <v/>
      </c>
      <c r="K118" s="359"/>
      <c r="L118" s="141"/>
      <c r="M118" s="164" t="str">
        <f t="shared" si="2"/>
        <v/>
      </c>
    </row>
    <row r="119" spans="1:13" ht="13.5" customHeight="1" x14ac:dyDescent="0.2">
      <c r="A119" s="163">
        <v>13</v>
      </c>
      <c r="B119" s="135"/>
      <c r="C119" s="136"/>
      <c r="D119" s="268" t="str">
        <f t="shared" si="0"/>
        <v/>
      </c>
      <c r="E119" s="137"/>
      <c r="F119" s="138"/>
      <c r="G119" s="139"/>
      <c r="H119" s="140"/>
      <c r="I119" s="139"/>
      <c r="J119" s="358" t="str">
        <f t="shared" si="1"/>
        <v/>
      </c>
      <c r="K119" s="359"/>
      <c r="L119" s="141"/>
      <c r="M119" s="164" t="str">
        <f t="shared" si="2"/>
        <v/>
      </c>
    </row>
    <row r="120" spans="1:13" ht="13.5" customHeight="1" x14ac:dyDescent="0.2">
      <c r="A120" s="163">
        <v>14</v>
      </c>
      <c r="B120" s="135"/>
      <c r="C120" s="136"/>
      <c r="D120" s="268" t="str">
        <f t="shared" si="0"/>
        <v/>
      </c>
      <c r="E120" s="137"/>
      <c r="F120" s="138"/>
      <c r="G120" s="139"/>
      <c r="H120" s="140"/>
      <c r="I120" s="139"/>
      <c r="J120" s="358" t="str">
        <f t="shared" si="1"/>
        <v/>
      </c>
      <c r="K120" s="359"/>
      <c r="L120" s="141"/>
      <c r="M120" s="164" t="str">
        <f t="shared" si="2"/>
        <v/>
      </c>
    </row>
    <row r="121" spans="1:13" ht="13.5" customHeight="1" x14ac:dyDescent="0.2">
      <c r="A121" s="163">
        <v>15</v>
      </c>
      <c r="B121" s="135"/>
      <c r="C121" s="136"/>
      <c r="D121" s="268" t="str">
        <f t="shared" si="0"/>
        <v/>
      </c>
      <c r="E121" s="137"/>
      <c r="F121" s="138"/>
      <c r="G121" s="139"/>
      <c r="H121" s="140"/>
      <c r="I121" s="139"/>
      <c r="J121" s="358" t="str">
        <f t="shared" si="1"/>
        <v/>
      </c>
      <c r="K121" s="359"/>
      <c r="L121" s="141"/>
      <c r="M121" s="164" t="str">
        <f t="shared" si="2"/>
        <v/>
      </c>
    </row>
    <row r="122" spans="1:13" ht="13.5" customHeight="1" x14ac:dyDescent="0.2">
      <c r="A122" s="163">
        <v>16</v>
      </c>
      <c r="B122" s="135"/>
      <c r="C122" s="136"/>
      <c r="D122" s="268" t="str">
        <f t="shared" si="0"/>
        <v/>
      </c>
      <c r="E122" s="137"/>
      <c r="F122" s="138"/>
      <c r="G122" s="139"/>
      <c r="H122" s="140"/>
      <c r="I122" s="139"/>
      <c r="J122" s="358" t="str">
        <f t="shared" si="1"/>
        <v/>
      </c>
      <c r="K122" s="359"/>
      <c r="L122" s="141"/>
      <c r="M122" s="164" t="str">
        <f t="shared" si="2"/>
        <v/>
      </c>
    </row>
    <row r="123" spans="1:13" ht="13.5" customHeight="1" x14ac:dyDescent="0.2">
      <c r="A123" s="163">
        <v>17</v>
      </c>
      <c r="B123" s="135"/>
      <c r="C123" s="136"/>
      <c r="D123" s="268" t="str">
        <f t="shared" si="0"/>
        <v/>
      </c>
      <c r="E123" s="137"/>
      <c r="F123" s="138"/>
      <c r="G123" s="139"/>
      <c r="H123" s="140"/>
      <c r="I123" s="139"/>
      <c r="J123" s="358" t="str">
        <f t="shared" si="1"/>
        <v/>
      </c>
      <c r="K123" s="359"/>
      <c r="L123" s="141"/>
      <c r="M123" s="164" t="str">
        <f t="shared" si="2"/>
        <v/>
      </c>
    </row>
    <row r="124" spans="1:13" ht="13.5" customHeight="1" x14ac:dyDescent="0.2">
      <c r="A124" s="163">
        <v>18</v>
      </c>
      <c r="B124" s="135"/>
      <c r="C124" s="136"/>
      <c r="D124" s="268" t="str">
        <f t="shared" si="0"/>
        <v/>
      </c>
      <c r="E124" s="137"/>
      <c r="F124" s="138"/>
      <c r="G124" s="139"/>
      <c r="H124" s="140"/>
      <c r="I124" s="139"/>
      <c r="J124" s="358" t="str">
        <f t="shared" si="1"/>
        <v/>
      </c>
      <c r="K124" s="359"/>
      <c r="L124" s="141"/>
      <c r="M124" s="164" t="str">
        <f t="shared" si="2"/>
        <v/>
      </c>
    </row>
    <row r="125" spans="1:13" ht="13.5" customHeight="1" x14ac:dyDescent="0.2">
      <c r="A125" s="163">
        <v>19</v>
      </c>
      <c r="B125" s="135"/>
      <c r="C125" s="136"/>
      <c r="D125" s="268" t="str">
        <f t="shared" si="0"/>
        <v/>
      </c>
      <c r="E125" s="137"/>
      <c r="F125" s="138"/>
      <c r="G125" s="139"/>
      <c r="H125" s="140"/>
      <c r="I125" s="139"/>
      <c r="J125" s="358" t="str">
        <f t="shared" si="1"/>
        <v/>
      </c>
      <c r="K125" s="359"/>
      <c r="L125" s="141"/>
      <c r="M125" s="164" t="str">
        <f t="shared" si="2"/>
        <v/>
      </c>
    </row>
    <row r="126" spans="1:13" ht="13.5" customHeight="1" x14ac:dyDescent="0.2">
      <c r="A126" s="163">
        <v>20</v>
      </c>
      <c r="B126" s="135"/>
      <c r="C126" s="136"/>
      <c r="D126" s="268" t="str">
        <f t="shared" si="0"/>
        <v/>
      </c>
      <c r="E126" s="137"/>
      <c r="F126" s="138"/>
      <c r="G126" s="139"/>
      <c r="H126" s="140"/>
      <c r="I126" s="139"/>
      <c r="J126" s="358" t="str">
        <f t="shared" si="1"/>
        <v/>
      </c>
      <c r="K126" s="359"/>
      <c r="L126" s="141"/>
      <c r="M126" s="164" t="str">
        <f t="shared" si="2"/>
        <v/>
      </c>
    </row>
    <row r="127" spans="1:13" ht="13.5" customHeight="1" x14ac:dyDescent="0.2">
      <c r="A127" s="163">
        <v>21</v>
      </c>
      <c r="B127" s="135"/>
      <c r="C127" s="136"/>
      <c r="D127" s="268" t="str">
        <f t="shared" si="0"/>
        <v/>
      </c>
      <c r="E127" s="137"/>
      <c r="F127" s="138"/>
      <c r="G127" s="139"/>
      <c r="H127" s="140"/>
      <c r="I127" s="139"/>
      <c r="J127" s="358" t="str">
        <f t="shared" si="1"/>
        <v/>
      </c>
      <c r="K127" s="359"/>
      <c r="L127" s="141"/>
      <c r="M127" s="164" t="str">
        <f t="shared" si="2"/>
        <v/>
      </c>
    </row>
    <row r="128" spans="1:13" ht="13.5" customHeight="1" x14ac:dyDescent="0.2">
      <c r="A128" s="163">
        <v>22</v>
      </c>
      <c r="B128" s="135"/>
      <c r="C128" s="136"/>
      <c r="D128" s="268" t="str">
        <f t="shared" si="0"/>
        <v/>
      </c>
      <c r="E128" s="137"/>
      <c r="F128" s="138"/>
      <c r="G128" s="139"/>
      <c r="H128" s="140"/>
      <c r="I128" s="139"/>
      <c r="J128" s="358" t="str">
        <f t="shared" si="1"/>
        <v/>
      </c>
      <c r="K128" s="359"/>
      <c r="L128" s="141"/>
      <c r="M128" s="164" t="str">
        <f t="shared" si="2"/>
        <v/>
      </c>
    </row>
    <row r="129" spans="1:14" ht="13.5" customHeight="1" x14ac:dyDescent="0.2">
      <c r="A129" s="163">
        <v>23</v>
      </c>
      <c r="B129" s="135"/>
      <c r="C129" s="136"/>
      <c r="D129" s="268" t="str">
        <f t="shared" si="0"/>
        <v/>
      </c>
      <c r="E129" s="137"/>
      <c r="F129" s="138"/>
      <c r="G129" s="139"/>
      <c r="H129" s="140"/>
      <c r="I129" s="139"/>
      <c r="J129" s="358" t="str">
        <f t="shared" si="1"/>
        <v/>
      </c>
      <c r="K129" s="359"/>
      <c r="L129" s="141"/>
      <c r="M129" s="164" t="str">
        <f t="shared" si="2"/>
        <v/>
      </c>
    </row>
    <row r="130" spans="1:14" ht="13.5" customHeight="1" x14ac:dyDescent="0.2">
      <c r="A130" s="163">
        <v>24</v>
      </c>
      <c r="B130" s="135"/>
      <c r="C130" s="136"/>
      <c r="D130" s="268" t="str">
        <f t="shared" si="0"/>
        <v/>
      </c>
      <c r="E130" s="137"/>
      <c r="F130" s="138"/>
      <c r="G130" s="139"/>
      <c r="H130" s="140"/>
      <c r="I130" s="139"/>
      <c r="J130" s="358" t="str">
        <f t="shared" ref="J130:J136" si="3">IF(MODE="Commuter Rail","",IF(OR(D130&lt;0,D130&gt;=60),"",MAX(((F130*12+G130)-(6*12)-(7))/12,0)*MAX((((H130*12)+(I130)-8)/12)*(E130),0) ))</f>
        <v/>
      </c>
      <c r="K130" s="359"/>
      <c r="L130" s="141"/>
      <c r="M130" s="164" t="str">
        <f t="shared" si="2"/>
        <v/>
      </c>
    </row>
    <row r="131" spans="1:14" ht="13.5" customHeight="1" x14ac:dyDescent="0.2">
      <c r="A131" s="163">
        <v>25</v>
      </c>
      <c r="B131" s="135"/>
      <c r="C131" s="136"/>
      <c r="D131" s="268" t="str">
        <f t="shared" si="0"/>
        <v/>
      </c>
      <c r="E131" s="137"/>
      <c r="F131" s="138"/>
      <c r="G131" s="139"/>
      <c r="H131" s="140"/>
      <c r="I131" s="139"/>
      <c r="J131" s="358" t="str">
        <f t="shared" si="3"/>
        <v/>
      </c>
      <c r="K131" s="359"/>
      <c r="L131" s="141"/>
      <c r="M131" s="164" t="str">
        <f t="shared" si="2"/>
        <v/>
      </c>
    </row>
    <row r="132" spans="1:14" ht="13.5" customHeight="1" x14ac:dyDescent="0.2">
      <c r="A132" s="163">
        <v>26</v>
      </c>
      <c r="B132" s="135"/>
      <c r="C132" s="136"/>
      <c r="D132" s="268" t="str">
        <f t="shared" si="0"/>
        <v/>
      </c>
      <c r="E132" s="137"/>
      <c r="F132" s="138"/>
      <c r="G132" s="139"/>
      <c r="H132" s="140"/>
      <c r="I132" s="139"/>
      <c r="J132" s="358" t="str">
        <f t="shared" si="3"/>
        <v/>
      </c>
      <c r="K132" s="359"/>
      <c r="L132" s="141"/>
      <c r="M132" s="164" t="str">
        <f t="shared" si="2"/>
        <v/>
      </c>
    </row>
    <row r="133" spans="1:14" ht="13.5" customHeight="1" x14ac:dyDescent="0.2">
      <c r="A133" s="163">
        <v>27</v>
      </c>
      <c r="B133" s="135"/>
      <c r="C133" s="136"/>
      <c r="D133" s="268" t="str">
        <f t="shared" si="0"/>
        <v/>
      </c>
      <c r="E133" s="137"/>
      <c r="F133" s="138"/>
      <c r="G133" s="139"/>
      <c r="H133" s="140"/>
      <c r="I133" s="139"/>
      <c r="J133" s="358" t="str">
        <f t="shared" si="3"/>
        <v/>
      </c>
      <c r="K133" s="359"/>
      <c r="L133" s="141"/>
      <c r="M133" s="164" t="str">
        <f t="shared" si="2"/>
        <v/>
      </c>
    </row>
    <row r="134" spans="1:14" ht="13.5" customHeight="1" x14ac:dyDescent="0.2">
      <c r="A134" s="163">
        <v>28</v>
      </c>
      <c r="B134" s="135"/>
      <c r="C134" s="136"/>
      <c r="D134" s="268" t="str">
        <f t="shared" si="0"/>
        <v/>
      </c>
      <c r="E134" s="137"/>
      <c r="F134" s="138"/>
      <c r="G134" s="139"/>
      <c r="H134" s="140"/>
      <c r="I134" s="139"/>
      <c r="J134" s="358" t="str">
        <f t="shared" si="3"/>
        <v/>
      </c>
      <c r="K134" s="359"/>
      <c r="L134" s="141"/>
      <c r="M134" s="164" t="str">
        <f t="shared" si="2"/>
        <v/>
      </c>
    </row>
    <row r="135" spans="1:14" ht="13.5" customHeight="1" x14ac:dyDescent="0.2">
      <c r="A135" s="163">
        <v>29</v>
      </c>
      <c r="B135" s="135"/>
      <c r="C135" s="136"/>
      <c r="D135" s="268" t="str">
        <f t="shared" si="0"/>
        <v/>
      </c>
      <c r="E135" s="137"/>
      <c r="F135" s="138"/>
      <c r="G135" s="139"/>
      <c r="H135" s="140"/>
      <c r="I135" s="139"/>
      <c r="J135" s="358" t="str">
        <f t="shared" si="3"/>
        <v/>
      </c>
      <c r="K135" s="359"/>
      <c r="L135" s="141"/>
      <c r="M135" s="164" t="str">
        <f t="shared" si="2"/>
        <v/>
      </c>
    </row>
    <row r="136" spans="1:14" ht="13.5" customHeight="1" thickBot="1" x14ac:dyDescent="0.25">
      <c r="A136" s="165">
        <v>30</v>
      </c>
      <c r="B136" s="142"/>
      <c r="C136" s="143"/>
      <c r="D136" s="269" t="str">
        <f t="shared" si="0"/>
        <v/>
      </c>
      <c r="E136" s="144"/>
      <c r="F136" s="145"/>
      <c r="G136" s="146"/>
      <c r="H136" s="147"/>
      <c r="I136" s="148"/>
      <c r="J136" s="358" t="str">
        <f t="shared" si="3"/>
        <v/>
      </c>
      <c r="K136" s="359"/>
      <c r="L136" s="149"/>
      <c r="M136" s="164" t="str">
        <f t="shared" si="2"/>
        <v/>
      </c>
    </row>
    <row r="137" spans="1:14" s="171" customFormat="1" ht="16.5" customHeight="1" thickBot="1" x14ac:dyDescent="0.25">
      <c r="A137" s="166" t="s">
        <v>0</v>
      </c>
      <c r="B137" s="473" t="s">
        <v>169</v>
      </c>
      <c r="C137" s="473"/>
      <c r="D137" s="473"/>
      <c r="E137" s="474"/>
      <c r="F137" s="167"/>
      <c r="G137" s="168"/>
      <c r="H137" s="169"/>
      <c r="I137" s="168"/>
      <c r="J137" s="368">
        <f>SUMIF($D$107:$D$136,"&lt;60",J$107:J$136)</f>
        <v>0</v>
      </c>
      <c r="K137" s="369">
        <f>SUMIF($D$107:$D$136,"&lt;60",K$107:K$136)</f>
        <v>0</v>
      </c>
      <c r="L137" s="170"/>
      <c r="M137" s="223">
        <f>SUMIF($D$107:$D$136,"&lt;60",M$107:M$136)</f>
        <v>0</v>
      </c>
      <c r="N137" s="222"/>
    </row>
    <row r="138" spans="1:14" ht="18" customHeight="1" thickBot="1" x14ac:dyDescent="0.25">
      <c r="A138" s="172"/>
      <c r="B138" s="173"/>
      <c r="C138" s="172"/>
      <c r="D138" s="172"/>
      <c r="E138" s="173"/>
      <c r="F138" s="173"/>
      <c r="G138" s="173"/>
      <c r="H138" s="173"/>
      <c r="I138" s="173"/>
      <c r="J138" s="173"/>
      <c r="K138" s="173"/>
      <c r="L138" s="173"/>
      <c r="M138" s="173"/>
    </row>
    <row r="139" spans="1:14" ht="18" customHeight="1" thickBot="1" x14ac:dyDescent="0.25">
      <c r="A139" s="470" t="s">
        <v>180</v>
      </c>
      <c r="B139" s="471"/>
      <c r="C139" s="471"/>
      <c r="D139" s="471"/>
      <c r="E139" s="472"/>
      <c r="F139" s="421" t="s">
        <v>168</v>
      </c>
      <c r="G139" s="421"/>
      <c r="H139" s="421"/>
      <c r="I139" s="421"/>
      <c r="J139" s="421"/>
      <c r="K139" s="421"/>
      <c r="L139" s="421" t="s">
        <v>159</v>
      </c>
      <c r="M139" s="421"/>
    </row>
    <row r="140" spans="1:14" ht="30" customHeight="1" thickBot="1" x14ac:dyDescent="0.25">
      <c r="A140" s="156" t="s">
        <v>160</v>
      </c>
      <c r="B140" s="157" t="s">
        <v>167</v>
      </c>
      <c r="C140" s="158" t="s">
        <v>161</v>
      </c>
      <c r="D140" s="159" t="s">
        <v>165</v>
      </c>
      <c r="E140" s="160" t="s">
        <v>162</v>
      </c>
      <c r="F140" s="336" t="s">
        <v>192</v>
      </c>
      <c r="G140" s="337"/>
      <c r="H140" s="336" t="s">
        <v>193</v>
      </c>
      <c r="I140" s="337"/>
      <c r="J140" s="360" t="s">
        <v>163</v>
      </c>
      <c r="K140" s="361"/>
      <c r="L140" s="158" t="s">
        <v>164</v>
      </c>
      <c r="M140" s="159" t="s">
        <v>166</v>
      </c>
    </row>
    <row r="141" spans="1:14" ht="12.75" x14ac:dyDescent="0.2">
      <c r="A141" s="161">
        <v>1</v>
      </c>
      <c r="B141" s="129"/>
      <c r="C141" s="130"/>
      <c r="D141" s="268" t="str">
        <f t="shared" ref="D141:D170" si="4">IF(C141=0,"",IF(C141&gt;=$C$141,HOUR(C141-$C$141)*60+MINUTE(C141-$C$141),-1))</f>
        <v/>
      </c>
      <c r="E141" s="131"/>
      <c r="F141" s="220"/>
      <c r="G141" s="132"/>
      <c r="H141" s="133"/>
      <c r="I141" s="132"/>
      <c r="J141" s="362" t="str">
        <f t="shared" ref="J141:J164" si="5">IF(MODE="Commuter Rail","",IF(OR(D141&lt;0,D141&gt;=60),"",MAX(((F141*12+G141)-(6*12)-(7))/12,0)*MAX((((H141*12)+(I141)-8)/12)*(E141),0) ))</f>
        <v/>
      </c>
      <c r="K141" s="363"/>
      <c r="L141" s="134"/>
      <c r="M141" s="162" t="str">
        <f t="shared" ref="M141:M170" si="6">IF(MODE="Commuter Rail",IF(OR(D141&lt;0,D141&gt;=60),"",IF(L141&gt;0,L141*E141,"")),"")</f>
        <v/>
      </c>
    </row>
    <row r="142" spans="1:14" ht="12.75" x14ac:dyDescent="0.2">
      <c r="A142" s="163">
        <v>2</v>
      </c>
      <c r="B142" s="135"/>
      <c r="C142" s="136"/>
      <c r="D142" s="268" t="str">
        <f t="shared" si="4"/>
        <v/>
      </c>
      <c r="E142" s="137"/>
      <c r="F142" s="221"/>
      <c r="G142" s="139"/>
      <c r="H142" s="140"/>
      <c r="I142" s="139"/>
      <c r="J142" s="358" t="str">
        <f t="shared" si="5"/>
        <v/>
      </c>
      <c r="K142" s="359"/>
      <c r="L142" s="141"/>
      <c r="M142" s="164" t="str">
        <f t="shared" si="6"/>
        <v/>
      </c>
    </row>
    <row r="143" spans="1:14" ht="12.75" x14ac:dyDescent="0.2">
      <c r="A143" s="163">
        <v>3</v>
      </c>
      <c r="B143" s="135"/>
      <c r="C143" s="136"/>
      <c r="D143" s="268" t="str">
        <f t="shared" si="4"/>
        <v/>
      </c>
      <c r="E143" s="137"/>
      <c r="F143" s="221"/>
      <c r="G143" s="139"/>
      <c r="H143" s="140"/>
      <c r="I143" s="139"/>
      <c r="J143" s="358" t="str">
        <f t="shared" si="5"/>
        <v/>
      </c>
      <c r="K143" s="359"/>
      <c r="L143" s="141"/>
      <c r="M143" s="164" t="str">
        <f t="shared" si="6"/>
        <v/>
      </c>
    </row>
    <row r="144" spans="1:14" ht="12.75" x14ac:dyDescent="0.2">
      <c r="A144" s="163">
        <v>4</v>
      </c>
      <c r="B144" s="135"/>
      <c r="C144" s="136"/>
      <c r="D144" s="268" t="str">
        <f t="shared" si="4"/>
        <v/>
      </c>
      <c r="E144" s="137"/>
      <c r="F144" s="221"/>
      <c r="G144" s="139"/>
      <c r="H144" s="140"/>
      <c r="I144" s="139"/>
      <c r="J144" s="358" t="str">
        <f t="shared" si="5"/>
        <v/>
      </c>
      <c r="K144" s="359"/>
      <c r="L144" s="141"/>
      <c r="M144" s="164" t="str">
        <f t="shared" si="6"/>
        <v/>
      </c>
    </row>
    <row r="145" spans="1:13" ht="12.75" x14ac:dyDescent="0.2">
      <c r="A145" s="163">
        <v>5</v>
      </c>
      <c r="B145" s="135"/>
      <c r="C145" s="136"/>
      <c r="D145" s="268" t="str">
        <f t="shared" si="4"/>
        <v/>
      </c>
      <c r="E145" s="137"/>
      <c r="F145" s="221"/>
      <c r="G145" s="139"/>
      <c r="H145" s="140"/>
      <c r="I145" s="139"/>
      <c r="J145" s="358" t="str">
        <f t="shared" si="5"/>
        <v/>
      </c>
      <c r="K145" s="359"/>
      <c r="L145" s="141"/>
      <c r="M145" s="164" t="str">
        <f t="shared" si="6"/>
        <v/>
      </c>
    </row>
    <row r="146" spans="1:13" ht="12.75" x14ac:dyDescent="0.2">
      <c r="A146" s="163">
        <v>6</v>
      </c>
      <c r="B146" s="135"/>
      <c r="C146" s="136"/>
      <c r="D146" s="268" t="str">
        <f t="shared" si="4"/>
        <v/>
      </c>
      <c r="E146" s="137"/>
      <c r="F146" s="221"/>
      <c r="G146" s="139"/>
      <c r="H146" s="140"/>
      <c r="I146" s="139"/>
      <c r="J146" s="358" t="str">
        <f t="shared" si="5"/>
        <v/>
      </c>
      <c r="K146" s="359"/>
      <c r="L146" s="141"/>
      <c r="M146" s="164" t="str">
        <f t="shared" si="6"/>
        <v/>
      </c>
    </row>
    <row r="147" spans="1:13" ht="12.75" x14ac:dyDescent="0.2">
      <c r="A147" s="163">
        <v>7</v>
      </c>
      <c r="B147" s="135"/>
      <c r="C147" s="136"/>
      <c r="D147" s="268" t="str">
        <f t="shared" si="4"/>
        <v/>
      </c>
      <c r="E147" s="137"/>
      <c r="F147" s="221"/>
      <c r="G147" s="139"/>
      <c r="H147" s="140"/>
      <c r="I147" s="139"/>
      <c r="J147" s="358" t="str">
        <f t="shared" si="5"/>
        <v/>
      </c>
      <c r="K147" s="359"/>
      <c r="L147" s="141"/>
      <c r="M147" s="164" t="str">
        <f t="shared" si="6"/>
        <v/>
      </c>
    </row>
    <row r="148" spans="1:13" ht="12.75" x14ac:dyDescent="0.2">
      <c r="A148" s="163">
        <v>8</v>
      </c>
      <c r="B148" s="135"/>
      <c r="C148" s="136"/>
      <c r="D148" s="268" t="str">
        <f t="shared" si="4"/>
        <v/>
      </c>
      <c r="E148" s="137"/>
      <c r="F148" s="221"/>
      <c r="G148" s="139"/>
      <c r="H148" s="140"/>
      <c r="I148" s="139"/>
      <c r="J148" s="358" t="str">
        <f t="shared" si="5"/>
        <v/>
      </c>
      <c r="K148" s="359"/>
      <c r="L148" s="141"/>
      <c r="M148" s="164" t="str">
        <f t="shared" si="6"/>
        <v/>
      </c>
    </row>
    <row r="149" spans="1:13" ht="12.75" x14ac:dyDescent="0.2">
      <c r="A149" s="163">
        <v>9</v>
      </c>
      <c r="B149" s="135"/>
      <c r="C149" s="136"/>
      <c r="D149" s="268" t="str">
        <f t="shared" si="4"/>
        <v/>
      </c>
      <c r="E149" s="137"/>
      <c r="F149" s="138"/>
      <c r="G149" s="139"/>
      <c r="H149" s="140"/>
      <c r="I149" s="139"/>
      <c r="J149" s="358" t="str">
        <f t="shared" si="5"/>
        <v/>
      </c>
      <c r="K149" s="359"/>
      <c r="L149" s="141"/>
      <c r="M149" s="164" t="str">
        <f t="shared" si="6"/>
        <v/>
      </c>
    </row>
    <row r="150" spans="1:13" ht="12.75" x14ac:dyDescent="0.2">
      <c r="A150" s="163">
        <v>10</v>
      </c>
      <c r="B150" s="135"/>
      <c r="C150" s="136"/>
      <c r="D150" s="268" t="str">
        <f t="shared" si="4"/>
        <v/>
      </c>
      <c r="E150" s="137"/>
      <c r="F150" s="138"/>
      <c r="G150" s="139"/>
      <c r="H150" s="140"/>
      <c r="I150" s="139"/>
      <c r="J150" s="358" t="str">
        <f t="shared" si="5"/>
        <v/>
      </c>
      <c r="K150" s="359"/>
      <c r="L150" s="141"/>
      <c r="M150" s="164" t="str">
        <f t="shared" si="6"/>
        <v/>
      </c>
    </row>
    <row r="151" spans="1:13" ht="12.75" x14ac:dyDescent="0.2">
      <c r="A151" s="163">
        <v>11</v>
      </c>
      <c r="B151" s="135"/>
      <c r="C151" s="136"/>
      <c r="D151" s="268" t="str">
        <f t="shared" si="4"/>
        <v/>
      </c>
      <c r="E151" s="137"/>
      <c r="F151" s="138"/>
      <c r="G151" s="139"/>
      <c r="H151" s="140"/>
      <c r="I151" s="139"/>
      <c r="J151" s="358" t="str">
        <f t="shared" si="5"/>
        <v/>
      </c>
      <c r="K151" s="359"/>
      <c r="L151" s="141"/>
      <c r="M151" s="164" t="str">
        <f t="shared" si="6"/>
        <v/>
      </c>
    </row>
    <row r="152" spans="1:13" ht="12.75" x14ac:dyDescent="0.2">
      <c r="A152" s="163">
        <v>12</v>
      </c>
      <c r="B152" s="135"/>
      <c r="C152" s="136"/>
      <c r="D152" s="268" t="str">
        <f t="shared" si="4"/>
        <v/>
      </c>
      <c r="E152" s="137"/>
      <c r="F152" s="138"/>
      <c r="G152" s="139"/>
      <c r="H152" s="140"/>
      <c r="I152" s="139"/>
      <c r="J152" s="358" t="str">
        <f t="shared" si="5"/>
        <v/>
      </c>
      <c r="K152" s="359"/>
      <c r="L152" s="141"/>
      <c r="M152" s="164" t="str">
        <f t="shared" si="6"/>
        <v/>
      </c>
    </row>
    <row r="153" spans="1:13" ht="12.75" x14ac:dyDescent="0.2">
      <c r="A153" s="163">
        <v>13</v>
      </c>
      <c r="B153" s="135"/>
      <c r="C153" s="136"/>
      <c r="D153" s="268" t="str">
        <f t="shared" si="4"/>
        <v/>
      </c>
      <c r="E153" s="137"/>
      <c r="F153" s="138"/>
      <c r="G153" s="139"/>
      <c r="H153" s="140"/>
      <c r="I153" s="139"/>
      <c r="J153" s="358" t="str">
        <f t="shared" si="5"/>
        <v/>
      </c>
      <c r="K153" s="359"/>
      <c r="L153" s="141"/>
      <c r="M153" s="164" t="str">
        <f t="shared" si="6"/>
        <v/>
      </c>
    </row>
    <row r="154" spans="1:13" ht="12.75" x14ac:dyDescent="0.2">
      <c r="A154" s="163">
        <v>14</v>
      </c>
      <c r="B154" s="135"/>
      <c r="C154" s="136"/>
      <c r="D154" s="268" t="str">
        <f t="shared" si="4"/>
        <v/>
      </c>
      <c r="E154" s="137"/>
      <c r="F154" s="138"/>
      <c r="G154" s="139"/>
      <c r="H154" s="140"/>
      <c r="I154" s="139"/>
      <c r="J154" s="358" t="str">
        <f t="shared" si="5"/>
        <v/>
      </c>
      <c r="K154" s="359"/>
      <c r="L154" s="141"/>
      <c r="M154" s="164" t="str">
        <f t="shared" si="6"/>
        <v/>
      </c>
    </row>
    <row r="155" spans="1:13" ht="12.75" x14ac:dyDescent="0.2">
      <c r="A155" s="163">
        <v>15</v>
      </c>
      <c r="B155" s="135"/>
      <c r="C155" s="136"/>
      <c r="D155" s="268" t="str">
        <f t="shared" si="4"/>
        <v/>
      </c>
      <c r="E155" s="137"/>
      <c r="F155" s="138"/>
      <c r="G155" s="139"/>
      <c r="H155" s="140"/>
      <c r="I155" s="139"/>
      <c r="J155" s="358" t="str">
        <f t="shared" si="5"/>
        <v/>
      </c>
      <c r="K155" s="359"/>
      <c r="L155" s="141"/>
      <c r="M155" s="164" t="str">
        <f t="shared" si="6"/>
        <v/>
      </c>
    </row>
    <row r="156" spans="1:13" ht="12.75" x14ac:dyDescent="0.2">
      <c r="A156" s="163">
        <v>16</v>
      </c>
      <c r="B156" s="135"/>
      <c r="C156" s="136"/>
      <c r="D156" s="268" t="str">
        <f t="shared" si="4"/>
        <v/>
      </c>
      <c r="E156" s="137"/>
      <c r="F156" s="138"/>
      <c r="G156" s="139"/>
      <c r="H156" s="140"/>
      <c r="I156" s="139"/>
      <c r="J156" s="358" t="str">
        <f t="shared" si="5"/>
        <v/>
      </c>
      <c r="K156" s="359"/>
      <c r="L156" s="141"/>
      <c r="M156" s="164" t="str">
        <f t="shared" si="6"/>
        <v/>
      </c>
    </row>
    <row r="157" spans="1:13" ht="12.75" x14ac:dyDescent="0.2">
      <c r="A157" s="163">
        <v>17</v>
      </c>
      <c r="B157" s="135"/>
      <c r="C157" s="136"/>
      <c r="D157" s="268" t="str">
        <f t="shared" si="4"/>
        <v/>
      </c>
      <c r="E157" s="137"/>
      <c r="F157" s="138"/>
      <c r="G157" s="139"/>
      <c r="H157" s="140"/>
      <c r="I157" s="139"/>
      <c r="J157" s="358" t="str">
        <f t="shared" si="5"/>
        <v/>
      </c>
      <c r="K157" s="359"/>
      <c r="L157" s="141"/>
      <c r="M157" s="164" t="str">
        <f t="shared" si="6"/>
        <v/>
      </c>
    </row>
    <row r="158" spans="1:13" ht="12.75" x14ac:dyDescent="0.2">
      <c r="A158" s="163">
        <v>18</v>
      </c>
      <c r="B158" s="135"/>
      <c r="C158" s="136"/>
      <c r="D158" s="268" t="str">
        <f t="shared" si="4"/>
        <v/>
      </c>
      <c r="E158" s="137"/>
      <c r="F158" s="138"/>
      <c r="G158" s="139"/>
      <c r="H158" s="140"/>
      <c r="I158" s="139"/>
      <c r="J158" s="358" t="str">
        <f t="shared" si="5"/>
        <v/>
      </c>
      <c r="K158" s="359"/>
      <c r="L158" s="141"/>
      <c r="M158" s="164" t="str">
        <f t="shared" si="6"/>
        <v/>
      </c>
    </row>
    <row r="159" spans="1:13" ht="12.75" x14ac:dyDescent="0.2">
      <c r="A159" s="163">
        <v>19</v>
      </c>
      <c r="B159" s="135"/>
      <c r="C159" s="136"/>
      <c r="D159" s="268" t="str">
        <f t="shared" si="4"/>
        <v/>
      </c>
      <c r="E159" s="137"/>
      <c r="F159" s="138"/>
      <c r="G159" s="139"/>
      <c r="H159" s="140"/>
      <c r="I159" s="139"/>
      <c r="J159" s="358" t="str">
        <f t="shared" si="5"/>
        <v/>
      </c>
      <c r="K159" s="359"/>
      <c r="L159" s="141"/>
      <c r="M159" s="164" t="str">
        <f t="shared" si="6"/>
        <v/>
      </c>
    </row>
    <row r="160" spans="1:13" ht="12.75" x14ac:dyDescent="0.2">
      <c r="A160" s="163">
        <v>20</v>
      </c>
      <c r="B160" s="135"/>
      <c r="C160" s="136"/>
      <c r="D160" s="268" t="str">
        <f t="shared" si="4"/>
        <v/>
      </c>
      <c r="E160" s="137"/>
      <c r="F160" s="138"/>
      <c r="G160" s="139"/>
      <c r="H160" s="140"/>
      <c r="I160" s="139"/>
      <c r="J160" s="358" t="str">
        <f t="shared" si="5"/>
        <v/>
      </c>
      <c r="K160" s="359"/>
      <c r="L160" s="141"/>
      <c r="M160" s="164" t="str">
        <f t="shared" si="6"/>
        <v/>
      </c>
    </row>
    <row r="161" spans="1:13" ht="12.75" x14ac:dyDescent="0.2">
      <c r="A161" s="163">
        <v>21</v>
      </c>
      <c r="B161" s="135"/>
      <c r="C161" s="136"/>
      <c r="D161" s="268" t="str">
        <f t="shared" si="4"/>
        <v/>
      </c>
      <c r="E161" s="137"/>
      <c r="F161" s="138"/>
      <c r="G161" s="139"/>
      <c r="H161" s="140"/>
      <c r="I161" s="139"/>
      <c r="J161" s="358" t="str">
        <f t="shared" si="5"/>
        <v/>
      </c>
      <c r="K161" s="359"/>
      <c r="L161" s="141"/>
      <c r="M161" s="164" t="str">
        <f t="shared" si="6"/>
        <v/>
      </c>
    </row>
    <row r="162" spans="1:13" ht="12.75" x14ac:dyDescent="0.2">
      <c r="A162" s="163">
        <v>22</v>
      </c>
      <c r="B162" s="135"/>
      <c r="C162" s="136"/>
      <c r="D162" s="268" t="str">
        <f t="shared" si="4"/>
        <v/>
      </c>
      <c r="E162" s="137"/>
      <c r="F162" s="138"/>
      <c r="G162" s="139"/>
      <c r="H162" s="140"/>
      <c r="I162" s="139"/>
      <c r="J162" s="358" t="str">
        <f t="shared" si="5"/>
        <v/>
      </c>
      <c r="K162" s="359"/>
      <c r="L162" s="141"/>
      <c r="M162" s="164" t="str">
        <f t="shared" si="6"/>
        <v/>
      </c>
    </row>
    <row r="163" spans="1:13" ht="12.75" x14ac:dyDescent="0.2">
      <c r="A163" s="163">
        <v>23</v>
      </c>
      <c r="B163" s="135"/>
      <c r="C163" s="136"/>
      <c r="D163" s="268" t="str">
        <f t="shared" si="4"/>
        <v/>
      </c>
      <c r="E163" s="137"/>
      <c r="F163" s="138"/>
      <c r="G163" s="139"/>
      <c r="H163" s="140"/>
      <c r="I163" s="139"/>
      <c r="J163" s="358" t="str">
        <f t="shared" si="5"/>
        <v/>
      </c>
      <c r="K163" s="359"/>
      <c r="L163" s="141"/>
      <c r="M163" s="164" t="str">
        <f t="shared" si="6"/>
        <v/>
      </c>
    </row>
    <row r="164" spans="1:13" ht="12.75" x14ac:dyDescent="0.2">
      <c r="A164" s="163">
        <v>24</v>
      </c>
      <c r="B164" s="135"/>
      <c r="C164" s="136"/>
      <c r="D164" s="268" t="str">
        <f t="shared" si="4"/>
        <v/>
      </c>
      <c r="E164" s="137"/>
      <c r="F164" s="138"/>
      <c r="G164" s="139"/>
      <c r="H164" s="140"/>
      <c r="I164" s="139"/>
      <c r="J164" s="358" t="str">
        <f t="shared" si="5"/>
        <v/>
      </c>
      <c r="K164" s="359"/>
      <c r="L164" s="141"/>
      <c r="M164" s="164" t="str">
        <f t="shared" si="6"/>
        <v/>
      </c>
    </row>
    <row r="165" spans="1:13" ht="12.75" x14ac:dyDescent="0.2">
      <c r="A165" s="165">
        <v>25</v>
      </c>
      <c r="B165" s="227"/>
      <c r="C165" s="228"/>
      <c r="D165" s="268" t="str">
        <f t="shared" si="4"/>
        <v/>
      </c>
      <c r="E165" s="229"/>
      <c r="F165" s="230"/>
      <c r="G165" s="148"/>
      <c r="H165" s="232"/>
      <c r="I165" s="148"/>
      <c r="J165" s="358" t="str">
        <f t="shared" ref="J165:J170" si="7">IF(MODE="Commuter Rail","",IF(OR(D165&lt;0,D165&gt;=60),"",MAX(((F165*12+G165)-(6*12)-(7))/12,0)*MAX((((H165*12)+(I165)-8)/12)*(E165),0) ))</f>
        <v/>
      </c>
      <c r="K165" s="359"/>
      <c r="L165" s="231"/>
      <c r="M165" s="164" t="str">
        <f t="shared" si="6"/>
        <v/>
      </c>
    </row>
    <row r="166" spans="1:13" ht="12.75" x14ac:dyDescent="0.2">
      <c r="A166" s="165">
        <v>26</v>
      </c>
      <c r="B166" s="227"/>
      <c r="C166" s="228"/>
      <c r="D166" s="268" t="str">
        <f t="shared" si="4"/>
        <v/>
      </c>
      <c r="E166" s="229"/>
      <c r="F166" s="230"/>
      <c r="G166" s="148"/>
      <c r="H166" s="232"/>
      <c r="I166" s="148"/>
      <c r="J166" s="358" t="str">
        <f t="shared" si="7"/>
        <v/>
      </c>
      <c r="K166" s="359"/>
      <c r="L166" s="231"/>
      <c r="M166" s="164" t="str">
        <f t="shared" si="6"/>
        <v/>
      </c>
    </row>
    <row r="167" spans="1:13" ht="12.75" x14ac:dyDescent="0.2">
      <c r="A167" s="165">
        <v>27</v>
      </c>
      <c r="B167" s="227"/>
      <c r="C167" s="228"/>
      <c r="D167" s="268" t="str">
        <f t="shared" si="4"/>
        <v/>
      </c>
      <c r="E167" s="229"/>
      <c r="F167" s="230"/>
      <c r="G167" s="148"/>
      <c r="H167" s="232"/>
      <c r="I167" s="148"/>
      <c r="J167" s="358" t="str">
        <f t="shared" si="7"/>
        <v/>
      </c>
      <c r="K167" s="359"/>
      <c r="L167" s="231"/>
      <c r="M167" s="164" t="str">
        <f t="shared" si="6"/>
        <v/>
      </c>
    </row>
    <row r="168" spans="1:13" ht="12.75" x14ac:dyDescent="0.2">
      <c r="A168" s="165">
        <v>28</v>
      </c>
      <c r="B168" s="227"/>
      <c r="C168" s="228"/>
      <c r="D168" s="268" t="str">
        <f t="shared" si="4"/>
        <v/>
      </c>
      <c r="E168" s="229"/>
      <c r="F168" s="230"/>
      <c r="G168" s="148"/>
      <c r="H168" s="232"/>
      <c r="I168" s="148"/>
      <c r="J168" s="358" t="str">
        <f t="shared" si="7"/>
        <v/>
      </c>
      <c r="K168" s="359"/>
      <c r="L168" s="231"/>
      <c r="M168" s="164" t="str">
        <f t="shared" si="6"/>
        <v/>
      </c>
    </row>
    <row r="169" spans="1:13" ht="12.75" x14ac:dyDescent="0.2">
      <c r="A169" s="165">
        <v>29</v>
      </c>
      <c r="B169" s="227"/>
      <c r="C169" s="228"/>
      <c r="D169" s="268" t="str">
        <f t="shared" si="4"/>
        <v/>
      </c>
      <c r="E169" s="229"/>
      <c r="F169" s="230"/>
      <c r="G169" s="148"/>
      <c r="H169" s="232"/>
      <c r="I169" s="148"/>
      <c r="J169" s="358" t="str">
        <f t="shared" si="7"/>
        <v/>
      </c>
      <c r="K169" s="359"/>
      <c r="L169" s="231"/>
      <c r="M169" s="164" t="str">
        <f t="shared" si="6"/>
        <v/>
      </c>
    </row>
    <row r="170" spans="1:13" ht="13.5" thickBot="1" x14ac:dyDescent="0.25">
      <c r="A170" s="165">
        <v>30</v>
      </c>
      <c r="B170" s="142"/>
      <c r="C170" s="143"/>
      <c r="D170" s="269" t="str">
        <f t="shared" si="4"/>
        <v/>
      </c>
      <c r="E170" s="229"/>
      <c r="F170" s="230"/>
      <c r="G170" s="148"/>
      <c r="H170" s="232"/>
      <c r="I170" s="148"/>
      <c r="J170" s="364" t="str">
        <f t="shared" si="7"/>
        <v/>
      </c>
      <c r="K170" s="365"/>
      <c r="L170" s="149"/>
      <c r="M170" s="164" t="str">
        <f t="shared" si="6"/>
        <v/>
      </c>
    </row>
    <row r="171" spans="1:13" ht="15.75" customHeight="1" thickBot="1" x14ac:dyDescent="0.25">
      <c r="A171" s="174" t="s">
        <v>0</v>
      </c>
      <c r="B171" s="404" t="s">
        <v>169</v>
      </c>
      <c r="C171" s="404"/>
      <c r="D171" s="404"/>
      <c r="E171" s="405"/>
      <c r="F171" s="224"/>
      <c r="G171" s="225"/>
      <c r="H171" s="226"/>
      <c r="I171" s="225"/>
      <c r="J171" s="366">
        <f>SUMIF($D$141:$D$170,"&lt;60",J$141:J$170)</f>
        <v>0</v>
      </c>
      <c r="K171" s="367">
        <f>SUMIF($D$141:$D$170,"&lt;60",K$141:K$170)</f>
        <v>0</v>
      </c>
      <c r="L171" s="175"/>
      <c r="M171" s="223">
        <f>SUMIF($D$141:$D$170,"&lt;60",M$141:M$170)</f>
        <v>0</v>
      </c>
    </row>
    <row r="172" spans="1:13" ht="13.5" thickBot="1" x14ac:dyDescent="0.25">
      <c r="A172" s="338"/>
      <c r="B172" s="338"/>
      <c r="C172" s="338"/>
      <c r="D172" s="338"/>
      <c r="E172" s="338"/>
      <c r="F172" s="338"/>
      <c r="G172" s="338"/>
      <c r="H172" s="338"/>
      <c r="I172" s="338"/>
      <c r="J172" s="338"/>
      <c r="K172" s="338"/>
      <c r="L172" s="338"/>
      <c r="M172" s="338"/>
    </row>
    <row r="173" spans="1:13" s="153" customFormat="1" ht="26.25" customHeight="1" thickBot="1" x14ac:dyDescent="0.25">
      <c r="A173" s="442" t="str">
        <f>CONCATENATE($A$1," (Page 4)")</f>
        <v>CORE CAPACITY PROJECT DESCRIPTION TEMPLATE (Page 4)</v>
      </c>
      <c r="B173" s="443"/>
      <c r="C173" s="443"/>
      <c r="D173" s="443"/>
      <c r="E173" s="443"/>
      <c r="F173" s="443"/>
      <c r="G173" s="443"/>
      <c r="H173" s="443"/>
      <c r="I173" s="443"/>
      <c r="J173" s="443"/>
      <c r="K173" s="443"/>
      <c r="L173" s="443"/>
      <c r="M173" s="444"/>
    </row>
    <row r="174" spans="1:13" s="152" customFormat="1" ht="18" customHeight="1" thickBot="1" x14ac:dyDescent="0.25">
      <c r="A174" s="448" t="s">
        <v>32</v>
      </c>
      <c r="B174" s="449"/>
      <c r="C174" s="449"/>
      <c r="D174" s="449"/>
      <c r="E174" s="449"/>
      <c r="F174" s="449"/>
      <c r="G174" s="449"/>
      <c r="H174" s="449"/>
      <c r="I174" s="449"/>
      <c r="J174" s="449"/>
      <c r="K174" s="449"/>
      <c r="L174" s="449"/>
      <c r="M174" s="450"/>
    </row>
    <row r="175" spans="1:13" s="153" customFormat="1" ht="12.75" customHeight="1" x14ac:dyDescent="0.2">
      <c r="A175" s="429" t="s">
        <v>33</v>
      </c>
      <c r="B175" s="457"/>
      <c r="C175" s="385" t="s">
        <v>6</v>
      </c>
      <c r="D175" s="386"/>
      <c r="E175" s="387"/>
      <c r="F175" s="332"/>
      <c r="G175" s="388"/>
      <c r="H175" s="388"/>
      <c r="I175" s="388"/>
      <c r="J175" s="388"/>
      <c r="K175" s="388"/>
      <c r="L175" s="388"/>
      <c r="M175" s="389"/>
    </row>
    <row r="176" spans="1:13" s="153" customFormat="1" ht="12.75" customHeight="1" x14ac:dyDescent="0.2">
      <c r="A176" s="458"/>
      <c r="B176" s="459"/>
      <c r="C176" s="370" t="s">
        <v>8</v>
      </c>
      <c r="D176" s="371"/>
      <c r="E176" s="372"/>
      <c r="F176" s="329"/>
      <c r="G176" s="376"/>
      <c r="H176" s="376"/>
      <c r="I176" s="376"/>
      <c r="J176" s="376"/>
      <c r="K176" s="376"/>
      <c r="L176" s="376"/>
      <c r="M176" s="377"/>
    </row>
    <row r="177" spans="1:13" s="153" customFormat="1" ht="12.75" customHeight="1" x14ac:dyDescent="0.2">
      <c r="A177" s="458"/>
      <c r="B177" s="459"/>
      <c r="C177" s="370" t="s">
        <v>34</v>
      </c>
      <c r="D177" s="371"/>
      <c r="E177" s="372"/>
      <c r="F177" s="329"/>
      <c r="G177" s="376"/>
      <c r="H177" s="376"/>
      <c r="I177" s="376"/>
      <c r="J177" s="376"/>
      <c r="K177" s="376"/>
      <c r="L177" s="376"/>
      <c r="M177" s="377"/>
    </row>
    <row r="178" spans="1:13" s="153" customFormat="1" ht="12.75" customHeight="1" x14ac:dyDescent="0.2">
      <c r="A178" s="458"/>
      <c r="B178" s="459"/>
      <c r="C178" s="370" t="s">
        <v>35</v>
      </c>
      <c r="D178" s="371"/>
      <c r="E178" s="372"/>
      <c r="F178" s="335"/>
      <c r="G178" s="376"/>
      <c r="H178" s="376"/>
      <c r="I178" s="376"/>
      <c r="J178" s="376"/>
      <c r="K178" s="376"/>
      <c r="L178" s="376"/>
      <c r="M178" s="377"/>
    </row>
    <row r="179" spans="1:13" s="153" customFormat="1" ht="12.75" customHeight="1" thickBot="1" x14ac:dyDescent="0.25">
      <c r="A179" s="431"/>
      <c r="B179" s="460"/>
      <c r="C179" s="379" t="s">
        <v>11</v>
      </c>
      <c r="D179" s="380"/>
      <c r="E179" s="381"/>
      <c r="F179" s="339"/>
      <c r="G179" s="383"/>
      <c r="H179" s="383"/>
      <c r="I179" s="383"/>
      <c r="J179" s="383"/>
      <c r="K179" s="383"/>
      <c r="L179" s="383"/>
      <c r="M179" s="384"/>
    </row>
    <row r="180" spans="1:13" s="153" customFormat="1" ht="12.75" customHeight="1" x14ac:dyDescent="0.2">
      <c r="A180" s="429" t="s">
        <v>36</v>
      </c>
      <c r="B180" s="457"/>
      <c r="C180" s="385" t="s">
        <v>6</v>
      </c>
      <c r="D180" s="386"/>
      <c r="E180" s="387"/>
      <c r="F180" s="332"/>
      <c r="G180" s="388"/>
      <c r="H180" s="388"/>
      <c r="I180" s="388"/>
      <c r="J180" s="388"/>
      <c r="K180" s="388"/>
      <c r="L180" s="388"/>
      <c r="M180" s="389"/>
    </row>
    <row r="181" spans="1:13" s="153" customFormat="1" ht="12.75" customHeight="1" x14ac:dyDescent="0.2">
      <c r="A181" s="458"/>
      <c r="B181" s="459"/>
      <c r="C181" s="370" t="s">
        <v>8</v>
      </c>
      <c r="D181" s="371"/>
      <c r="E181" s="372"/>
      <c r="F181" s="329"/>
      <c r="G181" s="376"/>
      <c r="H181" s="376"/>
      <c r="I181" s="376"/>
      <c r="J181" s="376"/>
      <c r="K181" s="376"/>
      <c r="L181" s="376"/>
      <c r="M181" s="377"/>
    </row>
    <row r="182" spans="1:13" s="153" customFormat="1" ht="12.75" customHeight="1" x14ac:dyDescent="0.2">
      <c r="A182" s="458"/>
      <c r="B182" s="459"/>
      <c r="C182" s="370" t="s">
        <v>34</v>
      </c>
      <c r="D182" s="371"/>
      <c r="E182" s="372"/>
      <c r="F182" s="329"/>
      <c r="G182" s="376"/>
      <c r="H182" s="376"/>
      <c r="I182" s="376"/>
      <c r="J182" s="376"/>
      <c r="K182" s="376"/>
      <c r="L182" s="376"/>
      <c r="M182" s="377"/>
    </row>
    <row r="183" spans="1:13" s="153" customFormat="1" ht="12.75" customHeight="1" x14ac:dyDescent="0.2">
      <c r="A183" s="458"/>
      <c r="B183" s="459"/>
      <c r="C183" s="370" t="s">
        <v>35</v>
      </c>
      <c r="D183" s="371"/>
      <c r="E183" s="372"/>
      <c r="F183" s="335"/>
      <c r="G183" s="376"/>
      <c r="H183" s="376"/>
      <c r="I183" s="376"/>
      <c r="J183" s="376"/>
      <c r="K183" s="376"/>
      <c r="L183" s="376"/>
      <c r="M183" s="377"/>
    </row>
    <row r="184" spans="1:13" s="153" customFormat="1" ht="12.75" customHeight="1" thickBot="1" x14ac:dyDescent="0.25">
      <c r="A184" s="431"/>
      <c r="B184" s="460"/>
      <c r="C184" s="379" t="s">
        <v>11</v>
      </c>
      <c r="D184" s="380"/>
      <c r="E184" s="381"/>
      <c r="F184" s="335"/>
      <c r="G184" s="376"/>
      <c r="H184" s="376"/>
      <c r="I184" s="376"/>
      <c r="J184" s="376"/>
      <c r="K184" s="376"/>
      <c r="L184" s="376"/>
      <c r="M184" s="377"/>
    </row>
    <row r="185" spans="1:13" s="154" customFormat="1" ht="12.75" customHeight="1" x14ac:dyDescent="0.2">
      <c r="A185" s="451" t="s">
        <v>115</v>
      </c>
      <c r="B185" s="452"/>
      <c r="C185" s="385" t="s">
        <v>6</v>
      </c>
      <c r="D185" s="386"/>
      <c r="E185" s="387"/>
      <c r="F185" s="332"/>
      <c r="G185" s="333"/>
      <c r="H185" s="333"/>
      <c r="I185" s="333"/>
      <c r="J185" s="333"/>
      <c r="K185" s="333"/>
      <c r="L185" s="333"/>
      <c r="M185" s="334"/>
    </row>
    <row r="186" spans="1:13" ht="12.75" customHeight="1" x14ac:dyDescent="0.2">
      <c r="A186" s="453"/>
      <c r="B186" s="454"/>
      <c r="C186" s="370" t="s">
        <v>8</v>
      </c>
      <c r="D186" s="371"/>
      <c r="E186" s="372"/>
      <c r="F186" s="329"/>
      <c r="G186" s="376"/>
      <c r="H186" s="376"/>
      <c r="I186" s="376"/>
      <c r="J186" s="376"/>
      <c r="K186" s="376"/>
      <c r="L186" s="376"/>
      <c r="M186" s="377"/>
    </row>
    <row r="187" spans="1:13" s="153" customFormat="1" ht="12.75" customHeight="1" x14ac:dyDescent="0.2">
      <c r="A187" s="453"/>
      <c r="B187" s="454"/>
      <c r="C187" s="370" t="s">
        <v>34</v>
      </c>
      <c r="D187" s="371"/>
      <c r="E187" s="372"/>
      <c r="F187" s="329"/>
      <c r="G187" s="376"/>
      <c r="H187" s="376"/>
      <c r="I187" s="376"/>
      <c r="J187" s="376"/>
      <c r="K187" s="376"/>
      <c r="L187" s="376"/>
      <c r="M187" s="377"/>
    </row>
    <row r="188" spans="1:13" s="153" customFormat="1" ht="12.75" customHeight="1" x14ac:dyDescent="0.2">
      <c r="A188" s="453"/>
      <c r="B188" s="454"/>
      <c r="C188" s="370" t="s">
        <v>35</v>
      </c>
      <c r="D188" s="371"/>
      <c r="E188" s="372"/>
      <c r="F188" s="335"/>
      <c r="G188" s="376"/>
      <c r="H188" s="376"/>
      <c r="I188" s="376"/>
      <c r="J188" s="376"/>
      <c r="K188" s="376"/>
      <c r="L188" s="376"/>
      <c r="M188" s="377"/>
    </row>
    <row r="189" spans="1:13" s="153" customFormat="1" ht="12.75" customHeight="1" thickBot="1" x14ac:dyDescent="0.25">
      <c r="A189" s="455"/>
      <c r="B189" s="456"/>
      <c r="C189" s="379" t="s">
        <v>11</v>
      </c>
      <c r="D189" s="380"/>
      <c r="E189" s="381"/>
      <c r="F189" s="339"/>
      <c r="G189" s="383"/>
      <c r="H189" s="383"/>
      <c r="I189" s="383"/>
      <c r="J189" s="383"/>
      <c r="K189" s="383"/>
      <c r="L189" s="383"/>
      <c r="M189" s="384"/>
    </row>
    <row r="190" spans="1:13" s="153" customFormat="1" ht="12.75" customHeight="1" x14ac:dyDescent="0.2">
      <c r="A190" s="451" t="s">
        <v>116</v>
      </c>
      <c r="B190" s="452"/>
      <c r="C190" s="385" t="s">
        <v>6</v>
      </c>
      <c r="D190" s="386"/>
      <c r="E190" s="387"/>
      <c r="F190" s="332"/>
      <c r="G190" s="388"/>
      <c r="H190" s="388"/>
      <c r="I190" s="388"/>
      <c r="J190" s="388"/>
      <c r="K190" s="388"/>
      <c r="L190" s="388"/>
      <c r="M190" s="389"/>
    </row>
    <row r="191" spans="1:13" s="153" customFormat="1" ht="12.75" customHeight="1" x14ac:dyDescent="0.2">
      <c r="A191" s="453"/>
      <c r="B191" s="454"/>
      <c r="C191" s="370" t="s">
        <v>8</v>
      </c>
      <c r="D191" s="371"/>
      <c r="E191" s="372"/>
      <c r="F191" s="329"/>
      <c r="G191" s="376"/>
      <c r="H191" s="376"/>
      <c r="I191" s="376"/>
      <c r="J191" s="376"/>
      <c r="K191" s="376"/>
      <c r="L191" s="376"/>
      <c r="M191" s="377"/>
    </row>
    <row r="192" spans="1:13" s="153" customFormat="1" ht="12.75" customHeight="1" x14ac:dyDescent="0.2">
      <c r="A192" s="453"/>
      <c r="B192" s="454"/>
      <c r="C192" s="370" t="s">
        <v>34</v>
      </c>
      <c r="D192" s="371"/>
      <c r="E192" s="372"/>
      <c r="F192" s="329"/>
      <c r="G192" s="376"/>
      <c r="H192" s="376"/>
      <c r="I192" s="376"/>
      <c r="J192" s="376"/>
      <c r="K192" s="376"/>
      <c r="L192" s="376"/>
      <c r="M192" s="377"/>
    </row>
    <row r="193" spans="1:13" s="153" customFormat="1" ht="12.75" customHeight="1" x14ac:dyDescent="0.2">
      <c r="A193" s="453"/>
      <c r="B193" s="454"/>
      <c r="C193" s="370" t="s">
        <v>35</v>
      </c>
      <c r="D193" s="371"/>
      <c r="E193" s="372"/>
      <c r="F193" s="335"/>
      <c r="G193" s="376"/>
      <c r="H193" s="376"/>
      <c r="I193" s="376"/>
      <c r="J193" s="376"/>
      <c r="K193" s="376"/>
      <c r="L193" s="376"/>
      <c r="M193" s="377"/>
    </row>
    <row r="194" spans="1:13" s="153" customFormat="1" ht="12.75" customHeight="1" thickBot="1" x14ac:dyDescent="0.25">
      <c r="A194" s="455"/>
      <c r="B194" s="456"/>
      <c r="C194" s="379" t="s">
        <v>11</v>
      </c>
      <c r="D194" s="380"/>
      <c r="E194" s="381"/>
      <c r="F194" s="339"/>
      <c r="G194" s="383"/>
      <c r="H194" s="383"/>
      <c r="I194" s="383"/>
      <c r="J194" s="383"/>
      <c r="K194" s="383"/>
      <c r="L194" s="383"/>
      <c r="M194" s="384"/>
    </row>
    <row r="195" spans="1:13" s="153" customFormat="1" ht="12.75" customHeight="1" x14ac:dyDescent="0.2">
      <c r="A195" s="451" t="s">
        <v>170</v>
      </c>
      <c r="B195" s="452"/>
      <c r="C195" s="385" t="s">
        <v>6</v>
      </c>
      <c r="D195" s="386"/>
      <c r="E195" s="387"/>
      <c r="F195" s="332"/>
      <c r="G195" s="333"/>
      <c r="H195" s="333"/>
      <c r="I195" s="333"/>
      <c r="J195" s="333"/>
      <c r="K195" s="333"/>
      <c r="L195" s="333"/>
      <c r="M195" s="334"/>
    </row>
    <row r="196" spans="1:13" s="153" customFormat="1" ht="12.75" customHeight="1" x14ac:dyDescent="0.2">
      <c r="A196" s="453"/>
      <c r="B196" s="454"/>
      <c r="C196" s="370" t="s">
        <v>8</v>
      </c>
      <c r="D196" s="371"/>
      <c r="E196" s="372"/>
      <c r="F196" s="329"/>
      <c r="G196" s="376"/>
      <c r="H196" s="376"/>
      <c r="I196" s="376"/>
      <c r="J196" s="376"/>
      <c r="K196" s="376"/>
      <c r="L196" s="376"/>
      <c r="M196" s="377"/>
    </row>
    <row r="197" spans="1:13" s="153" customFormat="1" ht="12.75" customHeight="1" x14ac:dyDescent="0.2">
      <c r="A197" s="453"/>
      <c r="B197" s="454"/>
      <c r="C197" s="370" t="s">
        <v>34</v>
      </c>
      <c r="D197" s="371"/>
      <c r="E197" s="372"/>
      <c r="F197" s="329"/>
      <c r="G197" s="376"/>
      <c r="H197" s="376"/>
      <c r="I197" s="376"/>
      <c r="J197" s="376"/>
      <c r="K197" s="376"/>
      <c r="L197" s="376"/>
      <c r="M197" s="377"/>
    </row>
    <row r="198" spans="1:13" s="153" customFormat="1" ht="12.75" customHeight="1" x14ac:dyDescent="0.2">
      <c r="A198" s="453"/>
      <c r="B198" s="454"/>
      <c r="C198" s="370" t="s">
        <v>35</v>
      </c>
      <c r="D198" s="371"/>
      <c r="E198" s="372"/>
      <c r="F198" s="335"/>
      <c r="G198" s="376"/>
      <c r="H198" s="376"/>
      <c r="I198" s="376"/>
      <c r="J198" s="376"/>
      <c r="K198" s="376"/>
      <c r="L198" s="376"/>
      <c r="M198" s="377"/>
    </row>
    <row r="199" spans="1:13" s="153" customFormat="1" ht="12.75" customHeight="1" thickBot="1" x14ac:dyDescent="0.25">
      <c r="A199" s="455"/>
      <c r="B199" s="456"/>
      <c r="C199" s="379" t="s">
        <v>11</v>
      </c>
      <c r="D199" s="380"/>
      <c r="E199" s="381"/>
      <c r="F199" s="339"/>
      <c r="G199" s="383"/>
      <c r="H199" s="383"/>
      <c r="I199" s="383"/>
      <c r="J199" s="383"/>
      <c r="K199" s="383"/>
      <c r="L199" s="383"/>
      <c r="M199" s="384"/>
    </row>
    <row r="200" spans="1:13" s="153" customFormat="1" ht="12.75" customHeight="1" x14ac:dyDescent="0.2">
      <c r="A200" s="451" t="s">
        <v>171</v>
      </c>
      <c r="B200" s="452"/>
      <c r="C200" s="385" t="s">
        <v>6</v>
      </c>
      <c r="D200" s="386"/>
      <c r="E200" s="387"/>
      <c r="F200" s="332"/>
      <c r="G200" s="333"/>
      <c r="H200" s="333"/>
      <c r="I200" s="333"/>
      <c r="J200" s="333"/>
      <c r="K200" s="333"/>
      <c r="L200" s="333"/>
      <c r="M200" s="334"/>
    </row>
    <row r="201" spans="1:13" s="153" customFormat="1" ht="12.75" customHeight="1" x14ac:dyDescent="0.2">
      <c r="A201" s="453"/>
      <c r="B201" s="454"/>
      <c r="C201" s="370" t="s">
        <v>8</v>
      </c>
      <c r="D201" s="371"/>
      <c r="E201" s="372"/>
      <c r="F201" s="329"/>
      <c r="G201" s="376"/>
      <c r="H201" s="376"/>
      <c r="I201" s="376"/>
      <c r="J201" s="376"/>
      <c r="K201" s="376"/>
      <c r="L201" s="376"/>
      <c r="M201" s="377"/>
    </row>
    <row r="202" spans="1:13" s="153" customFormat="1" ht="12.75" customHeight="1" x14ac:dyDescent="0.2">
      <c r="A202" s="453"/>
      <c r="B202" s="454"/>
      <c r="C202" s="370" t="s">
        <v>34</v>
      </c>
      <c r="D202" s="371"/>
      <c r="E202" s="372"/>
      <c r="F202" s="329"/>
      <c r="G202" s="376"/>
      <c r="H202" s="376"/>
      <c r="I202" s="376"/>
      <c r="J202" s="376"/>
      <c r="K202" s="376"/>
      <c r="L202" s="376"/>
      <c r="M202" s="377"/>
    </row>
    <row r="203" spans="1:13" s="153" customFormat="1" ht="12.75" customHeight="1" x14ac:dyDescent="0.2">
      <c r="A203" s="453"/>
      <c r="B203" s="454"/>
      <c r="C203" s="370" t="s">
        <v>35</v>
      </c>
      <c r="D203" s="371"/>
      <c r="E203" s="372"/>
      <c r="F203" s="335"/>
      <c r="G203" s="376"/>
      <c r="H203" s="376"/>
      <c r="I203" s="376"/>
      <c r="J203" s="376"/>
      <c r="K203" s="376"/>
      <c r="L203" s="376"/>
      <c r="M203" s="377"/>
    </row>
    <row r="204" spans="1:13" s="153" customFormat="1" ht="12.75" customHeight="1" thickBot="1" x14ac:dyDescent="0.25">
      <c r="A204" s="455"/>
      <c r="B204" s="456"/>
      <c r="C204" s="379" t="s">
        <v>11</v>
      </c>
      <c r="D204" s="380"/>
      <c r="E204" s="381"/>
      <c r="F204" s="339"/>
      <c r="G204" s="383"/>
      <c r="H204" s="383"/>
      <c r="I204" s="383"/>
      <c r="J204" s="383"/>
      <c r="K204" s="383"/>
      <c r="L204" s="383"/>
      <c r="M204" s="384"/>
    </row>
    <row r="205" spans="1:13" s="153" customFormat="1" ht="12.75" customHeight="1" x14ac:dyDescent="0.2">
      <c r="A205" s="451" t="s">
        <v>172</v>
      </c>
      <c r="B205" s="452"/>
      <c r="C205" s="385" t="s">
        <v>6</v>
      </c>
      <c r="D205" s="386"/>
      <c r="E205" s="387"/>
      <c r="F205" s="332"/>
      <c r="G205" s="388"/>
      <c r="H205" s="388"/>
      <c r="I205" s="388"/>
      <c r="J205" s="388"/>
      <c r="K205" s="388"/>
      <c r="L205" s="388"/>
      <c r="M205" s="389"/>
    </row>
    <row r="206" spans="1:13" s="153" customFormat="1" ht="12.75" customHeight="1" x14ac:dyDescent="0.2">
      <c r="A206" s="453"/>
      <c r="B206" s="454"/>
      <c r="C206" s="370" t="s">
        <v>8</v>
      </c>
      <c r="D206" s="371"/>
      <c r="E206" s="372"/>
      <c r="F206" s="329"/>
      <c r="G206" s="376"/>
      <c r="H206" s="376"/>
      <c r="I206" s="376"/>
      <c r="J206" s="376"/>
      <c r="K206" s="376"/>
      <c r="L206" s="376"/>
      <c r="M206" s="377"/>
    </row>
    <row r="207" spans="1:13" s="153" customFormat="1" ht="12.75" customHeight="1" x14ac:dyDescent="0.2">
      <c r="A207" s="453"/>
      <c r="B207" s="454"/>
      <c r="C207" s="370" t="s">
        <v>34</v>
      </c>
      <c r="D207" s="371"/>
      <c r="E207" s="372"/>
      <c r="F207" s="329"/>
      <c r="G207" s="330"/>
      <c r="H207" s="330"/>
      <c r="I207" s="330"/>
      <c r="J207" s="330"/>
      <c r="K207" s="330"/>
      <c r="L207" s="330"/>
      <c r="M207" s="331"/>
    </row>
    <row r="208" spans="1:13" ht="12.75" customHeight="1" x14ac:dyDescent="0.2">
      <c r="A208" s="453"/>
      <c r="B208" s="454"/>
      <c r="C208" s="370" t="s">
        <v>35</v>
      </c>
      <c r="D208" s="371"/>
      <c r="E208" s="372"/>
      <c r="F208" s="335"/>
      <c r="G208" s="376"/>
      <c r="H208" s="376"/>
      <c r="I208" s="376"/>
      <c r="J208" s="376"/>
      <c r="K208" s="376"/>
      <c r="L208" s="376"/>
      <c r="M208" s="377"/>
    </row>
    <row r="209" spans="1:13" ht="12.75" customHeight="1" thickBot="1" x14ac:dyDescent="0.25">
      <c r="A209" s="455"/>
      <c r="B209" s="456"/>
      <c r="C209" s="379" t="s">
        <v>11</v>
      </c>
      <c r="D209" s="380"/>
      <c r="E209" s="381"/>
      <c r="F209" s="339"/>
      <c r="G209" s="383"/>
      <c r="H209" s="383"/>
      <c r="I209" s="383"/>
      <c r="J209" s="383"/>
      <c r="K209" s="383"/>
      <c r="L209" s="383"/>
      <c r="M209" s="384"/>
    </row>
    <row r="210" spans="1:13" ht="12.75" customHeight="1" x14ac:dyDescent="0.2">
      <c r="A210" s="451" t="s">
        <v>173</v>
      </c>
      <c r="B210" s="452"/>
      <c r="C210" s="385" t="s">
        <v>6</v>
      </c>
      <c r="D210" s="386"/>
      <c r="E210" s="387"/>
      <c r="F210" s="332"/>
      <c r="G210" s="333"/>
      <c r="H210" s="333"/>
      <c r="I210" s="333"/>
      <c r="J210" s="333"/>
      <c r="K210" s="333"/>
      <c r="L210" s="333"/>
      <c r="M210" s="334"/>
    </row>
    <row r="211" spans="1:13" ht="12.75" customHeight="1" x14ac:dyDescent="0.2">
      <c r="A211" s="453"/>
      <c r="B211" s="454"/>
      <c r="C211" s="370" t="s">
        <v>8</v>
      </c>
      <c r="D211" s="371"/>
      <c r="E211" s="372"/>
      <c r="F211" s="329"/>
      <c r="G211" s="376"/>
      <c r="H211" s="376"/>
      <c r="I211" s="376"/>
      <c r="J211" s="376"/>
      <c r="K211" s="376"/>
      <c r="L211" s="376"/>
      <c r="M211" s="377"/>
    </row>
    <row r="212" spans="1:13" ht="12.75" customHeight="1" x14ac:dyDescent="0.2">
      <c r="A212" s="453"/>
      <c r="B212" s="454"/>
      <c r="C212" s="370" t="s">
        <v>34</v>
      </c>
      <c r="D212" s="371"/>
      <c r="E212" s="372"/>
      <c r="F212" s="329"/>
      <c r="G212" s="376"/>
      <c r="H212" s="376"/>
      <c r="I212" s="376"/>
      <c r="J212" s="376"/>
      <c r="K212" s="376"/>
      <c r="L212" s="376"/>
      <c r="M212" s="377"/>
    </row>
    <row r="213" spans="1:13" ht="12.75" customHeight="1" x14ac:dyDescent="0.2">
      <c r="A213" s="453"/>
      <c r="B213" s="454"/>
      <c r="C213" s="370" t="s">
        <v>35</v>
      </c>
      <c r="D213" s="371"/>
      <c r="E213" s="372"/>
      <c r="F213" s="335"/>
      <c r="G213" s="376"/>
      <c r="H213" s="376"/>
      <c r="I213" s="376"/>
      <c r="J213" s="376"/>
      <c r="K213" s="376"/>
      <c r="L213" s="376"/>
      <c r="M213" s="377"/>
    </row>
    <row r="214" spans="1:13" ht="12.75" customHeight="1" thickBot="1" x14ac:dyDescent="0.25">
      <c r="A214" s="455"/>
      <c r="B214" s="456"/>
      <c r="C214" s="379" t="s">
        <v>11</v>
      </c>
      <c r="D214" s="380"/>
      <c r="E214" s="381"/>
      <c r="F214" s="339"/>
      <c r="G214" s="383"/>
      <c r="H214" s="383"/>
      <c r="I214" s="383"/>
      <c r="J214" s="383"/>
      <c r="K214" s="383"/>
      <c r="L214" s="383"/>
      <c r="M214" s="384"/>
    </row>
    <row r="215" spans="1:13" ht="18" customHeight="1" thickBot="1" x14ac:dyDescent="0.25">
      <c r="A215" s="448" t="s">
        <v>37</v>
      </c>
      <c r="B215" s="449"/>
      <c r="C215" s="16"/>
      <c r="D215" s="16"/>
      <c r="E215" s="390"/>
      <c r="F215" s="390"/>
      <c r="G215" s="390"/>
      <c r="H215" s="390"/>
      <c r="I215" s="390"/>
      <c r="J215" s="390"/>
      <c r="K215" s="390"/>
      <c r="L215" s="390"/>
      <c r="M215" s="391"/>
    </row>
    <row r="216" spans="1:13" ht="12.75" customHeight="1" x14ac:dyDescent="0.2">
      <c r="A216" s="429" t="s">
        <v>38</v>
      </c>
      <c r="B216" s="457"/>
      <c r="C216" s="385" t="s">
        <v>6</v>
      </c>
      <c r="D216" s="386"/>
      <c r="E216" s="387"/>
      <c r="F216" s="332"/>
      <c r="G216" s="388"/>
      <c r="H216" s="388"/>
      <c r="I216" s="388"/>
      <c r="J216" s="388"/>
      <c r="K216" s="388"/>
      <c r="L216" s="388"/>
      <c r="M216" s="389"/>
    </row>
    <row r="217" spans="1:13" ht="12.75" customHeight="1" x14ac:dyDescent="0.2">
      <c r="A217" s="458"/>
      <c r="B217" s="459"/>
      <c r="C217" s="370" t="s">
        <v>8</v>
      </c>
      <c r="D217" s="371"/>
      <c r="E217" s="372"/>
      <c r="F217" s="329"/>
      <c r="G217" s="330"/>
      <c r="H217" s="330"/>
      <c r="I217" s="330"/>
      <c r="J217" s="330"/>
      <c r="K217" s="330"/>
      <c r="L217" s="330"/>
      <c r="M217" s="331"/>
    </row>
    <row r="218" spans="1:13" ht="12.75" customHeight="1" x14ac:dyDescent="0.2">
      <c r="A218" s="458"/>
      <c r="B218" s="459"/>
      <c r="C218" s="370" t="s">
        <v>34</v>
      </c>
      <c r="D218" s="371"/>
      <c r="E218" s="372"/>
      <c r="F218" s="329"/>
      <c r="G218" s="376"/>
      <c r="H218" s="376"/>
      <c r="I218" s="376"/>
      <c r="J218" s="376"/>
      <c r="K218" s="376"/>
      <c r="L218" s="376"/>
      <c r="M218" s="377"/>
    </row>
    <row r="219" spans="1:13" ht="12.75" customHeight="1" x14ac:dyDescent="0.2">
      <c r="A219" s="458"/>
      <c r="B219" s="459"/>
      <c r="C219" s="370" t="s">
        <v>35</v>
      </c>
      <c r="D219" s="371"/>
      <c r="E219" s="372"/>
      <c r="F219" s="335"/>
      <c r="G219" s="376"/>
      <c r="H219" s="376"/>
      <c r="I219" s="376"/>
      <c r="J219" s="376"/>
      <c r="K219" s="376"/>
      <c r="L219" s="376"/>
      <c r="M219" s="377"/>
    </row>
    <row r="220" spans="1:13" ht="12.75" customHeight="1" thickBot="1" x14ac:dyDescent="0.25">
      <c r="A220" s="431"/>
      <c r="B220" s="460"/>
      <c r="C220" s="379" t="s">
        <v>11</v>
      </c>
      <c r="D220" s="380"/>
      <c r="E220" s="381"/>
      <c r="F220" s="339"/>
      <c r="G220" s="383"/>
      <c r="H220" s="383"/>
      <c r="I220" s="383"/>
      <c r="J220" s="383"/>
      <c r="K220" s="383"/>
      <c r="L220" s="383"/>
      <c r="M220" s="384"/>
    </row>
    <row r="221" spans="1:13" ht="12.75" customHeight="1" x14ac:dyDescent="0.2">
      <c r="A221" s="429" t="s">
        <v>39</v>
      </c>
      <c r="B221" s="457"/>
      <c r="C221" s="385" t="s">
        <v>6</v>
      </c>
      <c r="D221" s="386"/>
      <c r="E221" s="387"/>
      <c r="F221" s="332"/>
      <c r="G221" s="388"/>
      <c r="H221" s="388"/>
      <c r="I221" s="388"/>
      <c r="J221" s="388"/>
      <c r="K221" s="388"/>
      <c r="L221" s="388"/>
      <c r="M221" s="389"/>
    </row>
    <row r="222" spans="1:13" ht="12.75" customHeight="1" x14ac:dyDescent="0.2">
      <c r="A222" s="458"/>
      <c r="B222" s="459"/>
      <c r="C222" s="370" t="s">
        <v>8</v>
      </c>
      <c r="D222" s="371"/>
      <c r="E222" s="372"/>
      <c r="F222" s="329"/>
      <c r="G222" s="330"/>
      <c r="H222" s="330"/>
      <c r="I222" s="330"/>
      <c r="J222" s="330"/>
      <c r="K222" s="330"/>
      <c r="L222" s="330"/>
      <c r="M222" s="331"/>
    </row>
    <row r="223" spans="1:13" ht="12.75" customHeight="1" x14ac:dyDescent="0.2">
      <c r="A223" s="458"/>
      <c r="B223" s="459"/>
      <c r="C223" s="370" t="s">
        <v>34</v>
      </c>
      <c r="D223" s="371"/>
      <c r="E223" s="372"/>
      <c r="F223" s="329"/>
      <c r="G223" s="376"/>
      <c r="H223" s="376"/>
      <c r="I223" s="376"/>
      <c r="J223" s="376"/>
      <c r="K223" s="376"/>
      <c r="L223" s="376"/>
      <c r="M223" s="377"/>
    </row>
    <row r="224" spans="1:13" ht="12.75" customHeight="1" x14ac:dyDescent="0.2">
      <c r="A224" s="458"/>
      <c r="B224" s="459"/>
      <c r="C224" s="370" t="s">
        <v>35</v>
      </c>
      <c r="D224" s="371"/>
      <c r="E224" s="372"/>
      <c r="F224" s="335"/>
      <c r="G224" s="376"/>
      <c r="H224" s="376"/>
      <c r="I224" s="376"/>
      <c r="J224" s="376"/>
      <c r="K224" s="376"/>
      <c r="L224" s="376"/>
      <c r="M224" s="377"/>
    </row>
    <row r="225" spans="1:13" ht="12.75" customHeight="1" thickBot="1" x14ac:dyDescent="0.25">
      <c r="A225" s="431"/>
      <c r="B225" s="460"/>
      <c r="C225" s="379" t="s">
        <v>11</v>
      </c>
      <c r="D225" s="380"/>
      <c r="E225" s="381"/>
      <c r="F225" s="339"/>
      <c r="G225" s="383"/>
      <c r="H225" s="383"/>
      <c r="I225" s="383"/>
      <c r="J225" s="383"/>
      <c r="K225" s="383"/>
      <c r="L225" s="383"/>
      <c r="M225" s="384"/>
    </row>
    <row r="226" spans="1:13" ht="12.75" customHeight="1" x14ac:dyDescent="0.2">
      <c r="A226" s="451" t="s">
        <v>117</v>
      </c>
      <c r="B226" s="452"/>
      <c r="C226" s="385" t="s">
        <v>6</v>
      </c>
      <c r="D226" s="386"/>
      <c r="E226" s="387"/>
      <c r="F226" s="332"/>
      <c r="G226" s="388"/>
      <c r="H226" s="388"/>
      <c r="I226" s="388"/>
      <c r="J226" s="388"/>
      <c r="K226" s="388"/>
      <c r="L226" s="388"/>
      <c r="M226" s="389"/>
    </row>
    <row r="227" spans="1:13" ht="12.75" customHeight="1" x14ac:dyDescent="0.2">
      <c r="A227" s="453"/>
      <c r="B227" s="454"/>
      <c r="C227" s="370" t="s">
        <v>8</v>
      </c>
      <c r="D227" s="371"/>
      <c r="E227" s="372"/>
      <c r="F227" s="378"/>
      <c r="G227" s="376"/>
      <c r="H227" s="376"/>
      <c r="I227" s="376"/>
      <c r="J227" s="376"/>
      <c r="K227" s="376"/>
      <c r="L227" s="376"/>
      <c r="M227" s="377"/>
    </row>
    <row r="228" spans="1:13" ht="12.75" customHeight="1" x14ac:dyDescent="0.2">
      <c r="A228" s="453"/>
      <c r="B228" s="454"/>
      <c r="C228" s="370" t="s">
        <v>34</v>
      </c>
      <c r="D228" s="371"/>
      <c r="E228" s="372"/>
      <c r="F228" s="378"/>
      <c r="G228" s="376"/>
      <c r="H228" s="376"/>
      <c r="I228" s="376"/>
      <c r="J228" s="376"/>
      <c r="K228" s="376"/>
      <c r="L228" s="376"/>
      <c r="M228" s="377"/>
    </row>
    <row r="229" spans="1:13" ht="12.75" customHeight="1" x14ac:dyDescent="0.2">
      <c r="A229" s="453"/>
      <c r="B229" s="454"/>
      <c r="C229" s="370" t="s">
        <v>35</v>
      </c>
      <c r="D229" s="371"/>
      <c r="E229" s="372"/>
      <c r="F229" s="378"/>
      <c r="G229" s="376"/>
      <c r="H229" s="376"/>
      <c r="I229" s="376"/>
      <c r="J229" s="376"/>
      <c r="K229" s="376"/>
      <c r="L229" s="376"/>
      <c r="M229" s="377"/>
    </row>
    <row r="230" spans="1:13" ht="12.75" customHeight="1" thickBot="1" x14ac:dyDescent="0.25">
      <c r="A230" s="455"/>
      <c r="B230" s="456"/>
      <c r="C230" s="379" t="s">
        <v>11</v>
      </c>
      <c r="D230" s="380"/>
      <c r="E230" s="381"/>
      <c r="F230" s="382"/>
      <c r="G230" s="383"/>
      <c r="H230" s="383"/>
      <c r="I230" s="383"/>
      <c r="J230" s="383"/>
      <c r="K230" s="383"/>
      <c r="L230" s="383"/>
      <c r="M230" s="384"/>
    </row>
    <row r="231" spans="1:13" ht="12.75" customHeight="1" x14ac:dyDescent="0.2">
      <c r="A231" s="451" t="s">
        <v>88</v>
      </c>
      <c r="B231" s="452"/>
      <c r="C231" s="385" t="s">
        <v>6</v>
      </c>
      <c r="D231" s="386"/>
      <c r="E231" s="387"/>
      <c r="F231" s="332"/>
      <c r="G231" s="388"/>
      <c r="H231" s="388"/>
      <c r="I231" s="388"/>
      <c r="J231" s="388"/>
      <c r="K231" s="388"/>
      <c r="L231" s="388"/>
      <c r="M231" s="389"/>
    </row>
    <row r="232" spans="1:13" ht="12.75" customHeight="1" x14ac:dyDescent="0.2">
      <c r="A232" s="453"/>
      <c r="B232" s="454"/>
      <c r="C232" s="370" t="s">
        <v>8</v>
      </c>
      <c r="D232" s="371"/>
      <c r="E232" s="372"/>
      <c r="F232" s="329"/>
      <c r="G232" s="330"/>
      <c r="H232" s="330"/>
      <c r="I232" s="330"/>
      <c r="J232" s="330"/>
      <c r="K232" s="330"/>
      <c r="L232" s="330"/>
      <c r="M232" s="331"/>
    </row>
    <row r="233" spans="1:13" ht="12.75" customHeight="1" x14ac:dyDescent="0.2">
      <c r="A233" s="453"/>
      <c r="B233" s="454"/>
      <c r="C233" s="370" t="s">
        <v>34</v>
      </c>
      <c r="D233" s="371"/>
      <c r="E233" s="372"/>
      <c r="F233" s="329"/>
      <c r="G233" s="376"/>
      <c r="H233" s="376"/>
      <c r="I233" s="376"/>
      <c r="J233" s="376"/>
      <c r="K233" s="376"/>
      <c r="L233" s="376"/>
      <c r="M233" s="377"/>
    </row>
    <row r="234" spans="1:13" ht="12.75" customHeight="1" x14ac:dyDescent="0.2">
      <c r="A234" s="453"/>
      <c r="B234" s="454"/>
      <c r="C234" s="370" t="s">
        <v>35</v>
      </c>
      <c r="D234" s="371"/>
      <c r="E234" s="372"/>
      <c r="F234" s="335"/>
      <c r="G234" s="376"/>
      <c r="H234" s="376"/>
      <c r="I234" s="376"/>
      <c r="J234" s="376"/>
      <c r="K234" s="376"/>
      <c r="L234" s="376"/>
      <c r="M234" s="377"/>
    </row>
    <row r="235" spans="1:13" ht="12.75" customHeight="1" thickBot="1" x14ac:dyDescent="0.25">
      <c r="A235" s="455"/>
      <c r="B235" s="456"/>
      <c r="C235" s="379" t="s">
        <v>11</v>
      </c>
      <c r="D235" s="380"/>
      <c r="E235" s="381"/>
      <c r="F235" s="339"/>
      <c r="G235" s="383"/>
      <c r="H235" s="383"/>
      <c r="I235" s="383"/>
      <c r="J235" s="383"/>
      <c r="K235" s="383"/>
      <c r="L235" s="383"/>
      <c r="M235" s="384"/>
    </row>
    <row r="236" spans="1:13" ht="12.75" customHeight="1" x14ac:dyDescent="0.2"/>
  </sheetData>
  <sheetProtection algorithmName="SHA-512" hashValue="a+/9WC8ofk61nlt+raVNtcbE0LhkX8tufnu4ectiWk2wDjPXFzk+R4FFpI+wjl986zp4S/+5WcC/NHpxZAL5Jg==" saltValue="/lvmUGCVxwwAkYExgmgI9Q==" spinCount="100000" sheet="1" insertRows="0" selectLockedCells="1"/>
  <customSheetViews>
    <customSheetView guid="{AB5399CE-BEB7-40AA-A66C-46449E135DF8}" showGridLines="0" topLeftCell="A61">
      <selection activeCell="B93" sqref="B93"/>
      <rowBreaks count="3" manualBreakCount="3">
        <brk id="46" max="16383" man="1"/>
        <brk id="90" max="16383" man="1"/>
        <brk id="151" max="16383" man="1"/>
      </rowBreaks>
      <pageMargins left="0.75" right="0.75" top="1" bottom="1" header="0.5" footer="0.5"/>
      <printOptions horizontalCentered="1"/>
      <pageSetup scale="84" fitToHeight="7" orientation="portrait" r:id="rId1"/>
      <headerFooter alignWithMargins="0"/>
    </customSheetView>
  </customSheetViews>
  <mergeCells count="403">
    <mergeCell ref="J131:K131"/>
    <mergeCell ref="J132:K132"/>
    <mergeCell ref="J133:K133"/>
    <mergeCell ref="J134:K134"/>
    <mergeCell ref="J135:K135"/>
    <mergeCell ref="J165:K165"/>
    <mergeCell ref="J166:K166"/>
    <mergeCell ref="J167:K167"/>
    <mergeCell ref="J168:K168"/>
    <mergeCell ref="J159:K159"/>
    <mergeCell ref="J160:K160"/>
    <mergeCell ref="J161:K161"/>
    <mergeCell ref="J162:K162"/>
    <mergeCell ref="J163:K163"/>
    <mergeCell ref="J164:K164"/>
    <mergeCell ref="K84:M84"/>
    <mergeCell ref="K85:M85"/>
    <mergeCell ref="C102:J102"/>
    <mergeCell ref="C101:J101"/>
    <mergeCell ref="C100:J100"/>
    <mergeCell ref="C99:J99"/>
    <mergeCell ref="C98:J98"/>
    <mergeCell ref="C97:J97"/>
    <mergeCell ref="F88:M88"/>
    <mergeCell ref="F86:M86"/>
    <mergeCell ref="F87:M87"/>
    <mergeCell ref="K91:M91"/>
    <mergeCell ref="K92:M92"/>
    <mergeCell ref="K93:M93"/>
    <mergeCell ref="K97:M97"/>
    <mergeCell ref="K98:M98"/>
    <mergeCell ref="K99:M99"/>
    <mergeCell ref="A226:B230"/>
    <mergeCell ref="A231:B235"/>
    <mergeCell ref="A2:B2"/>
    <mergeCell ref="A46:M46"/>
    <mergeCell ref="C27:E27"/>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A82:B83"/>
    <mergeCell ref="A86:B87"/>
    <mergeCell ref="A89:B102"/>
    <mergeCell ref="A180:B184"/>
    <mergeCell ref="C7:E7"/>
    <mergeCell ref="C8:E8"/>
    <mergeCell ref="C9:E9"/>
    <mergeCell ref="A200:B204"/>
    <mergeCell ref="A205:B209"/>
    <mergeCell ref="A210:B214"/>
    <mergeCell ref="A215:B215"/>
    <mergeCell ref="A216:B220"/>
    <mergeCell ref="A221:B225"/>
    <mergeCell ref="A175:B179"/>
    <mergeCell ref="C89:M89"/>
    <mergeCell ref="C90:M90"/>
    <mergeCell ref="C190:E190"/>
    <mergeCell ref="C195:E195"/>
    <mergeCell ref="C200:E200"/>
    <mergeCell ref="C205:E205"/>
    <mergeCell ref="C210:E210"/>
    <mergeCell ref="C93:J93"/>
    <mergeCell ref="A105:E105"/>
    <mergeCell ref="F105:K105"/>
    <mergeCell ref="L105:M105"/>
    <mergeCell ref="B137:E137"/>
    <mergeCell ref="A139:E139"/>
    <mergeCell ref="F139:K139"/>
    <mergeCell ref="A1:M1"/>
    <mergeCell ref="A3:M3"/>
    <mergeCell ref="C2:M2"/>
    <mergeCell ref="A47:M47"/>
    <mergeCell ref="C28:E28"/>
    <mergeCell ref="C29:E29"/>
    <mergeCell ref="A104:M104"/>
    <mergeCell ref="A174:M174"/>
    <mergeCell ref="A195:B199"/>
    <mergeCell ref="A185:B189"/>
    <mergeCell ref="A190:B194"/>
    <mergeCell ref="A4:B9"/>
    <mergeCell ref="A10:B15"/>
    <mergeCell ref="A16:B21"/>
    <mergeCell ref="A22:B27"/>
    <mergeCell ref="A28:B33"/>
    <mergeCell ref="A34:B39"/>
    <mergeCell ref="A40:B45"/>
    <mergeCell ref="A48:B76"/>
    <mergeCell ref="A77:B81"/>
    <mergeCell ref="A173:M173"/>
    <mergeCell ref="C4:E4"/>
    <mergeCell ref="C5:E5"/>
    <mergeCell ref="C6:E6"/>
    <mergeCell ref="C19:E19"/>
    <mergeCell ref="C20:E20"/>
    <mergeCell ref="C21:E21"/>
    <mergeCell ref="C22:E22"/>
    <mergeCell ref="C23:E23"/>
    <mergeCell ref="C24:E24"/>
    <mergeCell ref="C25:E25"/>
    <mergeCell ref="C26:E26"/>
    <mergeCell ref="L139:M139"/>
    <mergeCell ref="K100:M100"/>
    <mergeCell ref="K101:M101"/>
    <mergeCell ref="K102:M102"/>
    <mergeCell ref="F50:M50"/>
    <mergeCell ref="C82:E82"/>
    <mergeCell ref="C83:E83"/>
    <mergeCell ref="C45:E45"/>
    <mergeCell ref="C48:E48"/>
    <mergeCell ref="C49:E49"/>
    <mergeCell ref="C50:E50"/>
    <mergeCell ref="C51:E51"/>
    <mergeCell ref="A84:E85"/>
    <mergeCell ref="F84:J84"/>
    <mergeCell ref="F85:J85"/>
    <mergeCell ref="C86:E86"/>
    <mergeCell ref="C10:E10"/>
    <mergeCell ref="C11:E11"/>
    <mergeCell ref="C12:E12"/>
    <mergeCell ref="C13:E13"/>
    <mergeCell ref="C14:E14"/>
    <mergeCell ref="C15:E15"/>
    <mergeCell ref="C16:E16"/>
    <mergeCell ref="C17:E17"/>
    <mergeCell ref="C18:E18"/>
    <mergeCell ref="C52:E65"/>
    <mergeCell ref="C66:E75"/>
    <mergeCell ref="C76:E76"/>
    <mergeCell ref="C81:E81"/>
    <mergeCell ref="C80:E80"/>
    <mergeCell ref="C79:E79"/>
    <mergeCell ref="C78:E78"/>
    <mergeCell ref="C77:E77"/>
    <mergeCell ref="C179:E179"/>
    <mergeCell ref="C178:E178"/>
    <mergeCell ref="C177:E177"/>
    <mergeCell ref="C176:E176"/>
    <mergeCell ref="C175:E175"/>
    <mergeCell ref="B171:E171"/>
    <mergeCell ref="C87:E87"/>
    <mergeCell ref="A88:E88"/>
    <mergeCell ref="F179:M179"/>
    <mergeCell ref="F178:M178"/>
    <mergeCell ref="F177:M177"/>
    <mergeCell ref="F176:M176"/>
    <mergeCell ref="F175:M175"/>
    <mergeCell ref="C180:E180"/>
    <mergeCell ref="F180:M180"/>
    <mergeCell ref="C181:E181"/>
    <mergeCell ref="F181:M181"/>
    <mergeCell ref="C182:E182"/>
    <mergeCell ref="F182:M182"/>
    <mergeCell ref="C183:E183"/>
    <mergeCell ref="F183:M183"/>
    <mergeCell ref="C184:E184"/>
    <mergeCell ref="F184:M184"/>
    <mergeCell ref="C185:E185"/>
    <mergeCell ref="F185:M185"/>
    <mergeCell ref="C186:E186"/>
    <mergeCell ref="F186:M186"/>
    <mergeCell ref="C187:E187"/>
    <mergeCell ref="F187:M187"/>
    <mergeCell ref="C188:E188"/>
    <mergeCell ref="F188:M188"/>
    <mergeCell ref="C189:E189"/>
    <mergeCell ref="F189:M189"/>
    <mergeCell ref="F190:M190"/>
    <mergeCell ref="C191:E191"/>
    <mergeCell ref="F191:M191"/>
    <mergeCell ref="C192:E192"/>
    <mergeCell ref="F192:M192"/>
    <mergeCell ref="C193:E193"/>
    <mergeCell ref="F193:M193"/>
    <mergeCell ref="C194:E194"/>
    <mergeCell ref="F194:M194"/>
    <mergeCell ref="F195:M195"/>
    <mergeCell ref="C196:E196"/>
    <mergeCell ref="F196:M196"/>
    <mergeCell ref="C197:E197"/>
    <mergeCell ref="F197:M197"/>
    <mergeCell ref="C198:E198"/>
    <mergeCell ref="F198:M198"/>
    <mergeCell ref="C199:E199"/>
    <mergeCell ref="F199:M199"/>
    <mergeCell ref="F200:M200"/>
    <mergeCell ref="C201:E201"/>
    <mergeCell ref="F201:M201"/>
    <mergeCell ref="C202:E202"/>
    <mergeCell ref="F202:M202"/>
    <mergeCell ref="C203:E203"/>
    <mergeCell ref="F203:M203"/>
    <mergeCell ref="C204:E204"/>
    <mergeCell ref="F204:M204"/>
    <mergeCell ref="F205:M205"/>
    <mergeCell ref="C206:E206"/>
    <mergeCell ref="F206:M206"/>
    <mergeCell ref="C207:E207"/>
    <mergeCell ref="F207:M207"/>
    <mergeCell ref="C208:E208"/>
    <mergeCell ref="F208:M208"/>
    <mergeCell ref="C209:E209"/>
    <mergeCell ref="F209:M209"/>
    <mergeCell ref="C227:E227"/>
    <mergeCell ref="F227:M227"/>
    <mergeCell ref="F210:M210"/>
    <mergeCell ref="C211:E211"/>
    <mergeCell ref="F211:M211"/>
    <mergeCell ref="C212:E212"/>
    <mergeCell ref="F212:M212"/>
    <mergeCell ref="C213:E213"/>
    <mergeCell ref="F213:M213"/>
    <mergeCell ref="C214:E214"/>
    <mergeCell ref="F214:M214"/>
    <mergeCell ref="E215:M215"/>
    <mergeCell ref="C216:E216"/>
    <mergeCell ref="F216:M216"/>
    <mergeCell ref="C217:E217"/>
    <mergeCell ref="F217:M217"/>
    <mergeCell ref="C218:E218"/>
    <mergeCell ref="F218:M218"/>
    <mergeCell ref="C219:E219"/>
    <mergeCell ref="F219:M219"/>
    <mergeCell ref="C220:E220"/>
    <mergeCell ref="F220:M220"/>
    <mergeCell ref="C221:E221"/>
    <mergeCell ref="F221:M221"/>
    <mergeCell ref="C234:E234"/>
    <mergeCell ref="F234:M234"/>
    <mergeCell ref="C235:E235"/>
    <mergeCell ref="F235:M235"/>
    <mergeCell ref="F228:M228"/>
    <mergeCell ref="C229:E229"/>
    <mergeCell ref="C222:E222"/>
    <mergeCell ref="F222:M222"/>
    <mergeCell ref="C223:E223"/>
    <mergeCell ref="C228:E228"/>
    <mergeCell ref="J106:K106"/>
    <mergeCell ref="J107:K107"/>
    <mergeCell ref="J108:K108"/>
    <mergeCell ref="J109:K109"/>
    <mergeCell ref="J110:K110"/>
    <mergeCell ref="J111:K111"/>
    <mergeCell ref="J112:K112"/>
    <mergeCell ref="J113:K113"/>
    <mergeCell ref="J114:K114"/>
    <mergeCell ref="J115:K115"/>
    <mergeCell ref="J116:K116"/>
    <mergeCell ref="J117:K117"/>
    <mergeCell ref="J118:K118"/>
    <mergeCell ref="J119:K119"/>
    <mergeCell ref="J120:K120"/>
    <mergeCell ref="J121:K121"/>
    <mergeCell ref="J122:K122"/>
    <mergeCell ref="J123:K123"/>
    <mergeCell ref="J130:K130"/>
    <mergeCell ref="J136:K136"/>
    <mergeCell ref="J137:K137"/>
    <mergeCell ref="C92:J92"/>
    <mergeCell ref="C91:J91"/>
    <mergeCell ref="C94:J94"/>
    <mergeCell ref="C95:J95"/>
    <mergeCell ref="C96:J96"/>
    <mergeCell ref="C233:E233"/>
    <mergeCell ref="F233:M233"/>
    <mergeCell ref="F229:M229"/>
    <mergeCell ref="C230:E230"/>
    <mergeCell ref="F230:M230"/>
    <mergeCell ref="C231:E231"/>
    <mergeCell ref="F231:M231"/>
    <mergeCell ref="C232:E232"/>
    <mergeCell ref="F232:M232"/>
    <mergeCell ref="F223:M223"/>
    <mergeCell ref="C224:E224"/>
    <mergeCell ref="F224:M224"/>
    <mergeCell ref="C225:E225"/>
    <mergeCell ref="F225:M225"/>
    <mergeCell ref="C226:E226"/>
    <mergeCell ref="F226:M226"/>
    <mergeCell ref="J170:K170"/>
    <mergeCell ref="J171:K171"/>
    <mergeCell ref="J149:K149"/>
    <mergeCell ref="J150:K150"/>
    <mergeCell ref="J151:K151"/>
    <mergeCell ref="J152:K152"/>
    <mergeCell ref="J153:K153"/>
    <mergeCell ref="J154:K154"/>
    <mergeCell ref="J155:K155"/>
    <mergeCell ref="J156:K156"/>
    <mergeCell ref="J157:K157"/>
    <mergeCell ref="J169:K169"/>
    <mergeCell ref="F67:M67"/>
    <mergeCell ref="F68:M68"/>
    <mergeCell ref="F76:M76"/>
    <mergeCell ref="F78:M78"/>
    <mergeCell ref="F82:M82"/>
    <mergeCell ref="F83:M83"/>
    <mergeCell ref="F65:M65"/>
    <mergeCell ref="F75:M75"/>
    <mergeCell ref="J158:K158"/>
    <mergeCell ref="J140:K140"/>
    <mergeCell ref="J141:K141"/>
    <mergeCell ref="J147:K147"/>
    <mergeCell ref="J146:K146"/>
    <mergeCell ref="J145:K145"/>
    <mergeCell ref="J144:K144"/>
    <mergeCell ref="J143:K143"/>
    <mergeCell ref="J142:K142"/>
    <mergeCell ref="J148:K148"/>
    <mergeCell ref="J124:K124"/>
    <mergeCell ref="J125:K125"/>
    <mergeCell ref="J126:K126"/>
    <mergeCell ref="J127:K127"/>
    <mergeCell ref="J128:K128"/>
    <mergeCell ref="J129:K129"/>
    <mergeCell ref="F13:M13"/>
    <mergeCell ref="F14:M14"/>
    <mergeCell ref="F15:M15"/>
    <mergeCell ref="F16:M16"/>
    <mergeCell ref="F17:M17"/>
    <mergeCell ref="F18:M18"/>
    <mergeCell ref="F19:M19"/>
    <mergeCell ref="F20:M20"/>
    <mergeCell ref="F57:M57"/>
    <mergeCell ref="F49:M49"/>
    <mergeCell ref="F48:M48"/>
    <mergeCell ref="F51:M51"/>
    <mergeCell ref="F52:M52"/>
    <mergeCell ref="F53:M53"/>
    <mergeCell ref="F54:M54"/>
    <mergeCell ref="F55:M55"/>
    <mergeCell ref="F56:M56"/>
    <mergeCell ref="F21:M21"/>
    <mergeCell ref="F22:M22"/>
    <mergeCell ref="F23:M23"/>
    <mergeCell ref="F24:M24"/>
    <mergeCell ref="F25:M25"/>
    <mergeCell ref="F26:M26"/>
    <mergeCell ref="F27:M27"/>
    <mergeCell ref="F4:M4"/>
    <mergeCell ref="F9:M9"/>
    <mergeCell ref="F8:M8"/>
    <mergeCell ref="F7:M7"/>
    <mergeCell ref="F6:M6"/>
    <mergeCell ref="F5:M5"/>
    <mergeCell ref="F10:M10"/>
    <mergeCell ref="F11:M11"/>
    <mergeCell ref="F12:M12"/>
    <mergeCell ref="F62:M62"/>
    <mergeCell ref="F63:M63"/>
    <mergeCell ref="F28:M28"/>
    <mergeCell ref="F29:M29"/>
    <mergeCell ref="F30:M30"/>
    <mergeCell ref="F31:M31"/>
    <mergeCell ref="F32:M32"/>
    <mergeCell ref="F33:M33"/>
    <mergeCell ref="F34:M34"/>
    <mergeCell ref="F35:M35"/>
    <mergeCell ref="F36:M36"/>
    <mergeCell ref="F69:M69"/>
    <mergeCell ref="F66:M66"/>
    <mergeCell ref="F37:M37"/>
    <mergeCell ref="F38:M38"/>
    <mergeCell ref="F106:G106"/>
    <mergeCell ref="H106:I106"/>
    <mergeCell ref="F140:G140"/>
    <mergeCell ref="H140:I140"/>
    <mergeCell ref="A172:M172"/>
    <mergeCell ref="F39:M39"/>
    <mergeCell ref="F40:M40"/>
    <mergeCell ref="F41:M41"/>
    <mergeCell ref="F42:M42"/>
    <mergeCell ref="F43:M43"/>
    <mergeCell ref="F44:M44"/>
    <mergeCell ref="F45:M45"/>
    <mergeCell ref="F64:M64"/>
    <mergeCell ref="K94:M94"/>
    <mergeCell ref="K95:M95"/>
    <mergeCell ref="K96:M96"/>
    <mergeCell ref="F58:M58"/>
    <mergeCell ref="F59:M59"/>
    <mergeCell ref="F60:M60"/>
    <mergeCell ref="F61:M61"/>
    <mergeCell ref="F77:M77"/>
    <mergeCell ref="F79:M79"/>
    <mergeCell ref="F80:M80"/>
    <mergeCell ref="F81:M81"/>
    <mergeCell ref="F70:M70"/>
    <mergeCell ref="F71:M71"/>
    <mergeCell ref="F72:M72"/>
    <mergeCell ref="F73:M73"/>
    <mergeCell ref="F74:M74"/>
  </mergeCells>
  <phoneticPr fontId="0" type="noConversion"/>
  <conditionalFormatting sqref="C9 C15 C21 C27 C33 C39 C45 N9:P9">
    <cfRule type="expression" priority="193">
      <formula>$F$49:$M$49="Heavy Rail"</formula>
    </cfRule>
  </conditionalFormatting>
  <conditionalFormatting sqref="F105:K105 F139:K139 J137 F107:J107 F115:I130 J171 F106 J106 J108 F136:I136">
    <cfRule type="expression" dxfId="45" priority="195">
      <formula>$F$49:$M$49="Commuter Rail"</formula>
    </cfRule>
  </conditionalFormatting>
  <conditionalFormatting sqref="L105:M130 L136:M136 L139:M170">
    <cfRule type="expression" dxfId="44" priority="201">
      <formula>$F$49:$M$49="Light Rail"</formula>
    </cfRule>
    <cfRule type="expression" dxfId="43" priority="202">
      <formula>$F$49:$M$49="Heavy Rail"</formula>
    </cfRule>
  </conditionalFormatting>
  <conditionalFormatting sqref="J109:J130">
    <cfRule type="expression" dxfId="42" priority="57">
      <formula>$F$49:$M$49="Commuter Rail"</formula>
    </cfRule>
  </conditionalFormatting>
  <conditionalFormatting sqref="F15:G15">
    <cfRule type="expression" priority="55">
      <formula>$F$49:$M$49="Heavy Rail"</formula>
    </cfRule>
  </conditionalFormatting>
  <conditionalFormatting sqref="F21:G21">
    <cfRule type="expression" priority="54">
      <formula>$F$49:$M$49="Heavy Rail"</formula>
    </cfRule>
  </conditionalFormatting>
  <conditionalFormatting sqref="F27:G27">
    <cfRule type="expression" priority="53">
      <formula>$F$49:$M$49="Heavy Rail"</formula>
    </cfRule>
  </conditionalFormatting>
  <conditionalFormatting sqref="F33:G33">
    <cfRule type="expression" priority="52">
      <formula>$F$49:$M$49="Heavy Rail"</formula>
    </cfRule>
  </conditionalFormatting>
  <conditionalFormatting sqref="F39:G39">
    <cfRule type="expression" priority="51">
      <formula>$F$49:$M$49="Heavy Rail"</formula>
    </cfRule>
  </conditionalFormatting>
  <conditionalFormatting sqref="F45:G45">
    <cfRule type="expression" priority="50">
      <formula>$F$49:$M$49="Heavy Rail"</formula>
    </cfRule>
  </conditionalFormatting>
  <conditionalFormatting sqref="H106">
    <cfRule type="expression" dxfId="41" priority="49">
      <formula>$F$49:$M$49="Commuter Rail"</formula>
    </cfRule>
  </conditionalFormatting>
  <conditionalFormatting sqref="F140 J140:J142 F149:I169">
    <cfRule type="expression" dxfId="40" priority="48">
      <formula>$F$49:$M$49="Commuter Rail"</formula>
    </cfRule>
  </conditionalFormatting>
  <conditionalFormatting sqref="J143:J164 J170">
    <cfRule type="expression" dxfId="39" priority="47">
      <formula>$F$49:$M$49="Commuter Rail"</formula>
    </cfRule>
  </conditionalFormatting>
  <conditionalFormatting sqref="H140">
    <cfRule type="expression" dxfId="38" priority="46">
      <formula>$F$49:$M$49="Commuter Rail"</formula>
    </cfRule>
  </conditionalFormatting>
  <conditionalFormatting sqref="F108:I114">
    <cfRule type="expression" dxfId="37" priority="45">
      <formula>$F$49:$M$49="Commuter Rail"</formula>
    </cfRule>
  </conditionalFormatting>
  <conditionalFormatting sqref="F141:I141">
    <cfRule type="expression" dxfId="36" priority="44">
      <formula>$F$49:$M$49="Commuter Rail"</formula>
    </cfRule>
  </conditionalFormatting>
  <conditionalFormatting sqref="F142:I148">
    <cfRule type="expression" dxfId="35" priority="43">
      <formula>$F$49:$M$49="Commuter Rail"</formula>
    </cfRule>
  </conditionalFormatting>
  <conditionalFormatting sqref="M137">
    <cfRule type="expression" dxfId="34" priority="42">
      <formula>$F$49:$M$49="Commuter Rail"</formula>
    </cfRule>
  </conditionalFormatting>
  <conditionalFormatting sqref="M171">
    <cfRule type="expression" dxfId="33" priority="41">
      <formula>$F$49:$M$49="Commuter Rail"</formula>
    </cfRule>
  </conditionalFormatting>
  <conditionalFormatting sqref="J136">
    <cfRule type="expression" dxfId="32" priority="7">
      <formula>$F$49:$M$49="Commuter Rail"</formula>
    </cfRule>
  </conditionalFormatting>
  <conditionalFormatting sqref="F132:I135">
    <cfRule type="expression" dxfId="31" priority="34">
      <formula>$F$49:$M$49="Commuter Rail"</formula>
    </cfRule>
  </conditionalFormatting>
  <conditionalFormatting sqref="L132:L135">
    <cfRule type="expression" dxfId="30" priority="35">
      <formula>$F$49:$M$49="Light Rail"</formula>
    </cfRule>
    <cfRule type="expression" dxfId="29" priority="36">
      <formula>$F$49:$M$49="Heavy Rail"</formula>
    </cfRule>
  </conditionalFormatting>
  <conditionalFormatting sqref="M134">
    <cfRule type="expression" dxfId="28" priority="19">
      <formula>$F$49:$M$49="Light Rail"</formula>
    </cfRule>
    <cfRule type="expression" dxfId="27" priority="20">
      <formula>$F$49:$M$49="Heavy Rail"</formula>
    </cfRule>
  </conditionalFormatting>
  <conditionalFormatting sqref="L131:M131">
    <cfRule type="expression" dxfId="26" priority="15">
      <formula>$F$49:$M$49="Light Rail"</formula>
    </cfRule>
    <cfRule type="expression" dxfId="25" priority="16">
      <formula>$F$49:$M$49="Heavy Rail"</formula>
    </cfRule>
  </conditionalFormatting>
  <conditionalFormatting sqref="M132">
    <cfRule type="expression" dxfId="24" priority="23">
      <formula>$F$49:$M$49="Light Rail"</formula>
    </cfRule>
    <cfRule type="expression" dxfId="23" priority="24">
      <formula>$F$49:$M$49="Heavy Rail"</formula>
    </cfRule>
  </conditionalFormatting>
  <conditionalFormatting sqref="M133">
    <cfRule type="expression" dxfId="22" priority="21">
      <formula>$F$49:$M$49="Light Rail"</formula>
    </cfRule>
    <cfRule type="expression" dxfId="21" priority="22">
      <formula>$F$49:$M$49="Heavy Rail"</formula>
    </cfRule>
  </conditionalFormatting>
  <conditionalFormatting sqref="M135">
    <cfRule type="expression" dxfId="20" priority="17">
      <formula>$F$49:$M$49="Light Rail"</formula>
    </cfRule>
    <cfRule type="expression" dxfId="19" priority="18">
      <formula>$F$49:$M$49="Heavy Rail"</formula>
    </cfRule>
  </conditionalFormatting>
  <conditionalFormatting sqref="F131:I131">
    <cfRule type="expression" dxfId="18" priority="14">
      <formula>$F$49:$M$49="Commuter Rail"</formula>
    </cfRule>
  </conditionalFormatting>
  <conditionalFormatting sqref="J131">
    <cfRule type="expression" dxfId="17" priority="12">
      <formula>$F$49:$M$49="Commuter Rail"</formula>
    </cfRule>
  </conditionalFormatting>
  <conditionalFormatting sqref="J132">
    <cfRule type="expression" dxfId="16" priority="11">
      <formula>$F$49:$M$49="Commuter Rail"</formula>
    </cfRule>
  </conditionalFormatting>
  <conditionalFormatting sqref="J133">
    <cfRule type="expression" dxfId="15" priority="10">
      <formula>$F$49:$M$49="Commuter Rail"</formula>
    </cfRule>
  </conditionalFormatting>
  <conditionalFormatting sqref="J134">
    <cfRule type="expression" dxfId="14" priority="9">
      <formula>$F$49:$M$49="Commuter Rail"</formula>
    </cfRule>
  </conditionalFormatting>
  <conditionalFormatting sqref="J135">
    <cfRule type="expression" dxfId="13" priority="8">
      <formula>$F$49:$M$49="Commuter Rail"</formula>
    </cfRule>
  </conditionalFormatting>
  <conditionalFormatting sqref="J165">
    <cfRule type="expression" dxfId="12" priority="6">
      <formula>$F$49:$M$49="Commuter Rail"</formula>
    </cfRule>
  </conditionalFormatting>
  <conditionalFormatting sqref="J166">
    <cfRule type="expression" dxfId="11" priority="5">
      <formula>$F$49:$M$49="Commuter Rail"</formula>
    </cfRule>
  </conditionalFormatting>
  <conditionalFormatting sqref="J167">
    <cfRule type="expression" dxfId="10" priority="4">
      <formula>$F$49:$M$49="Commuter Rail"</formula>
    </cfRule>
  </conditionalFormatting>
  <conditionalFormatting sqref="J168">
    <cfRule type="expression" dxfId="9" priority="3">
      <formula>$F$49:$M$49="Commuter Rail"</formula>
    </cfRule>
  </conditionalFormatting>
  <conditionalFormatting sqref="J169">
    <cfRule type="expression" dxfId="8" priority="2">
      <formula>$F$49:$M$49="Commuter Rail"</formula>
    </cfRule>
  </conditionalFormatting>
  <conditionalFormatting sqref="F170:I170">
    <cfRule type="expression" dxfId="7" priority="1">
      <formula>$F$49:$M$49="Commuter Rail"</formula>
    </cfRule>
  </conditionalFormatting>
  <dataValidations xWindow="614" yWindow="542" count="2">
    <dataValidation type="list" allowBlank="1" showInputMessage="1" showErrorMessage="1" error="Please select a value from the drop-down list.  (Do not change the list -- otherwise formulas in this workbook will not work correctly.)" sqref="K91:L91">
      <formula1>"(Select…),Categorical Exclusion (CE),Environmental Assessment (EA), Environmental Impact Statement (EIS)"</formula1>
    </dataValidation>
    <dataValidation type="list" showErrorMessage="1" promptTitle="Mode" sqref="F49:M49">
      <formula1>"&lt;Select Mode&gt;,Commuter Rail, Heavy Rail, Light Rail"</formula1>
    </dataValidation>
  </dataValidations>
  <pageMargins left="0.7" right="0.7" top="0.75" bottom="0.75" header="0.3" footer="0.3"/>
  <pageSetup scale="77" fitToHeight="7" orientation="portrait" r:id="rId2"/>
  <headerFooter>
    <oddHeader>&amp;LChicago Transit Authority: Red and Purple Modernization (RPM) Phase One</oddHeader>
  </headerFooter>
  <rowBreaks count="4" manualBreakCount="4">
    <brk id="46" max="16383" man="1"/>
    <brk id="103" max="12" man="1"/>
    <brk id="171" max="12" man="1"/>
    <brk id="103" max="16383"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showGridLines="0" zoomScale="90" zoomScaleNormal="90" workbookViewId="0">
      <selection activeCell="D9" sqref="D9"/>
    </sheetView>
  </sheetViews>
  <sheetFormatPr defaultColWidth="9.33203125" defaultRowHeight="11.25" x14ac:dyDescent="0.2"/>
  <cols>
    <col min="1" max="1" width="5.83203125" style="32" customWidth="1"/>
    <col min="2" max="2" width="44.6640625" style="33" customWidth="1"/>
    <col min="3" max="3" width="54.33203125" style="33" customWidth="1"/>
    <col min="4" max="4" width="17.5" style="33" customWidth="1"/>
    <col min="5" max="5" width="16.6640625" style="33" customWidth="1"/>
    <col min="6" max="6" width="16.83203125" style="32" customWidth="1"/>
    <col min="7" max="7" width="70" style="32" customWidth="1"/>
    <col min="8" max="16384" width="9.33203125" style="33"/>
  </cols>
  <sheetData>
    <row r="1" spans="1:7" s="150" customFormat="1" ht="20.25" customHeight="1" thickBot="1" x14ac:dyDescent="0.25">
      <c r="A1" s="442" t="s">
        <v>128</v>
      </c>
      <c r="B1" s="443"/>
      <c r="C1" s="443"/>
      <c r="D1" s="443"/>
      <c r="E1" s="443"/>
      <c r="F1" s="443"/>
      <c r="G1" s="444"/>
    </row>
    <row r="2" spans="1:7" s="179" customFormat="1" ht="16.5" thickBot="1" x14ac:dyDescent="0.3">
      <c r="A2" s="514" t="s">
        <v>3</v>
      </c>
      <c r="B2" s="515"/>
      <c r="C2" s="519" t="str">
        <f>Finance!B2</f>
        <v/>
      </c>
      <c r="D2" s="520"/>
      <c r="E2" s="520"/>
      <c r="F2" s="520"/>
      <c r="G2" s="521"/>
    </row>
    <row r="3" spans="1:7" s="180" customFormat="1" ht="6" customHeight="1" x14ac:dyDescent="0.2">
      <c r="A3" s="17"/>
      <c r="B3" s="18"/>
      <c r="C3" s="18"/>
      <c r="D3" s="17"/>
      <c r="E3" s="17"/>
      <c r="F3" s="17"/>
      <c r="G3" s="17"/>
    </row>
    <row r="4" spans="1:7" s="180" customFormat="1" ht="4.9000000000000004" customHeight="1" x14ac:dyDescent="0.2">
      <c r="A4" s="17"/>
      <c r="B4" s="19" t="str">
        <f>IF('Project Description'!E85="(Select…)","*** To view Mobility Improvements and Cost Effectiveness results, specify the horizon year option in the Project Description Template ***","")</f>
        <v/>
      </c>
      <c r="C4" s="19"/>
      <c r="D4" s="17"/>
      <c r="E4" s="17"/>
      <c r="F4" s="17"/>
      <c r="G4" s="17"/>
    </row>
    <row r="5" spans="1:7" s="180" customFormat="1" ht="6.75" customHeight="1" thickBot="1" x14ac:dyDescent="0.25">
      <c r="A5" s="17"/>
      <c r="B5" s="19"/>
      <c r="C5" s="19"/>
      <c r="D5" s="17"/>
      <c r="E5" s="17"/>
      <c r="F5" s="17"/>
      <c r="G5" s="17"/>
    </row>
    <row r="6" spans="1:7" s="180" customFormat="1" ht="16.5" thickBot="1" x14ac:dyDescent="0.3">
      <c r="A6" s="507" t="s">
        <v>78</v>
      </c>
      <c r="B6" s="508"/>
      <c r="C6" s="508"/>
      <c r="D6" s="508"/>
      <c r="E6" s="508"/>
      <c r="F6" s="508"/>
      <c r="G6" s="509"/>
    </row>
    <row r="7" spans="1:7" s="180" customFormat="1" ht="12.75" x14ac:dyDescent="0.2">
      <c r="A7" s="510" t="s">
        <v>1</v>
      </c>
      <c r="B7" s="501" t="s">
        <v>81</v>
      </c>
      <c r="C7" s="503"/>
      <c r="D7" s="522" t="s">
        <v>129</v>
      </c>
      <c r="E7" s="524" t="s">
        <v>131</v>
      </c>
      <c r="F7" s="526" t="s">
        <v>143</v>
      </c>
      <c r="G7" s="510" t="s">
        <v>2</v>
      </c>
    </row>
    <row r="8" spans="1:7" s="180" customFormat="1" ht="24" customHeight="1" thickBot="1" x14ac:dyDescent="0.25">
      <c r="A8" s="511"/>
      <c r="B8" s="504"/>
      <c r="C8" s="506"/>
      <c r="D8" s="523"/>
      <c r="E8" s="525"/>
      <c r="F8" s="527"/>
      <c r="G8" s="511"/>
    </row>
    <row r="9" spans="1:7" s="180" customFormat="1" ht="22.15" customHeight="1" x14ac:dyDescent="0.2">
      <c r="A9" s="27" t="s">
        <v>104</v>
      </c>
      <c r="B9" s="512" t="s">
        <v>174</v>
      </c>
      <c r="C9" s="181" t="s">
        <v>127</v>
      </c>
      <c r="D9" s="176"/>
      <c r="E9" s="535"/>
      <c r="F9" s="67">
        <f>D9*E9</f>
        <v>0</v>
      </c>
      <c r="G9" s="125" t="s">
        <v>186</v>
      </c>
    </row>
    <row r="10" spans="1:7" s="180" customFormat="1" ht="22.15" customHeight="1" thickBot="1" x14ac:dyDescent="0.25">
      <c r="A10" s="68" t="s">
        <v>105</v>
      </c>
      <c r="B10" s="513"/>
      <c r="C10" s="70" t="s">
        <v>126</v>
      </c>
      <c r="D10" s="177"/>
      <c r="E10" s="536"/>
      <c r="F10" s="69">
        <f>D10*E9</f>
        <v>0</v>
      </c>
      <c r="G10" s="178" t="s">
        <v>215</v>
      </c>
    </row>
    <row r="11" spans="1:7" s="180" customFormat="1" ht="22.15" customHeight="1" x14ac:dyDescent="0.2">
      <c r="A11" s="29" t="s">
        <v>124</v>
      </c>
      <c r="B11" s="537" t="s">
        <v>125</v>
      </c>
      <c r="C11" s="538"/>
      <c r="D11" s="528" t="str">
        <f>IFERROR((F10)/(F9+F10),"-")</f>
        <v>-</v>
      </c>
      <c r="E11" s="529"/>
      <c r="F11" s="530"/>
      <c r="G11" s="66" t="s">
        <v>130</v>
      </c>
    </row>
    <row r="12" spans="1:7" s="180" customFormat="1" ht="22.15" customHeight="1" thickBot="1" x14ac:dyDescent="0.25">
      <c r="A12" s="20">
        <v>2</v>
      </c>
      <c r="B12" s="533" t="s">
        <v>153</v>
      </c>
      <c r="C12" s="534"/>
      <c r="D12" s="539">
        <f>F9+2*(F10)</f>
        <v>0</v>
      </c>
      <c r="E12" s="540"/>
      <c r="F12" s="541"/>
      <c r="G12" s="21" t="s">
        <v>155</v>
      </c>
    </row>
    <row r="13" spans="1:7" s="180" customFormat="1" ht="23.25" customHeight="1" thickBot="1" x14ac:dyDescent="0.25">
      <c r="A13" s="85"/>
      <c r="B13" s="82"/>
      <c r="C13" s="82"/>
      <c r="D13" s="516" t="str">
        <f>IF(OR(D12=0,D12=""),"-",VLOOKUP(D12,Lookups!B33:C37,2))</f>
        <v>-</v>
      </c>
      <c r="E13" s="517"/>
      <c r="F13" s="518"/>
      <c r="G13" s="83"/>
    </row>
    <row r="14" spans="1:7" s="180" customFormat="1" ht="12.75" x14ac:dyDescent="0.2">
      <c r="A14" s="24"/>
      <c r="C14" s="64"/>
      <c r="D14" s="71" t="s">
        <v>132</v>
      </c>
      <c r="E14" s="23"/>
      <c r="F14" s="65"/>
      <c r="G14" s="18"/>
    </row>
    <row r="15" spans="1:7" s="180" customFormat="1" ht="6.6" customHeight="1" thickBot="1" x14ac:dyDescent="0.25">
      <c r="A15" s="24"/>
      <c r="B15" s="18"/>
      <c r="C15" s="18"/>
      <c r="D15" s="25"/>
      <c r="E15" s="25"/>
      <c r="F15" s="25"/>
      <c r="G15" s="26"/>
    </row>
    <row r="16" spans="1:7" s="180" customFormat="1" ht="16.5" thickBot="1" x14ac:dyDescent="0.3">
      <c r="A16" s="507" t="s">
        <v>87</v>
      </c>
      <c r="B16" s="508"/>
      <c r="C16" s="508"/>
      <c r="D16" s="508"/>
      <c r="E16" s="508"/>
      <c r="F16" s="508"/>
      <c r="G16" s="509"/>
    </row>
    <row r="17" spans="1:25" s="180" customFormat="1" ht="12.75" x14ac:dyDescent="0.2">
      <c r="A17" s="510" t="s">
        <v>1</v>
      </c>
      <c r="B17" s="501" t="s">
        <v>81</v>
      </c>
      <c r="C17" s="503"/>
      <c r="D17" s="501" t="s">
        <v>89</v>
      </c>
      <c r="E17" s="502"/>
      <c r="F17" s="503"/>
      <c r="G17" s="250" t="s">
        <v>2</v>
      </c>
    </row>
    <row r="18" spans="1:25" s="180" customFormat="1" ht="13.5" thickBot="1" x14ac:dyDescent="0.25">
      <c r="A18" s="511"/>
      <c r="B18" s="504"/>
      <c r="C18" s="506"/>
      <c r="D18" s="504"/>
      <c r="E18" s="505"/>
      <c r="F18" s="506"/>
      <c r="G18" s="29"/>
    </row>
    <row r="19" spans="1:25" s="180" customFormat="1" ht="26.45" customHeight="1" x14ac:dyDescent="0.2">
      <c r="A19" s="27">
        <v>3</v>
      </c>
      <c r="B19" s="499" t="s">
        <v>251</v>
      </c>
      <c r="C19" s="500"/>
      <c r="D19" s="488"/>
      <c r="E19" s="489"/>
      <c r="F19" s="490"/>
      <c r="G19" s="28" t="s">
        <v>187</v>
      </c>
      <c r="H19" s="182"/>
      <c r="I19" s="182"/>
    </row>
    <row r="20" spans="1:25" s="180" customFormat="1" ht="26.45" customHeight="1" x14ac:dyDescent="0.2">
      <c r="A20" s="30">
        <v>4</v>
      </c>
      <c r="B20" s="491" t="s">
        <v>178</v>
      </c>
      <c r="C20" s="492"/>
      <c r="D20" s="493">
        <f>F9+F10</f>
        <v>0</v>
      </c>
      <c r="E20" s="494"/>
      <c r="F20" s="495"/>
      <c r="G20" s="31" t="s">
        <v>144</v>
      </c>
    </row>
    <row r="21" spans="1:25" s="180" customFormat="1" ht="26.45" customHeight="1" thickBot="1" x14ac:dyDescent="0.25">
      <c r="A21" s="20">
        <v>5</v>
      </c>
      <c r="B21" s="531" t="s">
        <v>156</v>
      </c>
      <c r="C21" s="532"/>
      <c r="D21" s="496">
        <f>IF(D20=0,0,ROUND(D19/D20,2))</f>
        <v>0</v>
      </c>
      <c r="E21" s="497"/>
      <c r="F21" s="498"/>
      <c r="G21" s="112" t="s">
        <v>141</v>
      </c>
      <c r="I21" s="182"/>
    </row>
    <row r="22" spans="1:25" s="180" customFormat="1" ht="24" customHeight="1" thickBot="1" x14ac:dyDescent="0.25">
      <c r="A22" s="22"/>
      <c r="B22" s="18"/>
      <c r="C22" s="18"/>
      <c r="D22" s="516" t="str">
        <f>IF(OR(D21=0,D21=""),"-",VLOOKUP(D21,Lookups!B4:C9,2))</f>
        <v>-</v>
      </c>
      <c r="E22" s="517"/>
      <c r="F22" s="518"/>
      <c r="G22" s="22"/>
    </row>
    <row r="23" spans="1:25" x14ac:dyDescent="0.2">
      <c r="I23" s="183"/>
      <c r="J23" s="183"/>
      <c r="K23" s="183"/>
      <c r="L23" s="183"/>
      <c r="M23" s="183"/>
      <c r="N23" s="183"/>
      <c r="O23" s="183"/>
      <c r="P23" s="183"/>
      <c r="Q23" s="183"/>
      <c r="R23" s="183"/>
      <c r="S23" s="183"/>
      <c r="T23" s="183"/>
      <c r="U23" s="183"/>
      <c r="V23" s="183"/>
      <c r="W23" s="183"/>
      <c r="X23" s="183"/>
      <c r="Y23" s="183"/>
    </row>
    <row r="24" spans="1:25" x14ac:dyDescent="0.2">
      <c r="I24" s="183"/>
      <c r="J24" s="183"/>
      <c r="K24" s="183"/>
      <c r="L24" s="183"/>
      <c r="M24" s="183"/>
      <c r="N24" s="183"/>
      <c r="O24" s="183"/>
      <c r="P24" s="183"/>
      <c r="Q24" s="183"/>
      <c r="R24" s="183"/>
      <c r="S24" s="183"/>
      <c r="T24" s="183"/>
      <c r="U24" s="183"/>
      <c r="V24" s="183"/>
      <c r="W24" s="183"/>
      <c r="X24" s="183"/>
      <c r="Y24" s="183"/>
    </row>
    <row r="25" spans="1:25" x14ac:dyDescent="0.2">
      <c r="D25" s="212"/>
    </row>
  </sheetData>
  <sheetProtection algorithmName="SHA-512" hashValue="lx0O8t5J9xZDNp09sK1gS5+k+qB6CojfUE1Qf/KGoKMModOPtMe6fWTWln1aDGV3cJaOYj1jYKGVvhEL/OV8bA==" saltValue="dhwL2zQmV63inbZjDJm//A==" spinCount="100000" sheet="1" selectLockedCells="1"/>
  <customSheetViews>
    <customSheetView guid="{AB5399CE-BEB7-40AA-A66C-46449E135DF8}" showGridLines="0" fitToPage="1">
      <selection activeCell="D5" sqref="D5"/>
      <pageMargins left="0.4" right="0.4" top="0.5" bottom="0.5" header="0.5" footer="0.5"/>
      <printOptions horizontalCentered="1"/>
      <pageSetup scale="84" orientation="landscape" r:id="rId1"/>
      <headerFooter alignWithMargins="0"/>
    </customSheetView>
  </customSheetViews>
  <mergeCells count="28">
    <mergeCell ref="A1:G1"/>
    <mergeCell ref="A2:B2"/>
    <mergeCell ref="D22:F22"/>
    <mergeCell ref="C2:G2"/>
    <mergeCell ref="D7:D8"/>
    <mergeCell ref="E7:E8"/>
    <mergeCell ref="F7:F8"/>
    <mergeCell ref="D11:F11"/>
    <mergeCell ref="B17:C18"/>
    <mergeCell ref="B7:C8"/>
    <mergeCell ref="D13:F13"/>
    <mergeCell ref="B21:C21"/>
    <mergeCell ref="B12:C12"/>
    <mergeCell ref="E9:E10"/>
    <mergeCell ref="B11:C11"/>
    <mergeCell ref="D12:F12"/>
    <mergeCell ref="D17:F18"/>
    <mergeCell ref="A6:G6"/>
    <mergeCell ref="A16:G16"/>
    <mergeCell ref="A7:A8"/>
    <mergeCell ref="G7:G8"/>
    <mergeCell ref="A17:A18"/>
    <mergeCell ref="B9:B10"/>
    <mergeCell ref="D19:F19"/>
    <mergeCell ref="B20:C20"/>
    <mergeCell ref="D20:F20"/>
    <mergeCell ref="D21:F21"/>
    <mergeCell ref="B19:C19"/>
  </mergeCells>
  <phoneticPr fontId="0" type="noConversion"/>
  <conditionalFormatting sqref="B4:F4">
    <cfRule type="expression" dxfId="6" priority="2">
      <formula>AND($B4&lt;&gt;"")</formula>
    </cfRule>
  </conditionalFormatting>
  <dataValidations count="1">
    <dataValidation type="list" allowBlank="1" showErrorMessage="1" sqref="G10">
      <formula1>"&lt;select source of transit-dependent data&gt;,Existing Local Counts/Surveys, American Community Survey, Other"</formula1>
    </dataValidation>
  </dataValidations>
  <pageMargins left="0.7" right="0.7" top="0.75" bottom="0.75" header="0.3" footer="0.3"/>
  <pageSetup scale="68" orientation="landscape" r:id="rId2"/>
  <headerFooter>
    <oddHeader>&amp;LChicago Transit Authority: Red and Purple Modernization (RPM) Phase One</oddHeader>
  </headerFooter>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Normal="100" workbookViewId="0">
      <selection activeCell="D12" sqref="D12"/>
    </sheetView>
  </sheetViews>
  <sheetFormatPr defaultColWidth="9.33203125" defaultRowHeight="11.25" x14ac:dyDescent="0.2"/>
  <cols>
    <col min="1" max="1" width="5.83203125" style="32" customWidth="1"/>
    <col min="2" max="2" width="36.6640625" style="33" customWidth="1"/>
    <col min="3" max="3" width="55" style="33" customWidth="1"/>
    <col min="4" max="4" width="14.5" style="33" customWidth="1"/>
    <col min="5" max="6" width="14.5" style="32" customWidth="1"/>
    <col min="7" max="7" width="70" style="32" customWidth="1"/>
    <col min="8" max="8" width="1.83203125" style="33" customWidth="1"/>
    <col min="9" max="9" width="15.6640625" style="33" customWidth="1"/>
    <col min="10" max="16384" width="9.33203125" style="33"/>
  </cols>
  <sheetData>
    <row r="1" spans="1:9" s="150" customFormat="1" ht="20.25" customHeight="1" thickBot="1" x14ac:dyDescent="0.25">
      <c r="A1" s="542" t="s">
        <v>145</v>
      </c>
      <c r="B1" s="543"/>
      <c r="C1" s="543"/>
      <c r="D1" s="543"/>
      <c r="E1" s="543"/>
      <c r="F1" s="543"/>
      <c r="G1" s="544"/>
    </row>
    <row r="2" spans="1:9" s="179" customFormat="1" ht="16.5" thickBot="1" x14ac:dyDescent="0.25">
      <c r="A2" s="545" t="s">
        <v>3</v>
      </c>
      <c r="B2" s="546"/>
      <c r="C2" s="545" t="str">
        <f>+Finance!B2</f>
        <v/>
      </c>
      <c r="D2" s="547"/>
      <c r="E2" s="547"/>
      <c r="F2" s="547"/>
      <c r="G2" s="546"/>
    </row>
    <row r="3" spans="1:9" s="180" customFormat="1" ht="6" customHeight="1" x14ac:dyDescent="0.2">
      <c r="A3" s="100"/>
      <c r="B3" s="101"/>
      <c r="C3" s="101"/>
      <c r="D3" s="100"/>
      <c r="E3" s="100"/>
      <c r="F3" s="100"/>
      <c r="G3" s="100"/>
    </row>
    <row r="4" spans="1:9" s="180" customFormat="1" ht="6.75" customHeight="1" thickBot="1" x14ac:dyDescent="0.25">
      <c r="A4" s="100"/>
      <c r="B4" s="84"/>
      <c r="C4" s="84"/>
      <c r="D4" s="100"/>
      <c r="E4" s="100"/>
      <c r="F4" s="100"/>
      <c r="G4" s="100"/>
    </row>
    <row r="5" spans="1:9" s="180" customFormat="1" ht="19.5" customHeight="1" thickBot="1" x14ac:dyDescent="0.25">
      <c r="A5" s="545" t="s">
        <v>139</v>
      </c>
      <c r="B5" s="547"/>
      <c r="C5" s="547"/>
      <c r="D5" s="547"/>
      <c r="E5" s="547"/>
      <c r="F5" s="547"/>
      <c r="G5" s="546"/>
    </row>
    <row r="6" spans="1:9" s="180" customFormat="1" ht="19.5" customHeight="1" x14ac:dyDescent="0.2">
      <c r="A6" s="90" t="s">
        <v>1</v>
      </c>
      <c r="B6" s="548" t="s">
        <v>81</v>
      </c>
      <c r="C6" s="549"/>
      <c r="D6" s="91" t="s">
        <v>114</v>
      </c>
      <c r="E6" s="92" t="s">
        <v>120</v>
      </c>
      <c r="F6" s="93" t="s">
        <v>138</v>
      </c>
      <c r="G6" s="90" t="s">
        <v>2</v>
      </c>
      <c r="I6" s="182"/>
    </row>
    <row r="7" spans="1:9" s="180" customFormat="1" ht="19.5" customHeight="1" x14ac:dyDescent="0.2">
      <c r="A7" s="30">
        <v>1</v>
      </c>
      <c r="B7" s="73" t="s">
        <v>135</v>
      </c>
      <c r="C7" s="72"/>
      <c r="D7" s="123">
        <f>IF(MODE="Commuter Rail","-",'Project Description'!J137)</f>
        <v>0</v>
      </c>
      <c r="E7" s="124">
        <f>IF(MODE="Commuter Rail","-",'Project Description'!J171)</f>
        <v>0</v>
      </c>
      <c r="F7" s="119">
        <f>IF(MODE="Commuter Rail","-",E7-D7)</f>
        <v>0</v>
      </c>
      <c r="G7" s="31" t="s">
        <v>179</v>
      </c>
    </row>
    <row r="8" spans="1:9" s="180" customFormat="1" ht="19.5" customHeight="1" thickBot="1" x14ac:dyDescent="0.25">
      <c r="A8" s="20">
        <v>2</v>
      </c>
      <c r="B8" s="89" t="s">
        <v>137</v>
      </c>
      <c r="C8" s="74"/>
      <c r="D8" s="77" t="str">
        <f>IF(MODE="Commuter Rail",'Project Description'!M137,"-")</f>
        <v>-</v>
      </c>
      <c r="E8" s="78" t="str">
        <f>IF(MODE="Commuter Rail",'Project Description'!M171,"-")</f>
        <v>-</v>
      </c>
      <c r="F8" s="81" t="str">
        <f>IF(MODE="Commuter Rail",E8-D8,"-")</f>
        <v>-</v>
      </c>
      <c r="G8" s="112" t="s">
        <v>179</v>
      </c>
    </row>
    <row r="9" spans="1:9" s="180" customFormat="1" ht="19.5" customHeight="1" thickBot="1" x14ac:dyDescent="0.25">
      <c r="A9" s="553"/>
      <c r="B9" s="554"/>
      <c r="C9" s="554"/>
      <c r="D9" s="554"/>
      <c r="E9" s="554"/>
      <c r="F9" s="554"/>
      <c r="G9" s="555"/>
    </row>
    <row r="10" spans="1:9" s="180" customFormat="1" ht="19.5" customHeight="1" thickBot="1" x14ac:dyDescent="0.25">
      <c r="A10" s="550" t="s">
        <v>133</v>
      </c>
      <c r="B10" s="551"/>
      <c r="C10" s="551"/>
      <c r="D10" s="551"/>
      <c r="E10" s="551"/>
      <c r="F10" s="551"/>
      <c r="G10" s="552"/>
    </row>
    <row r="11" spans="1:9" s="180" customFormat="1" ht="19.5" customHeight="1" thickBot="1" x14ac:dyDescent="0.25">
      <c r="A11" s="95" t="s">
        <v>1</v>
      </c>
      <c r="B11" s="548" t="s">
        <v>81</v>
      </c>
      <c r="C11" s="549"/>
      <c r="D11" s="91" t="s">
        <v>121</v>
      </c>
      <c r="E11" s="92"/>
      <c r="F11" s="94"/>
      <c r="G11" s="90" t="s">
        <v>2</v>
      </c>
    </row>
    <row r="12" spans="1:9" s="180" customFormat="1" ht="19.5" customHeight="1" x14ac:dyDescent="0.2">
      <c r="A12" s="27">
        <v>3</v>
      </c>
      <c r="B12" s="86" t="s">
        <v>136</v>
      </c>
      <c r="C12" s="87"/>
      <c r="D12" s="242"/>
      <c r="E12" s="79"/>
      <c r="F12" s="80"/>
      <c r="G12" s="125" t="s">
        <v>196</v>
      </c>
    </row>
    <row r="13" spans="1:9" s="180" customFormat="1" ht="19.5" customHeight="1" x14ac:dyDescent="0.2">
      <c r="A13" s="30">
        <v>4</v>
      </c>
      <c r="B13" s="73" t="s">
        <v>142</v>
      </c>
      <c r="C13" s="88"/>
      <c r="D13" s="187" t="str">
        <f>IF(MODE="Commuter Rail","-",IFERROR(ROUND(D7/D12,1),""))</f>
        <v/>
      </c>
      <c r="E13" s="75"/>
      <c r="F13" s="76"/>
      <c r="G13" s="31" t="s">
        <v>181</v>
      </c>
    </row>
    <row r="14" spans="1:9" s="180" customFormat="1" ht="19.5" customHeight="1" thickBot="1" x14ac:dyDescent="0.25">
      <c r="A14" s="99">
        <v>5</v>
      </c>
      <c r="B14" s="96" t="s">
        <v>158</v>
      </c>
      <c r="C14" s="97"/>
      <c r="D14" s="117" t="str">
        <f>IF(MODE="Commuter Rail",IF(D8&gt;0,ROUND((D12)/D8,2),"-"),"-")</f>
        <v>-</v>
      </c>
      <c r="E14" s="118"/>
      <c r="F14" s="98"/>
      <c r="G14" s="113" t="s">
        <v>182</v>
      </c>
    </row>
    <row r="15" spans="1:9" s="180" customFormat="1" ht="19.5" customHeight="1" thickBot="1" x14ac:dyDescent="0.25">
      <c r="A15" s="95">
        <v>6</v>
      </c>
      <c r="B15" s="562" t="s">
        <v>184</v>
      </c>
      <c r="C15" s="563"/>
      <c r="D15" s="559" t="str">
        <f>(IF(MODE="Commuter Rail",TEXT(D14,"0.0%"),TEXT(D13,"0.0")))</f>
        <v/>
      </c>
      <c r="E15" s="560"/>
      <c r="F15" s="561"/>
      <c r="G15" s="114" t="s">
        <v>183</v>
      </c>
    </row>
    <row r="16" spans="1:9" s="180" customFormat="1" ht="19.5" customHeight="1" thickBot="1" x14ac:dyDescent="0.25">
      <c r="A16" s="100"/>
      <c r="B16" s="84"/>
      <c r="C16" s="84"/>
      <c r="D16" s="516" t="str">
        <f>IF(OR(D15=0,D15="",D15="-"),"-",IF(MODE="Commuter Rail",VLOOKUP(VALUE(D15),Lookups!B16:C20,2),VLOOKUP(VALUE(D15),Lookups!B10:C15,2)))</f>
        <v>-</v>
      </c>
      <c r="E16" s="517"/>
      <c r="F16" s="518"/>
      <c r="G16" s="102"/>
    </row>
    <row r="17" spans="1:9" s="180" customFormat="1" ht="13.5" customHeight="1" thickBot="1" x14ac:dyDescent="0.25">
      <c r="A17" s="103"/>
      <c r="B17" s="216"/>
      <c r="C17" s="102"/>
      <c r="D17" s="213"/>
      <c r="E17" s="104"/>
      <c r="F17" s="104"/>
      <c r="G17" s="101"/>
    </row>
    <row r="18" spans="1:9" s="180" customFormat="1" ht="19.5" customHeight="1" thickBot="1" x14ac:dyDescent="0.25">
      <c r="A18" s="550" t="s">
        <v>134</v>
      </c>
      <c r="B18" s="551"/>
      <c r="C18" s="551"/>
      <c r="D18" s="551"/>
      <c r="E18" s="551"/>
      <c r="F18" s="551"/>
      <c r="G18" s="552"/>
      <c r="H18" s="182"/>
      <c r="I18" s="182"/>
    </row>
    <row r="19" spans="1:9" s="180" customFormat="1" ht="19.5" customHeight="1" thickBot="1" x14ac:dyDescent="0.25">
      <c r="A19" s="95" t="s">
        <v>1</v>
      </c>
      <c r="B19" s="562" t="s">
        <v>81</v>
      </c>
      <c r="C19" s="564"/>
      <c r="D19" s="109" t="s">
        <v>121</v>
      </c>
      <c r="E19" s="110" t="s">
        <v>120</v>
      </c>
      <c r="F19" s="111" t="s">
        <v>138</v>
      </c>
      <c r="G19" s="95" t="s">
        <v>2</v>
      </c>
      <c r="H19" s="182"/>
      <c r="I19" s="182"/>
    </row>
    <row r="20" spans="1:9" ht="19.5" customHeight="1" x14ac:dyDescent="0.2">
      <c r="A20" s="105">
        <v>7</v>
      </c>
      <c r="B20" s="106" t="s">
        <v>157</v>
      </c>
      <c r="C20" s="107"/>
      <c r="D20" s="115" t="str">
        <f>IF(MODE="Commuter Rail","-",IFERROR(ROUND(D7/D12,1),""))</f>
        <v/>
      </c>
      <c r="E20" s="116" t="str">
        <f>IF(MODE="Commuter Rail","-",IFERROR(ROUND(E7/D12,1),""))</f>
        <v/>
      </c>
      <c r="F20" s="108" t="str">
        <f>IF(MODE="Commuter Rail","-",IFERROR((E20-D20)/D20,""))</f>
        <v/>
      </c>
      <c r="G20" s="120" t="s">
        <v>189</v>
      </c>
    </row>
    <row r="21" spans="1:9" s="180" customFormat="1" ht="19.5" customHeight="1" thickBot="1" x14ac:dyDescent="0.25">
      <c r="A21" s="20">
        <v>8</v>
      </c>
      <c r="B21" s="89" t="s">
        <v>158</v>
      </c>
      <c r="C21" s="74"/>
      <c r="D21" s="126" t="str">
        <f>D14</f>
        <v>-</v>
      </c>
      <c r="E21" s="127" t="str">
        <f>IF(MODE="Commuter Rail",IF(E8&gt;0,ROUND((D12)/E8,2),"ERROR!"),"-")</f>
        <v>-</v>
      </c>
      <c r="F21" s="128" t="str">
        <f>IF(MODE="Commuter Rail",IF(D21="-","-",-(E21-D21)),"-")</f>
        <v>-</v>
      </c>
      <c r="G21" s="112" t="s">
        <v>190</v>
      </c>
    </row>
    <row r="22" spans="1:9" ht="19.5" customHeight="1" thickBot="1" x14ac:dyDescent="0.25">
      <c r="A22" s="29">
        <v>9</v>
      </c>
      <c r="B22" s="565" t="s">
        <v>185</v>
      </c>
      <c r="C22" s="566"/>
      <c r="D22" s="556" t="str">
        <f>IF(MODE="Commuter Rail",F21,F20)</f>
        <v/>
      </c>
      <c r="E22" s="557"/>
      <c r="F22" s="558"/>
      <c r="G22" s="114" t="s">
        <v>188</v>
      </c>
    </row>
    <row r="23" spans="1:9" ht="19.5" customHeight="1" thickBot="1" x14ac:dyDescent="0.25">
      <c r="A23" s="22"/>
      <c r="B23" s="18"/>
      <c r="C23" s="18"/>
      <c r="D23" s="516" t="str">
        <f>IF(OR(D22&lt;=0,D22="",D22="-"),"-",VLOOKUP(D22,Lookups!B21:C25,2))</f>
        <v>-</v>
      </c>
      <c r="E23" s="517"/>
      <c r="F23" s="518"/>
      <c r="G23" s="22"/>
    </row>
    <row r="25" spans="1:9" x14ac:dyDescent="0.2">
      <c r="A25" s="33"/>
      <c r="E25" s="217"/>
      <c r="F25" s="33"/>
      <c r="G25" s="33"/>
    </row>
    <row r="26" spans="1:9" x14ac:dyDescent="0.2">
      <c r="E26" s="218"/>
    </row>
    <row r="27" spans="1:9" x14ac:dyDescent="0.2">
      <c r="A27" s="33"/>
      <c r="C27" s="219"/>
      <c r="F27" s="33"/>
      <c r="G27" s="33"/>
    </row>
    <row r="28" spans="1:9" x14ac:dyDescent="0.2">
      <c r="A28" s="33"/>
      <c r="C28" s="219"/>
      <c r="F28" s="33"/>
      <c r="G28" s="33"/>
    </row>
  </sheetData>
  <sheetProtection algorithmName="SHA-512" hashValue="v+deAErVMw7J6EQKor9X2LrZtFHNi3Fu+EV2VxZv7lQd40Q1O8RXvZ0VlrFMWBbLNz0L2YUDKA1jIF5iCoybFg==" saltValue="OoYQmkjSFwoAccKlqvegwg==" spinCount="100000" sheet="1" selectLockedCells="1"/>
  <mergeCells count="16">
    <mergeCell ref="A10:G10"/>
    <mergeCell ref="A9:G9"/>
    <mergeCell ref="D22:F22"/>
    <mergeCell ref="D15:F15"/>
    <mergeCell ref="D23:F23"/>
    <mergeCell ref="D16:F16"/>
    <mergeCell ref="B15:C15"/>
    <mergeCell ref="A18:G18"/>
    <mergeCell ref="B19:C19"/>
    <mergeCell ref="B11:C11"/>
    <mergeCell ref="B22:C22"/>
    <mergeCell ref="A1:G1"/>
    <mergeCell ref="A2:B2"/>
    <mergeCell ref="C2:G2"/>
    <mergeCell ref="A5:G5"/>
    <mergeCell ref="B6:C6"/>
  </mergeCells>
  <pageMargins left="0.7" right="0.7" top="0.75" bottom="0.75" header="0.3" footer="0.3"/>
  <pageSetup scale="74" orientation="landscape" r:id="rId1"/>
  <headerFooter>
    <oddHeader>&amp;LChicago Transit Authority: Red and Purple Modernization (RPM) Phase One</oddHeader>
  </headerFooter>
  <rowBreaks count="1" manualBreakCount="1">
    <brk id="35" max="16383" man="1"/>
  </rowBreaks>
  <extLst>
    <ext xmlns:x14="http://schemas.microsoft.com/office/spreadsheetml/2009/9/main" uri="{78C0D931-6437-407d-A8EE-F0AAD7539E65}">
      <x14:conditionalFormattings>
        <x14:conditionalFormatting xmlns:xm="http://schemas.microsoft.com/office/excel/2006/main">
          <x14:cfRule type="expression" priority="186" id="{E2D2F3EB-E81B-4000-B9DC-4B5C50D1846A}">
            <xm:f>'Project Description'!$F$49:$M$49="Commuter Rail"</xm:f>
            <x14:dxf>
              <font>
                <strike val="0"/>
                <color theme="0" tint="-0.34998626667073579"/>
              </font>
            </x14:dxf>
          </x14:cfRule>
          <xm:sqref>B13:G13 B20:G20 B7:G7</xm:sqref>
        </x14:conditionalFormatting>
        <x14:conditionalFormatting xmlns:xm="http://schemas.microsoft.com/office/excel/2006/main">
          <x14:cfRule type="expression" priority="191" id="{0BFC9CEF-08DB-42AE-B194-BBE81505CD14}">
            <xm:f>'Project Description'!$F$49:$M$49="Heavy Rail"</xm:f>
            <x14:dxf>
              <font>
                <color theme="0" tint="-0.34998626667073579"/>
              </font>
            </x14:dxf>
          </x14:cfRule>
          <xm:sqref>B8:G8</xm:sqref>
        </x14:conditionalFormatting>
        <x14:conditionalFormatting xmlns:xm="http://schemas.microsoft.com/office/excel/2006/main">
          <x14:cfRule type="expression" priority="193" id="{965ABF1E-B78B-454E-B40E-E3FA991BB046}">
            <xm:f>'Project Description'!$F$49:$M$49="Light Rail"</xm:f>
            <x14:dxf>
              <font>
                <strike val="0"/>
                <color theme="0" tint="-0.34998626667073579"/>
              </font>
            </x14:dxf>
          </x14:cfRule>
          <x14:cfRule type="expression" priority="194" id="{C8FA1A05-70A4-4027-86F7-CFFE63ED5D92}">
            <xm:f>'Project Description'!$F$49:$M$49="Heavy Rail"</xm:f>
            <x14:dxf>
              <font>
                <strike val="0"/>
                <color theme="0" tint="-0.34998626667073579"/>
              </font>
            </x14:dxf>
          </x14:cfRule>
          <xm:sqref>B8:G8 B21:G21 B14:G14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10"/>
  <sheetViews>
    <sheetView showGridLines="0" zoomScale="85" zoomScaleNormal="85" zoomScaleSheetLayoutView="100" workbookViewId="0">
      <selection activeCell="D12" sqref="D12:E12"/>
    </sheetView>
  </sheetViews>
  <sheetFormatPr defaultColWidth="9.33203125" defaultRowHeight="15" x14ac:dyDescent="0.2"/>
  <cols>
    <col min="1" max="1" width="74.5" style="184" customWidth="1"/>
    <col min="2" max="2" width="24.6640625" style="184" bestFit="1" customWidth="1"/>
    <col min="3" max="3" width="35.33203125" style="184" customWidth="1"/>
    <col min="4" max="4" width="29.33203125" style="184" customWidth="1"/>
    <col min="5" max="5" width="6.83203125" style="184" customWidth="1"/>
    <col min="6" max="6" width="25.83203125" style="184" customWidth="1"/>
    <col min="7" max="7" width="20.6640625" style="184" bestFit="1" customWidth="1"/>
    <col min="8" max="8" width="18.1640625" style="184" bestFit="1" customWidth="1"/>
    <col min="9" max="16384" width="9.33203125" style="184"/>
  </cols>
  <sheetData>
    <row r="1" spans="1:7" s="150" customFormat="1" ht="18.75" thickBot="1" x14ac:dyDescent="0.25">
      <c r="A1" s="648" t="s">
        <v>118</v>
      </c>
      <c r="B1" s="649"/>
      <c r="C1" s="649"/>
      <c r="D1" s="649"/>
      <c r="E1" s="649"/>
      <c r="F1" s="650"/>
    </row>
    <row r="2" spans="1:7" s="179" customFormat="1" ht="16.5" thickBot="1" x14ac:dyDescent="0.3">
      <c r="A2" s="34" t="s">
        <v>3</v>
      </c>
      <c r="B2" s="519" t="str">
        <f>IF('Project Description'!C2&lt;&gt;"",+'Project Description'!C2,"")</f>
        <v/>
      </c>
      <c r="C2" s="520"/>
      <c r="D2" s="520"/>
      <c r="E2" s="520"/>
      <c r="F2" s="521"/>
    </row>
    <row r="3" spans="1:7" ht="13.5" customHeight="1" thickBot="1" x14ac:dyDescent="0.4">
      <c r="A3" s="656"/>
      <c r="B3" s="657"/>
      <c r="C3" s="657"/>
      <c r="D3" s="657"/>
      <c r="E3" s="657"/>
      <c r="F3" s="658"/>
    </row>
    <row r="4" spans="1:7" ht="57.75" customHeight="1" thickBot="1" x14ac:dyDescent="0.25">
      <c r="A4" s="63" t="s">
        <v>252</v>
      </c>
      <c r="B4" s="14"/>
      <c r="C4" s="679" t="s">
        <v>148</v>
      </c>
      <c r="D4" s="680"/>
      <c r="E4" s="714"/>
      <c r="F4" s="715"/>
    </row>
    <row r="5" spans="1:7" ht="15.75" thickBot="1" x14ac:dyDescent="0.25">
      <c r="A5" s="35" t="s">
        <v>146</v>
      </c>
      <c r="B5" s="12"/>
      <c r="C5" s="631" t="s">
        <v>149</v>
      </c>
      <c r="D5" s="680"/>
      <c r="E5" s="716">
        <f>IF(E4&gt;0,B5/E4,0)</f>
        <v>0</v>
      </c>
      <c r="F5" s="717"/>
    </row>
    <row r="6" spans="1:7" ht="15.75" thickBot="1" x14ac:dyDescent="0.25">
      <c r="A6" s="35" t="s">
        <v>96</v>
      </c>
      <c r="B6" s="12"/>
      <c r="C6" s="679" t="s">
        <v>97</v>
      </c>
      <c r="D6" s="680"/>
      <c r="E6" s="721"/>
      <c r="F6" s="722"/>
    </row>
    <row r="7" spans="1:7" ht="42.75" customHeight="1" thickBot="1" x14ac:dyDescent="0.25">
      <c r="A7" s="723" t="s">
        <v>147</v>
      </c>
      <c r="B7" s="724"/>
      <c r="C7" s="724"/>
      <c r="D7" s="725"/>
      <c r="E7" s="726"/>
      <c r="F7" s="715"/>
    </row>
    <row r="8" spans="1:7" ht="13.5" customHeight="1" thickBot="1" x14ac:dyDescent="0.4">
      <c r="A8" s="656"/>
      <c r="B8" s="657"/>
      <c r="C8" s="657"/>
      <c r="D8" s="657"/>
      <c r="E8" s="657"/>
      <c r="F8" s="658"/>
    </row>
    <row r="9" spans="1:7" x14ac:dyDescent="0.2">
      <c r="A9" s="636" t="s">
        <v>82</v>
      </c>
      <c r="B9" s="637"/>
      <c r="C9" s="659" t="s">
        <v>42</v>
      </c>
      <c r="D9" s="677" t="s">
        <v>90</v>
      </c>
      <c r="E9" s="583"/>
      <c r="F9" s="583" t="s">
        <v>44</v>
      </c>
    </row>
    <row r="10" spans="1:7" ht="31.5" customHeight="1" thickBot="1" x14ac:dyDescent="0.25">
      <c r="A10" s="720" t="s">
        <v>154</v>
      </c>
      <c r="B10" s="676"/>
      <c r="C10" s="660"/>
      <c r="D10" s="678"/>
      <c r="E10" s="585"/>
      <c r="F10" s="585"/>
      <c r="G10" s="240"/>
    </row>
    <row r="11" spans="1:7" x14ac:dyDescent="0.2">
      <c r="A11" s="567" t="s">
        <v>102</v>
      </c>
      <c r="B11" s="568"/>
      <c r="C11" s="245"/>
      <c r="D11" s="673"/>
      <c r="E11" s="674"/>
      <c r="F11" s="36">
        <f>IF($E$4&gt;0,D11/$E$4,0)</f>
        <v>0</v>
      </c>
      <c r="G11" s="240"/>
    </row>
    <row r="12" spans="1:7" x14ac:dyDescent="0.2">
      <c r="A12" s="567" t="s">
        <v>99</v>
      </c>
      <c r="B12" s="568"/>
      <c r="C12" s="237"/>
      <c r="D12" s="569"/>
      <c r="E12" s="570"/>
      <c r="F12" s="37">
        <f>IF($E$4&gt;0,D12/$E$4,0)</f>
        <v>0</v>
      </c>
      <c r="G12" s="240"/>
    </row>
    <row r="13" spans="1:7" x14ac:dyDescent="0.2">
      <c r="A13" s="567" t="s">
        <v>100</v>
      </c>
      <c r="B13" s="568"/>
      <c r="C13" s="237"/>
      <c r="D13" s="569"/>
      <c r="E13" s="570"/>
      <c r="F13" s="37">
        <f>IF($E$4&gt;0,D13/$E$4,0)</f>
        <v>0</v>
      </c>
      <c r="G13" s="240"/>
    </row>
    <row r="14" spans="1:7" ht="15.75" thickBot="1" x14ac:dyDescent="0.25">
      <c r="A14" s="708" t="s">
        <v>101</v>
      </c>
      <c r="B14" s="709"/>
      <c r="C14" s="1"/>
      <c r="D14" s="710"/>
      <c r="E14" s="711"/>
      <c r="F14" s="38">
        <f>IF($E$4&gt;0,D14/$E$4,0)</f>
        <v>0</v>
      </c>
    </row>
    <row r="15" spans="1:7" s="185" customFormat="1" ht="15" customHeight="1" x14ac:dyDescent="0.2">
      <c r="A15" s="636" t="s">
        <v>45</v>
      </c>
      <c r="B15" s="637"/>
      <c r="C15" s="659" t="s">
        <v>42</v>
      </c>
      <c r="D15" s="677" t="s">
        <v>90</v>
      </c>
      <c r="E15" s="583"/>
      <c r="F15" s="583" t="s">
        <v>44</v>
      </c>
    </row>
    <row r="16" spans="1:7" s="185" customFormat="1" ht="31.5" customHeight="1" thickBot="1" x14ac:dyDescent="0.25">
      <c r="A16" s="675" t="s">
        <v>74</v>
      </c>
      <c r="B16" s="676"/>
      <c r="C16" s="660"/>
      <c r="D16" s="678"/>
      <c r="E16" s="585"/>
      <c r="F16" s="585"/>
    </row>
    <row r="17" spans="1:8" x14ac:dyDescent="0.2">
      <c r="A17" s="567" t="s">
        <v>102</v>
      </c>
      <c r="B17" s="568"/>
      <c r="C17" s="5"/>
      <c r="D17" s="673"/>
      <c r="E17" s="674"/>
      <c r="F17" s="36">
        <f>IF($E$4&gt;0,D17/$E$4,0)</f>
        <v>0</v>
      </c>
    </row>
    <row r="18" spans="1:8" x14ac:dyDescent="0.2">
      <c r="A18" s="567" t="s">
        <v>99</v>
      </c>
      <c r="B18" s="568"/>
      <c r="C18" s="6"/>
      <c r="D18" s="569"/>
      <c r="E18" s="570"/>
      <c r="F18" s="37">
        <f>IF($E$4&gt;0,D18/$E$4,0)</f>
        <v>0</v>
      </c>
    </row>
    <row r="19" spans="1:8" x14ac:dyDescent="0.2">
      <c r="A19" s="567" t="s">
        <v>100</v>
      </c>
      <c r="B19" s="568"/>
      <c r="C19" s="6"/>
      <c r="D19" s="569"/>
      <c r="E19" s="570"/>
      <c r="F19" s="37">
        <f>IF($E$4&gt;0,D19/$E$4,0)</f>
        <v>0</v>
      </c>
    </row>
    <row r="20" spans="1:8" ht="15.75" thickBot="1" x14ac:dyDescent="0.25">
      <c r="A20" s="708" t="s">
        <v>101</v>
      </c>
      <c r="B20" s="709"/>
      <c r="C20" s="7"/>
      <c r="D20" s="710"/>
      <c r="E20" s="711"/>
      <c r="F20" s="38">
        <f>IF($E$4&gt;0,D20/$E$4,0)</f>
        <v>0</v>
      </c>
    </row>
    <row r="21" spans="1:8" ht="15" customHeight="1" x14ac:dyDescent="0.2">
      <c r="A21" s="597" t="s">
        <v>46</v>
      </c>
      <c r="B21" s="712"/>
      <c r="C21" s="659" t="s">
        <v>42</v>
      </c>
      <c r="D21" s="677" t="s">
        <v>90</v>
      </c>
      <c r="E21" s="583"/>
      <c r="F21" s="583" t="s">
        <v>44</v>
      </c>
    </row>
    <row r="22" spans="1:8" ht="31.5" customHeight="1" thickBot="1" x14ac:dyDescent="0.25">
      <c r="A22" s="675" t="s">
        <v>73</v>
      </c>
      <c r="B22" s="713"/>
      <c r="C22" s="660"/>
      <c r="D22" s="678"/>
      <c r="E22" s="585"/>
      <c r="F22" s="585"/>
    </row>
    <row r="23" spans="1:8" x14ac:dyDescent="0.2">
      <c r="A23" s="567" t="s">
        <v>102</v>
      </c>
      <c r="B23" s="568"/>
      <c r="C23" s="245"/>
      <c r="D23" s="673"/>
      <c r="E23" s="674"/>
      <c r="F23" s="36">
        <f t="shared" ref="F23:F27" si="0">IF($E$4&gt;0,D23/$E$4,0)</f>
        <v>0</v>
      </c>
      <c r="G23" s="240"/>
    </row>
    <row r="24" spans="1:8" x14ac:dyDescent="0.2">
      <c r="A24" s="567" t="s">
        <v>99</v>
      </c>
      <c r="B24" s="568"/>
      <c r="C24" s="237"/>
      <c r="D24" s="569"/>
      <c r="E24" s="570"/>
      <c r="F24" s="37">
        <f t="shared" si="0"/>
        <v>0</v>
      </c>
      <c r="G24" s="240"/>
    </row>
    <row r="25" spans="1:8" x14ac:dyDescent="0.2">
      <c r="A25" s="567" t="s">
        <v>100</v>
      </c>
      <c r="B25" s="568"/>
      <c r="C25" s="237"/>
      <c r="D25" s="569"/>
      <c r="E25" s="570"/>
      <c r="F25" s="37">
        <f t="shared" si="0"/>
        <v>0</v>
      </c>
      <c r="G25" s="240"/>
    </row>
    <row r="26" spans="1:8" x14ac:dyDescent="0.2">
      <c r="A26" s="567" t="s">
        <v>101</v>
      </c>
      <c r="B26" s="568"/>
      <c r="C26" s="237"/>
      <c r="D26" s="569"/>
      <c r="E26" s="570"/>
      <c r="F26" s="37">
        <f t="shared" si="0"/>
        <v>0</v>
      </c>
      <c r="G26" s="240"/>
    </row>
    <row r="27" spans="1:8" x14ac:dyDescent="0.2">
      <c r="A27" s="254" t="s">
        <v>216</v>
      </c>
      <c r="B27" s="256"/>
      <c r="C27" s="246"/>
      <c r="D27" s="569"/>
      <c r="E27" s="570"/>
      <c r="F27" s="37">
        <f t="shared" si="0"/>
        <v>0</v>
      </c>
      <c r="G27" s="240"/>
    </row>
    <row r="28" spans="1:8" x14ac:dyDescent="0.2">
      <c r="A28" s="254" t="s">
        <v>217</v>
      </c>
      <c r="B28" s="256"/>
      <c r="C28" s="246"/>
      <c r="D28" s="569"/>
      <c r="E28" s="570"/>
      <c r="F28" s="37">
        <f>IF($E$4&gt;0,D28/$E$4,0)</f>
        <v>0</v>
      </c>
      <c r="G28" s="240"/>
      <c r="H28" s="240"/>
    </row>
    <row r="29" spans="1:8" x14ac:dyDescent="0.2">
      <c r="A29" s="254" t="s">
        <v>218</v>
      </c>
      <c r="B29" s="256"/>
      <c r="C29" s="233"/>
      <c r="D29" s="569"/>
      <c r="E29" s="570"/>
      <c r="F29" s="37">
        <f>IF($E$4&gt;0,D29/$E$4,0)</f>
        <v>0</v>
      </c>
      <c r="G29" s="240"/>
    </row>
    <row r="30" spans="1:8" ht="15.75" thickBot="1" x14ac:dyDescent="0.25">
      <c r="A30" s="567" t="s">
        <v>219</v>
      </c>
      <c r="B30" s="707"/>
      <c r="C30" s="234"/>
      <c r="D30" s="569"/>
      <c r="E30" s="570"/>
      <c r="F30" s="37">
        <f>IF($E$4&gt;0,D30/$E$4,0)</f>
        <v>0</v>
      </c>
      <c r="G30" s="240"/>
      <c r="H30" s="240"/>
    </row>
    <row r="31" spans="1:8" ht="15" customHeight="1" x14ac:dyDescent="0.2">
      <c r="A31" s="696" t="s">
        <v>47</v>
      </c>
      <c r="B31" s="697"/>
      <c r="C31" s="659" t="s">
        <v>42</v>
      </c>
      <c r="D31" s="683" t="s">
        <v>90</v>
      </c>
      <c r="E31" s="684"/>
      <c r="F31" s="659" t="s">
        <v>44</v>
      </c>
    </row>
    <row r="32" spans="1:8" ht="31.5" customHeight="1" thickBot="1" x14ac:dyDescent="0.25">
      <c r="A32" s="675" t="s">
        <v>72</v>
      </c>
      <c r="B32" s="698"/>
      <c r="C32" s="660"/>
      <c r="D32" s="678"/>
      <c r="E32" s="585"/>
      <c r="F32" s="660"/>
    </row>
    <row r="33" spans="1:6" x14ac:dyDescent="0.2">
      <c r="A33" s="699" t="s">
        <v>102</v>
      </c>
      <c r="B33" s="700"/>
      <c r="C33" s="2"/>
      <c r="D33" s="681"/>
      <c r="E33" s="682"/>
      <c r="F33" s="36">
        <f>IF($E$4&gt;0,D33/$E$4,0)</f>
        <v>0</v>
      </c>
    </row>
    <row r="34" spans="1:6" x14ac:dyDescent="0.2">
      <c r="A34" s="671" t="s">
        <v>99</v>
      </c>
      <c r="B34" s="672"/>
      <c r="C34" s="4"/>
      <c r="D34" s="669"/>
      <c r="E34" s="670"/>
      <c r="F34" s="37">
        <f>IF($E$4&gt;0,D34/$E$4,0)</f>
        <v>0</v>
      </c>
    </row>
    <row r="35" spans="1:6" ht="15.75" thickBot="1" x14ac:dyDescent="0.25">
      <c r="A35" s="694" t="s">
        <v>100</v>
      </c>
      <c r="B35" s="695"/>
      <c r="C35" s="8"/>
      <c r="D35" s="669"/>
      <c r="E35" s="670"/>
      <c r="F35" s="39">
        <f>IF($E$4&gt;0,D35/$E$4,0)</f>
        <v>0</v>
      </c>
    </row>
    <row r="36" spans="1:6" ht="15.75" thickBot="1" x14ac:dyDescent="0.25">
      <c r="A36" s="661"/>
      <c r="B36" s="662"/>
      <c r="C36" s="662"/>
      <c r="D36" s="662"/>
      <c r="E36" s="662"/>
      <c r="F36" s="663"/>
    </row>
    <row r="37" spans="1:6" ht="15.75" thickBot="1" x14ac:dyDescent="0.25">
      <c r="A37" s="664" t="s">
        <v>91</v>
      </c>
      <c r="B37" s="665"/>
      <c r="C37" s="666"/>
      <c r="D37" s="667">
        <f>SUM(D11:E14)+SUM(D17:E20)+SUM(D23:E30)+SUM(D33:E35)</f>
        <v>0</v>
      </c>
      <c r="E37" s="668"/>
      <c r="F37" s="38">
        <f>IF($E$4&gt;0,D37/$E$4,0)</f>
        <v>0</v>
      </c>
    </row>
    <row r="38" spans="1:6" ht="15.75" thickBot="1" x14ac:dyDescent="0.25">
      <c r="A38" s="664" t="s">
        <v>254</v>
      </c>
      <c r="B38" s="665"/>
      <c r="C38" s="666"/>
      <c r="D38" s="667">
        <f>E4-B5-D37</f>
        <v>0</v>
      </c>
      <c r="E38" s="668"/>
      <c r="F38" s="40" t="s">
        <v>77</v>
      </c>
    </row>
    <row r="39" spans="1:6" ht="15.75" thickBot="1" x14ac:dyDescent="0.25">
      <c r="A39" s="651"/>
      <c r="B39" s="651"/>
      <c r="C39" s="651"/>
      <c r="D39" s="651"/>
      <c r="E39" s="651"/>
      <c r="F39" s="651"/>
    </row>
    <row r="40" spans="1:6" s="150" customFormat="1" ht="18.75" thickBot="1" x14ac:dyDescent="0.25">
      <c r="A40" s="648" t="str">
        <f>CONCATENATE(A1, " (Page 2)")</f>
        <v>CORE CAPACITY FINANCE TEMPLATE (Page 2)</v>
      </c>
      <c r="B40" s="649"/>
      <c r="C40" s="649"/>
      <c r="D40" s="649"/>
      <c r="E40" s="649"/>
      <c r="F40" s="650"/>
    </row>
    <row r="41" spans="1:6" ht="15.75" thickBot="1" x14ac:dyDescent="0.25">
      <c r="A41" s="704" t="s">
        <v>119</v>
      </c>
      <c r="B41" s="704"/>
      <c r="C41" s="704"/>
      <c r="D41" s="704"/>
      <c r="E41" s="704"/>
      <c r="F41" s="704"/>
    </row>
    <row r="42" spans="1:6" ht="25.5" customHeight="1" x14ac:dyDescent="0.2">
      <c r="A42" s="41" t="s">
        <v>48</v>
      </c>
      <c r="B42" s="705" t="s">
        <v>49</v>
      </c>
      <c r="C42" s="659" t="s">
        <v>85</v>
      </c>
      <c r="D42" s="688" t="s">
        <v>106</v>
      </c>
      <c r="E42" s="689"/>
      <c r="F42" s="690"/>
    </row>
    <row r="43" spans="1:6" ht="30" customHeight="1" thickBot="1" x14ac:dyDescent="0.25">
      <c r="A43" s="42" t="s">
        <v>83</v>
      </c>
      <c r="B43" s="660"/>
      <c r="C43" s="660"/>
      <c r="D43" s="691"/>
      <c r="E43" s="692"/>
      <c r="F43" s="693"/>
    </row>
    <row r="44" spans="1:6" ht="56.25" customHeight="1" x14ac:dyDescent="0.2">
      <c r="A44" s="43" t="str">
        <f>+A11</f>
        <v>1.</v>
      </c>
      <c r="B44" s="260"/>
      <c r="C44" s="121"/>
      <c r="D44" s="645"/>
      <c r="E44" s="646"/>
      <c r="F44" s="647"/>
    </row>
    <row r="45" spans="1:6" ht="27" customHeight="1" x14ac:dyDescent="0.2">
      <c r="A45" s="44" t="str">
        <f>+A12</f>
        <v>2.</v>
      </c>
      <c r="B45" s="253"/>
      <c r="C45" s="259"/>
      <c r="D45" s="655"/>
      <c r="E45" s="625"/>
      <c r="F45" s="626"/>
    </row>
    <row r="46" spans="1:6" ht="24.75" customHeight="1" x14ac:dyDescent="0.2">
      <c r="A46" s="44" t="str">
        <f>+A13</f>
        <v>3.</v>
      </c>
      <c r="B46" s="253"/>
      <c r="C46" s="259"/>
      <c r="D46" s="655"/>
      <c r="E46" s="625"/>
      <c r="F46" s="626"/>
    </row>
    <row r="47" spans="1:6" ht="15.75" thickBot="1" x14ac:dyDescent="0.25">
      <c r="A47" s="45" t="str">
        <f>+A14</f>
        <v>4.</v>
      </c>
      <c r="B47" s="263"/>
      <c r="C47" s="264"/>
      <c r="D47" s="614"/>
      <c r="E47" s="615"/>
      <c r="F47" s="616"/>
    </row>
    <row r="48" spans="1:6" ht="15.75" thickBot="1" x14ac:dyDescent="0.25">
      <c r="A48" s="41" t="s">
        <v>50</v>
      </c>
      <c r="B48" s="701"/>
      <c r="C48" s="703"/>
      <c r="D48" s="685"/>
      <c r="E48" s="686"/>
      <c r="F48" s="687"/>
    </row>
    <row r="49" spans="1:6" ht="15.75" thickBot="1" x14ac:dyDescent="0.25">
      <c r="A49" s="42" t="s">
        <v>83</v>
      </c>
      <c r="B49" s="702"/>
      <c r="C49" s="586"/>
      <c r="D49" s="685"/>
      <c r="E49" s="686"/>
      <c r="F49" s="687"/>
    </row>
    <row r="50" spans="1:6" x14ac:dyDescent="0.2">
      <c r="A50" s="44" t="str">
        <f>+A17</f>
        <v>1.</v>
      </c>
      <c r="B50" s="260"/>
      <c r="C50" s="121"/>
      <c r="D50" s="706"/>
      <c r="E50" s="646"/>
      <c r="F50" s="647"/>
    </row>
    <row r="51" spans="1:6" x14ac:dyDescent="0.2">
      <c r="A51" s="44" t="str">
        <f>+A18</f>
        <v>2.</v>
      </c>
      <c r="B51" s="253"/>
      <c r="C51" s="259"/>
      <c r="D51" s="624"/>
      <c r="E51" s="625"/>
      <c r="F51" s="626"/>
    </row>
    <row r="52" spans="1:6" x14ac:dyDescent="0.2">
      <c r="A52" s="44" t="str">
        <f>+A19</f>
        <v>3.</v>
      </c>
      <c r="B52" s="253"/>
      <c r="C52" s="259"/>
      <c r="D52" s="624"/>
      <c r="E52" s="625"/>
      <c r="F52" s="626"/>
    </row>
    <row r="53" spans="1:6" ht="15.75" thickBot="1" x14ac:dyDescent="0.25">
      <c r="A53" s="45" t="str">
        <f>+A20</f>
        <v>4.</v>
      </c>
      <c r="B53" s="263"/>
      <c r="C53" s="264"/>
      <c r="D53" s="614"/>
      <c r="E53" s="615"/>
      <c r="F53" s="616"/>
    </row>
    <row r="54" spans="1:6" ht="15.75" thickBot="1" x14ac:dyDescent="0.25">
      <c r="A54" s="46" t="s">
        <v>51</v>
      </c>
      <c r="B54" s="701"/>
      <c r="C54" s="703"/>
      <c r="D54" s="685"/>
      <c r="E54" s="686"/>
      <c r="F54" s="687"/>
    </row>
    <row r="55" spans="1:6" ht="15.75" thickBot="1" x14ac:dyDescent="0.25">
      <c r="A55" s="42" t="s">
        <v>83</v>
      </c>
      <c r="B55" s="702"/>
      <c r="C55" s="586"/>
      <c r="D55" s="685"/>
      <c r="E55" s="686"/>
      <c r="F55" s="687"/>
    </row>
    <row r="56" spans="1:6" ht="40.5" customHeight="1" x14ac:dyDescent="0.2">
      <c r="A56" s="43" t="str">
        <f t="shared" ref="A56:A61" si="1">+A23</f>
        <v>1.</v>
      </c>
      <c r="B56" s="260"/>
      <c r="C56" s="121"/>
      <c r="D56" s="645"/>
      <c r="E56" s="646"/>
      <c r="F56" s="647"/>
    </row>
    <row r="57" spans="1:6" ht="28.5" customHeight="1" x14ac:dyDescent="0.2">
      <c r="A57" s="44" t="str">
        <f t="shared" si="1"/>
        <v>2.</v>
      </c>
      <c r="B57" s="253"/>
      <c r="C57" s="259"/>
      <c r="D57" s="655"/>
      <c r="E57" s="625"/>
      <c r="F57" s="626"/>
    </row>
    <row r="58" spans="1:6" ht="28.5" customHeight="1" x14ac:dyDescent="0.2">
      <c r="A58" s="44" t="str">
        <f t="shared" si="1"/>
        <v>3.</v>
      </c>
      <c r="B58" s="253"/>
      <c r="C58" s="259"/>
      <c r="D58" s="655"/>
      <c r="E58" s="625"/>
      <c r="F58" s="626"/>
    </row>
    <row r="59" spans="1:6" ht="28.5" customHeight="1" x14ac:dyDescent="0.2">
      <c r="A59" s="44" t="str">
        <f t="shared" si="1"/>
        <v>4.</v>
      </c>
      <c r="B59" s="235"/>
      <c r="C59" s="236"/>
      <c r="D59" s="652"/>
      <c r="E59" s="653"/>
      <c r="F59" s="654"/>
    </row>
    <row r="60" spans="1:6" ht="28.5" customHeight="1" x14ac:dyDescent="0.2">
      <c r="A60" s="44" t="str">
        <f t="shared" si="1"/>
        <v>5.</v>
      </c>
      <c r="B60" s="235"/>
      <c r="C60" s="236"/>
      <c r="D60" s="652"/>
      <c r="E60" s="653"/>
      <c r="F60" s="654"/>
    </row>
    <row r="61" spans="1:6" ht="28.5" customHeight="1" thickBot="1" x14ac:dyDescent="0.25">
      <c r="A61" s="44" t="str">
        <f t="shared" si="1"/>
        <v>6.</v>
      </c>
      <c r="B61" s="263"/>
      <c r="C61" s="264"/>
      <c r="D61" s="652"/>
      <c r="E61" s="653"/>
      <c r="F61" s="654"/>
    </row>
    <row r="62" spans="1:6" x14ac:dyDescent="0.2">
      <c r="A62" s="46" t="s">
        <v>84</v>
      </c>
      <c r="B62" s="47"/>
      <c r="C62" s="48"/>
      <c r="D62" s="618"/>
      <c r="E62" s="619"/>
      <c r="F62" s="620"/>
    </row>
    <row r="63" spans="1:6" ht="15.75" thickBot="1" x14ac:dyDescent="0.25">
      <c r="A63" s="42" t="s">
        <v>83</v>
      </c>
      <c r="B63" s="266"/>
      <c r="C63" s="49"/>
      <c r="D63" s="267"/>
      <c r="E63" s="257"/>
      <c r="F63" s="258"/>
    </row>
    <row r="64" spans="1:6" x14ac:dyDescent="0.2">
      <c r="A64" s="43" t="str">
        <f>+A33</f>
        <v>1.</v>
      </c>
      <c r="B64" s="260"/>
      <c r="C64" s="121"/>
      <c r="D64" s="621"/>
      <c r="E64" s="622"/>
      <c r="F64" s="623"/>
    </row>
    <row r="65" spans="1:6" x14ac:dyDescent="0.2">
      <c r="A65" s="44" t="str">
        <f>+A34</f>
        <v>2.</v>
      </c>
      <c r="B65" s="253"/>
      <c r="C65" s="259"/>
      <c r="D65" s="624"/>
      <c r="E65" s="625"/>
      <c r="F65" s="626"/>
    </row>
    <row r="66" spans="1:6" ht="15.75" thickBot="1" x14ac:dyDescent="0.25">
      <c r="A66" s="45" t="str">
        <f>+A35</f>
        <v>3.</v>
      </c>
      <c r="B66" s="13"/>
      <c r="C66" s="13"/>
      <c r="D66" s="614"/>
      <c r="E66" s="615"/>
      <c r="F66" s="616"/>
    </row>
    <row r="67" spans="1:6" x14ac:dyDescent="0.2">
      <c r="A67" s="50"/>
      <c r="B67" s="50"/>
      <c r="C67" s="50"/>
      <c r="D67" s="50"/>
      <c r="E67" s="50"/>
      <c r="F67" s="50"/>
    </row>
    <row r="68" spans="1:6" x14ac:dyDescent="0.2">
      <c r="A68" s="51" t="s">
        <v>75</v>
      </c>
      <c r="B68" s="50"/>
      <c r="C68" s="50"/>
      <c r="D68" s="50"/>
      <c r="E68" s="50"/>
      <c r="F68" s="50"/>
    </row>
    <row r="69" spans="1:6" ht="65.25" customHeight="1" x14ac:dyDescent="0.2">
      <c r="A69" s="627" t="s">
        <v>109</v>
      </c>
      <c r="B69" s="628"/>
      <c r="C69" s="628"/>
      <c r="D69" s="628"/>
      <c r="E69" s="628"/>
      <c r="F69" s="628"/>
    </row>
    <row r="70" spans="1:6" ht="67.150000000000006" customHeight="1" x14ac:dyDescent="0.2">
      <c r="A70" s="627" t="s">
        <v>110</v>
      </c>
      <c r="B70" s="628"/>
      <c r="C70" s="628"/>
      <c r="D70" s="628"/>
      <c r="E70" s="628"/>
      <c r="F70" s="628"/>
    </row>
    <row r="71" spans="1:6" ht="32.25" customHeight="1" x14ac:dyDescent="0.2">
      <c r="A71" s="629" t="s">
        <v>111</v>
      </c>
      <c r="B71" s="630"/>
      <c r="C71" s="630"/>
      <c r="D71" s="630"/>
      <c r="E71" s="630"/>
      <c r="F71" s="630"/>
    </row>
    <row r="72" spans="1:6" ht="15.75" thickBot="1" x14ac:dyDescent="0.25">
      <c r="A72" s="651"/>
      <c r="B72" s="651"/>
      <c r="C72" s="651"/>
      <c r="D72" s="651"/>
      <c r="E72" s="651"/>
      <c r="F72" s="651"/>
    </row>
    <row r="73" spans="1:6" s="150" customFormat="1" ht="18.75" customHeight="1" thickBot="1" x14ac:dyDescent="0.25">
      <c r="A73" s="648" t="str">
        <f>CONCATENATE($A$1, " (Page 3)")</f>
        <v>CORE CAPACITY FINANCE TEMPLATE (Page 3)</v>
      </c>
      <c r="B73" s="649"/>
      <c r="C73" s="649"/>
      <c r="D73" s="649"/>
      <c r="E73" s="649"/>
      <c r="F73" s="650"/>
    </row>
    <row r="74" spans="1:6" s="50" customFormat="1" ht="15.75" customHeight="1" x14ac:dyDescent="0.2">
      <c r="A74" s="636" t="s">
        <v>52</v>
      </c>
      <c r="B74" s="637"/>
      <c r="C74" s="637"/>
      <c r="D74" s="637"/>
      <c r="E74" s="637"/>
      <c r="F74" s="638"/>
    </row>
    <row r="75" spans="1:6" s="50" customFormat="1" ht="19.5" customHeight="1" thickBot="1" x14ac:dyDescent="0.25">
      <c r="A75" s="639" t="s">
        <v>107</v>
      </c>
      <c r="B75" s="640"/>
      <c r="C75" s="640"/>
      <c r="D75" s="640"/>
      <c r="E75" s="640"/>
      <c r="F75" s="641"/>
    </row>
    <row r="76" spans="1:6" s="50" customFormat="1" ht="13.5" thickBot="1" x14ac:dyDescent="0.25">
      <c r="A76" s="52" t="s">
        <v>53</v>
      </c>
      <c r="B76" s="590" t="s">
        <v>54</v>
      </c>
      <c r="C76" s="592"/>
      <c r="D76" s="591" t="s">
        <v>55</v>
      </c>
      <c r="E76" s="591"/>
      <c r="F76" s="592"/>
    </row>
    <row r="77" spans="1:6" s="50" customFormat="1" ht="29.25" customHeight="1" x14ac:dyDescent="0.2">
      <c r="A77" s="241"/>
      <c r="B77" s="633"/>
      <c r="C77" s="634"/>
      <c r="D77" s="635"/>
      <c r="E77" s="622"/>
      <c r="F77" s="623"/>
    </row>
    <row r="78" spans="1:6" s="50" customFormat="1" ht="12.75" x14ac:dyDescent="0.2">
      <c r="A78" s="3"/>
      <c r="B78" s="719"/>
      <c r="C78" s="578"/>
      <c r="D78" s="617"/>
      <c r="E78" s="617"/>
      <c r="F78" s="578"/>
    </row>
    <row r="79" spans="1:6" s="50" customFormat="1" ht="12.75" x14ac:dyDescent="0.2">
      <c r="A79" s="3"/>
      <c r="B79" s="719"/>
      <c r="C79" s="578"/>
      <c r="D79" s="617"/>
      <c r="E79" s="617"/>
      <c r="F79" s="578"/>
    </row>
    <row r="80" spans="1:6" s="50" customFormat="1" ht="13.5" thickBot="1" x14ac:dyDescent="0.25">
      <c r="A80" s="9"/>
      <c r="B80" s="642"/>
      <c r="C80" s="643"/>
      <c r="D80" s="642"/>
      <c r="E80" s="644"/>
      <c r="F80" s="643"/>
    </row>
    <row r="81" spans="1:7" s="50" customFormat="1" ht="18.75" customHeight="1" thickBot="1" x14ac:dyDescent="0.25">
      <c r="A81" s="579"/>
      <c r="B81" s="580"/>
      <c r="C81" s="580"/>
      <c r="D81" s="580"/>
      <c r="E81" s="580"/>
      <c r="F81" s="581"/>
    </row>
    <row r="82" spans="1:7" s="50" customFormat="1" ht="18.75" customHeight="1" thickBot="1" x14ac:dyDescent="0.25">
      <c r="A82" s="590" t="s">
        <v>86</v>
      </c>
      <c r="B82" s="591"/>
      <c r="C82" s="591"/>
      <c r="D82" s="591"/>
      <c r="E82" s="591"/>
      <c r="F82" s="592"/>
    </row>
    <row r="83" spans="1:7" s="50" customFormat="1" ht="30" customHeight="1" thickBot="1" x14ac:dyDescent="0.25">
      <c r="A83" s="53" t="s">
        <v>140</v>
      </c>
      <c r="B83" s="11"/>
      <c r="C83" s="631" t="s">
        <v>150</v>
      </c>
      <c r="D83" s="632"/>
      <c r="E83" s="593"/>
      <c r="F83" s="594"/>
      <c r="G83" s="239"/>
    </row>
    <row r="84" spans="1:7" s="50" customFormat="1" ht="56.45" customHeight="1" thickBot="1" x14ac:dyDescent="0.25">
      <c r="A84" s="54" t="s">
        <v>152</v>
      </c>
      <c r="B84" s="261" t="s">
        <v>43</v>
      </c>
      <c r="C84" s="261" t="s">
        <v>56</v>
      </c>
      <c r="D84" s="261" t="s">
        <v>108</v>
      </c>
      <c r="E84" s="586" t="s">
        <v>49</v>
      </c>
      <c r="F84" s="587"/>
    </row>
    <row r="85" spans="1:7" s="50" customFormat="1" ht="12.75" x14ac:dyDescent="0.2">
      <c r="A85" s="5"/>
      <c r="B85" s="255"/>
      <c r="C85" s="10"/>
      <c r="D85" s="238"/>
      <c r="E85" s="588"/>
      <c r="F85" s="589"/>
    </row>
    <row r="86" spans="1:7" s="50" customFormat="1" ht="12.75" x14ac:dyDescent="0.2">
      <c r="A86" s="6"/>
      <c r="B86" s="251"/>
      <c r="C86" s="247"/>
      <c r="D86" s="253"/>
      <c r="E86" s="595"/>
      <c r="F86" s="596"/>
    </row>
    <row r="87" spans="1:7" s="50" customFormat="1" ht="12.75" x14ac:dyDescent="0.2">
      <c r="A87" s="6"/>
      <c r="B87" s="251"/>
      <c r="C87" s="247"/>
      <c r="D87" s="253"/>
      <c r="E87" s="603"/>
      <c r="F87" s="596"/>
    </row>
    <row r="88" spans="1:7" s="50" customFormat="1" ht="12.75" x14ac:dyDescent="0.2">
      <c r="A88" s="6"/>
      <c r="B88" s="251"/>
      <c r="C88" s="247"/>
      <c r="D88" s="253"/>
      <c r="E88" s="603"/>
      <c r="F88" s="596"/>
    </row>
    <row r="89" spans="1:7" s="50" customFormat="1" ht="12.75" x14ac:dyDescent="0.2">
      <c r="A89" s="6"/>
      <c r="B89" s="251"/>
      <c r="C89" s="247"/>
      <c r="D89" s="253"/>
      <c r="E89" s="603"/>
      <c r="F89" s="596"/>
    </row>
    <row r="90" spans="1:7" s="50" customFormat="1" ht="41.25" customHeight="1" x14ac:dyDescent="0.2">
      <c r="A90" s="6"/>
      <c r="B90" s="251"/>
      <c r="C90" s="247"/>
      <c r="D90" s="253"/>
      <c r="E90" s="603"/>
      <c r="F90" s="596"/>
    </row>
    <row r="91" spans="1:7" s="50" customFormat="1" ht="12.75" x14ac:dyDescent="0.2">
      <c r="A91" s="237"/>
      <c r="B91" s="251"/>
      <c r="C91" s="247"/>
      <c r="D91" s="253"/>
      <c r="E91" s="603"/>
      <c r="F91" s="596"/>
    </row>
    <row r="92" spans="1:7" s="50" customFormat="1" ht="12.75" x14ac:dyDescent="0.2">
      <c r="A92" s="6"/>
      <c r="B92" s="251"/>
      <c r="C92" s="247"/>
      <c r="D92" s="253"/>
      <c r="E92" s="603"/>
      <c r="F92" s="596"/>
    </row>
    <row r="93" spans="1:7" s="50" customFormat="1" ht="12.75" x14ac:dyDescent="0.2">
      <c r="A93" s="6"/>
      <c r="B93" s="251"/>
      <c r="C93" s="247"/>
      <c r="D93" s="253"/>
      <c r="E93" s="603"/>
      <c r="F93" s="596"/>
    </row>
    <row r="94" spans="1:7" s="50" customFormat="1" ht="12.75" x14ac:dyDescent="0.2">
      <c r="A94" s="6"/>
      <c r="B94" s="251"/>
      <c r="C94" s="247"/>
      <c r="D94" s="253"/>
      <c r="E94" s="603"/>
      <c r="F94" s="596"/>
    </row>
    <row r="95" spans="1:7" s="50" customFormat="1" ht="12.75" x14ac:dyDescent="0.2">
      <c r="A95" s="6"/>
      <c r="B95" s="251"/>
      <c r="C95" s="247"/>
      <c r="D95" s="253"/>
      <c r="E95" s="603"/>
      <c r="F95" s="596"/>
    </row>
    <row r="96" spans="1:7" s="50" customFormat="1" ht="13.5" thickBot="1" x14ac:dyDescent="0.25">
      <c r="A96" s="55" t="s">
        <v>0</v>
      </c>
      <c r="B96" s="56">
        <f>SUM(B85:B95)</f>
        <v>0</v>
      </c>
      <c r="C96" s="262"/>
      <c r="D96" s="262"/>
      <c r="E96" s="601"/>
      <c r="F96" s="602"/>
    </row>
    <row r="97" spans="1:6" s="50" customFormat="1" ht="18.75" customHeight="1" thickBot="1" x14ac:dyDescent="0.25">
      <c r="A97" s="579"/>
      <c r="B97" s="580"/>
      <c r="C97" s="580"/>
      <c r="D97" s="580"/>
      <c r="E97" s="580"/>
      <c r="F97" s="581"/>
    </row>
    <row r="98" spans="1:6" s="50" customFormat="1" ht="21.75" customHeight="1" thickBot="1" x14ac:dyDescent="0.25">
      <c r="A98" s="590" t="s">
        <v>57</v>
      </c>
      <c r="B98" s="591"/>
      <c r="C98" s="591"/>
      <c r="D98" s="591"/>
      <c r="E98" s="591"/>
      <c r="F98" s="592"/>
    </row>
    <row r="99" spans="1:6" s="50" customFormat="1" ht="12.75" customHeight="1" x14ac:dyDescent="0.2">
      <c r="A99" s="57" t="s">
        <v>58</v>
      </c>
      <c r="B99" s="583" t="s">
        <v>60</v>
      </c>
      <c r="C99" s="597" t="s">
        <v>151</v>
      </c>
      <c r="D99" s="598"/>
      <c r="E99" s="582" t="s">
        <v>61</v>
      </c>
      <c r="F99" s="583"/>
    </row>
    <row r="100" spans="1:6" s="50" customFormat="1" ht="42" customHeight="1" thickBot="1" x14ac:dyDescent="0.25">
      <c r="A100" s="58" t="s">
        <v>59</v>
      </c>
      <c r="B100" s="585"/>
      <c r="C100" s="599"/>
      <c r="D100" s="600"/>
      <c r="E100" s="584"/>
      <c r="F100" s="585"/>
    </row>
    <row r="101" spans="1:6" s="50" customFormat="1" ht="12.75" x14ac:dyDescent="0.2">
      <c r="A101" s="59" t="s">
        <v>62</v>
      </c>
      <c r="B101" s="243"/>
      <c r="C101" s="571" t="s">
        <v>62</v>
      </c>
      <c r="D101" s="572"/>
      <c r="E101" s="575"/>
      <c r="F101" s="576"/>
    </row>
    <row r="102" spans="1:6" s="50" customFormat="1" ht="12.75" x14ac:dyDescent="0.2">
      <c r="A102" s="60" t="s">
        <v>63</v>
      </c>
      <c r="B102" s="244"/>
      <c r="C102" s="573" t="s">
        <v>63</v>
      </c>
      <c r="D102" s="574"/>
      <c r="E102" s="577"/>
      <c r="F102" s="578"/>
    </row>
    <row r="103" spans="1:6" s="50" customFormat="1" ht="12.75" x14ac:dyDescent="0.2">
      <c r="A103" s="61" t="s">
        <v>76</v>
      </c>
      <c r="B103" s="244"/>
      <c r="C103" s="573" t="s">
        <v>64</v>
      </c>
      <c r="D103" s="574"/>
      <c r="E103" s="577"/>
      <c r="F103" s="718"/>
    </row>
    <row r="104" spans="1:6" s="50" customFormat="1" ht="12.75" x14ac:dyDescent="0.2">
      <c r="A104" s="60" t="s">
        <v>65</v>
      </c>
      <c r="B104" s="265"/>
      <c r="C104" s="573" t="s">
        <v>65</v>
      </c>
      <c r="D104" s="574"/>
      <c r="E104" s="606"/>
      <c r="F104" s="607"/>
    </row>
    <row r="105" spans="1:6" s="50" customFormat="1" ht="12.75" x14ac:dyDescent="0.2">
      <c r="A105" s="60" t="s">
        <v>66</v>
      </c>
      <c r="B105" s="253"/>
      <c r="C105" s="573"/>
      <c r="D105" s="574"/>
      <c r="E105" s="610"/>
      <c r="F105" s="611"/>
    </row>
    <row r="106" spans="1:6" s="50" customFormat="1" ht="12.75" x14ac:dyDescent="0.2">
      <c r="A106" s="60" t="s">
        <v>68</v>
      </c>
      <c r="B106" s="253"/>
      <c r="C106" s="573"/>
      <c r="D106" s="574"/>
      <c r="E106" s="610"/>
      <c r="F106" s="611"/>
    </row>
    <row r="107" spans="1:6" s="50" customFormat="1" ht="12.75" x14ac:dyDescent="0.2">
      <c r="A107" s="60" t="s">
        <v>67</v>
      </c>
      <c r="B107" s="252"/>
      <c r="C107" s="573" t="s">
        <v>70</v>
      </c>
      <c r="D107" s="574"/>
      <c r="E107" s="612"/>
      <c r="F107" s="613"/>
    </row>
    <row r="108" spans="1:6" s="50" customFormat="1" ht="13.5" thickBot="1" x14ac:dyDescent="0.25">
      <c r="A108" s="62" t="s">
        <v>69</v>
      </c>
      <c r="B108" s="122"/>
      <c r="C108" s="604" t="s">
        <v>71</v>
      </c>
      <c r="D108" s="605"/>
      <c r="E108" s="608"/>
      <c r="F108" s="609"/>
    </row>
    <row r="110" spans="1:6" x14ac:dyDescent="0.2">
      <c r="A110" s="186"/>
    </row>
  </sheetData>
  <sheetProtection algorithmName="SHA-512" hashValue="cF2VeHlMqjB2BsVwl7VEGVZEjJKQnN5N5y9nVQszqFfD9CCY3GWu/aZeGHUun7yTfXRKoZKg7ZOZ6kEZMxNX2w==" saltValue="FwBTBdOaVelFVzUqbtXgrw==" spinCount="100000" sheet="1" insertRows="0" selectLockedCells="1"/>
  <customSheetViews>
    <customSheetView guid="{AB5399CE-BEB7-40AA-A66C-46449E135DF8}" scale="93" showGridLines="0" topLeftCell="A84">
      <selection activeCell="E4" sqref="E4:F4"/>
      <rowBreaks count="2" manualBreakCount="2">
        <brk id="34" max="5" man="1"/>
        <brk id="65" max="16383" man="1"/>
      </rowBreaks>
      <pageMargins left="0.75" right="0.75" top="0.75" bottom="0.75" header="0.5" footer="0.5"/>
      <printOptions horizontalCentered="1"/>
      <pageSetup scale="77" fitToHeight="3" orientation="landscape" r:id="rId1"/>
      <headerFooter alignWithMargins="0"/>
    </customSheetView>
  </customSheetViews>
  <mergeCells count="157">
    <mergeCell ref="D25:E25"/>
    <mergeCell ref="E4:F4"/>
    <mergeCell ref="C5:D5"/>
    <mergeCell ref="E5:F5"/>
    <mergeCell ref="E103:F103"/>
    <mergeCell ref="F15:F16"/>
    <mergeCell ref="C54:C55"/>
    <mergeCell ref="B78:C78"/>
    <mergeCell ref="B79:C79"/>
    <mergeCell ref="A10:B10"/>
    <mergeCell ref="C9:C10"/>
    <mergeCell ref="D9:E10"/>
    <mergeCell ref="C6:D6"/>
    <mergeCell ref="E6:F6"/>
    <mergeCell ref="A7:D7"/>
    <mergeCell ref="E7:F7"/>
    <mergeCell ref="A13:B13"/>
    <mergeCell ref="D13:E13"/>
    <mergeCell ref="A14:B14"/>
    <mergeCell ref="D14:E14"/>
    <mergeCell ref="F9:F10"/>
    <mergeCell ref="A11:B11"/>
    <mergeCell ref="D11:E11"/>
    <mergeCell ref="B54:B55"/>
    <mergeCell ref="D26:E26"/>
    <mergeCell ref="D28:E28"/>
    <mergeCell ref="D29:E29"/>
    <mergeCell ref="A1:F1"/>
    <mergeCell ref="B2:F2"/>
    <mergeCell ref="D34:E34"/>
    <mergeCell ref="D47:F47"/>
    <mergeCell ref="D50:F50"/>
    <mergeCell ref="D51:F51"/>
    <mergeCell ref="D48:F49"/>
    <mergeCell ref="A30:B30"/>
    <mergeCell ref="C21:C22"/>
    <mergeCell ref="D21:E22"/>
    <mergeCell ref="F21:F22"/>
    <mergeCell ref="A19:B19"/>
    <mergeCell ref="D19:E19"/>
    <mergeCell ref="A20:B20"/>
    <mergeCell ref="D20:E20"/>
    <mergeCell ref="A21:B21"/>
    <mergeCell ref="A22:B22"/>
    <mergeCell ref="D23:E23"/>
    <mergeCell ref="D24:E24"/>
    <mergeCell ref="A37:C37"/>
    <mergeCell ref="D44:F44"/>
    <mergeCell ref="D33:E33"/>
    <mergeCell ref="D31:E32"/>
    <mergeCell ref="D54:F55"/>
    <mergeCell ref="D30:E30"/>
    <mergeCell ref="D42:F43"/>
    <mergeCell ref="D37:E37"/>
    <mergeCell ref="F31:F32"/>
    <mergeCell ref="D53:F53"/>
    <mergeCell ref="A35:B35"/>
    <mergeCell ref="A31:B31"/>
    <mergeCell ref="A32:B32"/>
    <mergeCell ref="A33:B33"/>
    <mergeCell ref="D52:F52"/>
    <mergeCell ref="B48:B49"/>
    <mergeCell ref="C48:C49"/>
    <mergeCell ref="D45:F45"/>
    <mergeCell ref="A41:F41"/>
    <mergeCell ref="B42:B43"/>
    <mergeCell ref="D46:F46"/>
    <mergeCell ref="A3:F3"/>
    <mergeCell ref="A8:F8"/>
    <mergeCell ref="A40:F40"/>
    <mergeCell ref="C42:C43"/>
    <mergeCell ref="A36:F36"/>
    <mergeCell ref="A38:C38"/>
    <mergeCell ref="D38:E38"/>
    <mergeCell ref="D35:E35"/>
    <mergeCell ref="A34:B34"/>
    <mergeCell ref="C31:C32"/>
    <mergeCell ref="A23:B23"/>
    <mergeCell ref="A12:B12"/>
    <mergeCell ref="D12:E12"/>
    <mergeCell ref="A9:B9"/>
    <mergeCell ref="A17:B17"/>
    <mergeCell ref="D17:E17"/>
    <mergeCell ref="A18:B18"/>
    <mergeCell ref="D18:E18"/>
    <mergeCell ref="A15:B15"/>
    <mergeCell ref="A16:B16"/>
    <mergeCell ref="C15:C16"/>
    <mergeCell ref="D15:E16"/>
    <mergeCell ref="C4:D4"/>
    <mergeCell ref="A39:F39"/>
    <mergeCell ref="D56:F56"/>
    <mergeCell ref="A73:F73"/>
    <mergeCell ref="A72:F72"/>
    <mergeCell ref="A69:F69"/>
    <mergeCell ref="D61:F61"/>
    <mergeCell ref="D57:F57"/>
    <mergeCell ref="D58:F58"/>
    <mergeCell ref="D59:F59"/>
    <mergeCell ref="D60:F60"/>
    <mergeCell ref="E91:F91"/>
    <mergeCell ref="E92:F92"/>
    <mergeCell ref="E93:F93"/>
    <mergeCell ref="E94:F94"/>
    <mergeCell ref="E95:F95"/>
    <mergeCell ref="D66:F66"/>
    <mergeCell ref="D78:F78"/>
    <mergeCell ref="D62:F62"/>
    <mergeCell ref="D64:F64"/>
    <mergeCell ref="D65:F65"/>
    <mergeCell ref="A70:F70"/>
    <mergeCell ref="A71:F71"/>
    <mergeCell ref="A81:F81"/>
    <mergeCell ref="C83:D83"/>
    <mergeCell ref="D79:F79"/>
    <mergeCell ref="B77:C77"/>
    <mergeCell ref="D77:F77"/>
    <mergeCell ref="B76:C76"/>
    <mergeCell ref="D76:F76"/>
    <mergeCell ref="A74:F74"/>
    <mergeCell ref="A75:F75"/>
    <mergeCell ref="B80:C80"/>
    <mergeCell ref="D80:F80"/>
    <mergeCell ref="C106:D106"/>
    <mergeCell ref="C107:D107"/>
    <mergeCell ref="C108:D108"/>
    <mergeCell ref="C103:D103"/>
    <mergeCell ref="C104:D104"/>
    <mergeCell ref="E104:F104"/>
    <mergeCell ref="E108:F108"/>
    <mergeCell ref="E105:F105"/>
    <mergeCell ref="E106:F106"/>
    <mergeCell ref="E107:F107"/>
    <mergeCell ref="A24:B24"/>
    <mergeCell ref="A25:B25"/>
    <mergeCell ref="A26:B26"/>
    <mergeCell ref="D27:E27"/>
    <mergeCell ref="C101:D101"/>
    <mergeCell ref="C102:D102"/>
    <mergeCell ref="E101:F101"/>
    <mergeCell ref="E102:F102"/>
    <mergeCell ref="C105:D105"/>
    <mergeCell ref="A97:F97"/>
    <mergeCell ref="E99:F100"/>
    <mergeCell ref="B99:B100"/>
    <mergeCell ref="E84:F84"/>
    <mergeCell ref="E85:F85"/>
    <mergeCell ref="A82:F82"/>
    <mergeCell ref="E83:F83"/>
    <mergeCell ref="E86:F86"/>
    <mergeCell ref="C99:D100"/>
    <mergeCell ref="A98:F98"/>
    <mergeCell ref="E96:F96"/>
    <mergeCell ref="E87:F87"/>
    <mergeCell ref="E88:F88"/>
    <mergeCell ref="E89:F89"/>
    <mergeCell ref="E90:F90"/>
  </mergeCells>
  <phoneticPr fontId="0" type="noConversion"/>
  <dataValidations count="3">
    <dataValidation type="list" allowBlank="1" showInputMessage="1" showErrorMessage="1" sqref="B44:B47 B50:B53 B56:B61 B64:B66 E86:F95">
      <formula1>"New,Existing"</formula1>
    </dataValidation>
    <dataValidation type="list" allowBlank="1" showInputMessage="1" showErrorMessage="1" sqref="C44:C47 C50:C53 C56:C61 C64:C66">
      <formula1>"Committed,Budgeted,Planned"</formula1>
    </dataValidation>
    <dataValidation type="list" allowBlank="1" showInputMessage="1" showErrorMessage="1" sqref="D86:D95">
      <formula1>"Annual,Dedicated"</formula1>
    </dataValidation>
  </dataValidations>
  <printOptions horizontalCentered="1"/>
  <pageMargins left="0.7" right="0.7" top="0.75" bottom="0.75" header="0.3" footer="0.3"/>
  <pageSetup scale="67" fitToHeight="3" orientation="landscape" r:id="rId2"/>
  <headerFooter alignWithMargins="0">
    <oddHeader>&amp;LChicago Transit Authority: Red and Purple Modernization (RPM) Phase One</oddHeader>
  </headerFooter>
  <rowBreaks count="2" manualBreakCount="2">
    <brk id="38" max="5" man="1"/>
    <brk id="71" max="5" man="1"/>
  </rowBreaks>
  <ignoredErrors>
    <ignoredError sqref="A18:B20 A33:B35 A17" numberStoredAsText="1"/>
  </ignoredError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opLeftCell="A7" workbookViewId="0">
      <selection activeCell="H30" sqref="H30"/>
    </sheetView>
  </sheetViews>
  <sheetFormatPr defaultColWidth="10.6640625" defaultRowHeight="12.75" x14ac:dyDescent="0.2"/>
  <cols>
    <col min="1" max="1" width="75.6640625" style="312" customWidth="1"/>
    <col min="2" max="2" width="21.6640625" style="312" customWidth="1"/>
    <col min="3" max="3" width="28.5" style="312" customWidth="1"/>
    <col min="4" max="9" width="10.6640625" style="312"/>
    <col min="10" max="10" width="11.6640625" style="312" bestFit="1" customWidth="1"/>
    <col min="11" max="16384" width="10.6640625" style="312"/>
  </cols>
  <sheetData>
    <row r="1" spans="1:10" ht="18" x14ac:dyDescent="0.2">
      <c r="A1" s="311" t="s">
        <v>208</v>
      </c>
    </row>
    <row r="3" spans="1:10" ht="15" customHeight="1" thickBot="1" x14ac:dyDescent="0.25">
      <c r="A3" s="313" t="s">
        <v>197</v>
      </c>
      <c r="B3" s="314" t="s">
        <v>198</v>
      </c>
      <c r="C3" s="314" t="s">
        <v>199</v>
      </c>
      <c r="G3" s="315"/>
    </row>
    <row r="4" spans="1:10" ht="18" customHeight="1" thickTop="1" x14ac:dyDescent="0.2">
      <c r="A4" s="188" t="s">
        <v>209</v>
      </c>
      <c r="B4" s="189">
        <v>0</v>
      </c>
      <c r="C4" s="190" t="s">
        <v>200</v>
      </c>
    </row>
    <row r="5" spans="1:10" ht="18" customHeight="1" x14ac:dyDescent="0.2">
      <c r="A5" s="191"/>
      <c r="B5" s="192">
        <v>0.01</v>
      </c>
      <c r="C5" s="193" t="s">
        <v>201</v>
      </c>
    </row>
    <row r="6" spans="1:10" ht="18" customHeight="1" x14ac:dyDescent="0.2">
      <c r="A6" s="191"/>
      <c r="B6" s="192">
        <v>4</v>
      </c>
      <c r="C6" s="193" t="s">
        <v>202</v>
      </c>
    </row>
    <row r="7" spans="1:10" ht="18" customHeight="1" x14ac:dyDescent="0.2">
      <c r="A7" s="191"/>
      <c r="B7" s="192">
        <v>6</v>
      </c>
      <c r="C7" s="193" t="s">
        <v>203</v>
      </c>
    </row>
    <row r="8" spans="1:10" ht="18" customHeight="1" x14ac:dyDescent="0.2">
      <c r="A8" s="191"/>
      <c r="B8" s="192">
        <v>10</v>
      </c>
      <c r="C8" s="193" t="s">
        <v>204</v>
      </c>
    </row>
    <row r="9" spans="1:10" ht="18" customHeight="1" thickBot="1" x14ac:dyDescent="0.25">
      <c r="A9" s="194"/>
      <c r="B9" s="195">
        <v>15</v>
      </c>
      <c r="C9" s="196" t="s">
        <v>205</v>
      </c>
    </row>
    <row r="10" spans="1:10" ht="18" customHeight="1" x14ac:dyDescent="0.2">
      <c r="A10" s="188" t="s">
        <v>210</v>
      </c>
      <c r="B10" s="214">
        <v>0</v>
      </c>
      <c r="C10" s="190" t="s">
        <v>200</v>
      </c>
    </row>
    <row r="11" spans="1:10" ht="18" customHeight="1" x14ac:dyDescent="0.2">
      <c r="A11" s="191"/>
      <c r="B11" s="215">
        <v>0.1</v>
      </c>
      <c r="C11" s="193" t="s">
        <v>201</v>
      </c>
    </row>
    <row r="12" spans="1:10" ht="18" customHeight="1" x14ac:dyDescent="0.2">
      <c r="A12" s="191"/>
      <c r="B12" s="215">
        <v>3.2</v>
      </c>
      <c r="C12" s="193" t="s">
        <v>202</v>
      </c>
    </row>
    <row r="13" spans="1:10" ht="18" customHeight="1" x14ac:dyDescent="0.2">
      <c r="A13" s="191"/>
      <c r="B13" s="215">
        <v>5.4</v>
      </c>
      <c r="C13" s="193" t="s">
        <v>203</v>
      </c>
    </row>
    <row r="14" spans="1:10" ht="18" customHeight="1" x14ac:dyDescent="0.2">
      <c r="A14" s="191"/>
      <c r="B14" s="215">
        <v>5.7009999999999996</v>
      </c>
      <c r="C14" s="193" t="s">
        <v>200</v>
      </c>
    </row>
    <row r="15" spans="1:10" ht="18" customHeight="1" thickBot="1" x14ac:dyDescent="0.25">
      <c r="A15" s="194"/>
      <c r="B15" s="215">
        <v>99999</v>
      </c>
      <c r="C15" s="196" t="s">
        <v>200</v>
      </c>
      <c r="G15" s="316"/>
      <c r="J15" s="316"/>
    </row>
    <row r="16" spans="1:10" ht="18" customHeight="1" x14ac:dyDescent="0.2">
      <c r="A16" s="188" t="s">
        <v>211</v>
      </c>
      <c r="B16" s="209">
        <v>0</v>
      </c>
      <c r="C16" s="190" t="s">
        <v>200</v>
      </c>
    </row>
    <row r="17" spans="1:8" ht="18" customHeight="1" x14ac:dyDescent="0.2">
      <c r="A17" s="191"/>
      <c r="B17" s="210">
        <v>0.5</v>
      </c>
      <c r="C17" s="193" t="s">
        <v>200</v>
      </c>
    </row>
    <row r="18" spans="1:8" ht="18" customHeight="1" x14ac:dyDescent="0.2">
      <c r="A18" s="191"/>
      <c r="B18" s="210">
        <v>0.95</v>
      </c>
      <c r="C18" s="193" t="s">
        <v>203</v>
      </c>
    </row>
    <row r="19" spans="1:8" ht="18" customHeight="1" x14ac:dyDescent="0.2">
      <c r="A19" s="191"/>
      <c r="B19" s="210">
        <v>1</v>
      </c>
      <c r="C19" s="193" t="s">
        <v>202</v>
      </c>
    </row>
    <row r="20" spans="1:8" ht="18" customHeight="1" thickBot="1" x14ac:dyDescent="0.25">
      <c r="A20" s="194"/>
      <c r="B20" s="211">
        <v>1.05</v>
      </c>
      <c r="C20" s="198" t="s">
        <v>201</v>
      </c>
    </row>
    <row r="21" spans="1:8" ht="18" customHeight="1" x14ac:dyDescent="0.2">
      <c r="A21" s="188" t="s">
        <v>212</v>
      </c>
      <c r="B21" s="209">
        <v>0</v>
      </c>
      <c r="C21" s="200" t="s">
        <v>200</v>
      </c>
    </row>
    <row r="22" spans="1:8" ht="18" customHeight="1" x14ac:dyDescent="0.2">
      <c r="A22" s="191"/>
      <c r="B22" s="210">
        <v>0.05</v>
      </c>
      <c r="C22" s="193" t="s">
        <v>200</v>
      </c>
      <c r="G22" s="315"/>
    </row>
    <row r="23" spans="1:8" ht="18" customHeight="1" x14ac:dyDescent="0.2">
      <c r="A23" s="191"/>
      <c r="B23" s="210">
        <v>9.9000000000000005E-2</v>
      </c>
      <c r="C23" s="193" t="s">
        <v>203</v>
      </c>
      <c r="G23" s="315" t="s">
        <v>220</v>
      </c>
      <c r="H23" s="317"/>
    </row>
    <row r="24" spans="1:8" ht="18" customHeight="1" x14ac:dyDescent="0.2">
      <c r="A24" s="191"/>
      <c r="B24" s="210">
        <v>0.15</v>
      </c>
      <c r="C24" s="193" t="s">
        <v>202</v>
      </c>
      <c r="G24" s="318" t="s">
        <v>240</v>
      </c>
      <c r="H24" s="317" t="str">
        <f>""</f>
        <v/>
      </c>
    </row>
    <row r="25" spans="1:8" ht="18" customHeight="1" thickBot="1" x14ac:dyDescent="0.25">
      <c r="A25" s="194"/>
      <c r="B25" s="211">
        <v>0.19900000000000001</v>
      </c>
      <c r="C25" s="198" t="s">
        <v>201</v>
      </c>
      <c r="G25" s="193" t="s">
        <v>201</v>
      </c>
      <c r="H25" s="312">
        <v>5</v>
      </c>
    </row>
    <row r="26" spans="1:8" ht="18" customHeight="1" x14ac:dyDescent="0.2">
      <c r="A26" s="197" t="s">
        <v>206</v>
      </c>
      <c r="B26" s="189">
        <v>0</v>
      </c>
      <c r="C26" s="190" t="s">
        <v>238</v>
      </c>
      <c r="G26" s="193" t="s">
        <v>202</v>
      </c>
      <c r="H26" s="312">
        <v>4</v>
      </c>
    </row>
    <row r="27" spans="1:8" ht="18" customHeight="1" x14ac:dyDescent="0.2">
      <c r="A27" s="191"/>
      <c r="B27" s="192">
        <v>0.01</v>
      </c>
      <c r="C27" s="193" t="s">
        <v>205</v>
      </c>
      <c r="G27" s="193" t="s">
        <v>203</v>
      </c>
      <c r="H27" s="312">
        <v>3</v>
      </c>
    </row>
    <row r="28" spans="1:8" ht="18" customHeight="1" x14ac:dyDescent="0.2">
      <c r="A28" s="191"/>
      <c r="B28" s="192">
        <v>0.5</v>
      </c>
      <c r="C28" s="200" t="s">
        <v>205</v>
      </c>
      <c r="G28" s="193" t="s">
        <v>204</v>
      </c>
      <c r="H28" s="312">
        <v>2</v>
      </c>
    </row>
    <row r="29" spans="1:8" ht="18" customHeight="1" x14ac:dyDescent="0.2">
      <c r="A29" s="191"/>
      <c r="B29" s="192">
        <v>1.5</v>
      </c>
      <c r="C29" s="193" t="s">
        <v>204</v>
      </c>
      <c r="G29" s="196" t="s">
        <v>205</v>
      </c>
      <c r="H29" s="312">
        <v>1</v>
      </c>
    </row>
    <row r="30" spans="1:8" ht="18" customHeight="1" x14ac:dyDescent="0.2">
      <c r="A30" s="191"/>
      <c r="B30" s="192">
        <v>2.5</v>
      </c>
      <c r="C30" s="193" t="s">
        <v>203</v>
      </c>
      <c r="G30" s="312" t="s">
        <v>244</v>
      </c>
    </row>
    <row r="31" spans="1:8" ht="18" customHeight="1" x14ac:dyDescent="0.2">
      <c r="A31" s="191"/>
      <c r="B31" s="192">
        <v>3.5</v>
      </c>
      <c r="C31" s="193" t="s">
        <v>202</v>
      </c>
      <c r="G31" s="315"/>
    </row>
    <row r="32" spans="1:8" ht="18" customHeight="1" thickBot="1" x14ac:dyDescent="0.25">
      <c r="A32" s="194"/>
      <c r="B32" s="195">
        <v>4.5</v>
      </c>
      <c r="C32" s="198" t="s">
        <v>201</v>
      </c>
      <c r="G32" s="318"/>
    </row>
    <row r="33" spans="1:7" ht="18" customHeight="1" x14ac:dyDescent="0.2">
      <c r="A33" s="188" t="s">
        <v>213</v>
      </c>
      <c r="B33" s="199">
        <v>0</v>
      </c>
      <c r="C33" s="200" t="s">
        <v>205</v>
      </c>
      <c r="G33" s="319"/>
    </row>
    <row r="34" spans="1:7" ht="18" customHeight="1" x14ac:dyDescent="0.2">
      <c r="A34" s="191"/>
      <c r="B34" s="201">
        <v>2500000</v>
      </c>
      <c r="C34" s="193" t="s">
        <v>204</v>
      </c>
      <c r="G34" s="319"/>
    </row>
    <row r="35" spans="1:7" ht="18" customHeight="1" x14ac:dyDescent="0.2">
      <c r="A35" s="191"/>
      <c r="B35" s="201">
        <v>5000000</v>
      </c>
      <c r="C35" s="193" t="s">
        <v>203</v>
      </c>
    </row>
    <row r="36" spans="1:7" ht="18" customHeight="1" x14ac:dyDescent="0.2">
      <c r="A36" s="191"/>
      <c r="B36" s="201">
        <v>15000000</v>
      </c>
      <c r="C36" s="193" t="s">
        <v>202</v>
      </c>
    </row>
    <row r="37" spans="1:7" ht="18" customHeight="1" thickBot="1" x14ac:dyDescent="0.25">
      <c r="A37" s="194"/>
      <c r="B37" s="202">
        <v>30000000</v>
      </c>
      <c r="C37" s="198" t="s">
        <v>201</v>
      </c>
      <c r="G37" s="315"/>
    </row>
    <row r="38" spans="1:7" ht="18" customHeight="1" x14ac:dyDescent="0.2">
      <c r="A38" s="188" t="s">
        <v>207</v>
      </c>
      <c r="B38" s="203">
        <v>-1000</v>
      </c>
      <c r="C38" s="193" t="s">
        <v>203</v>
      </c>
      <c r="G38" s="318"/>
    </row>
    <row r="39" spans="1:7" ht="18" customHeight="1" x14ac:dyDescent="0.2">
      <c r="A39" s="191"/>
      <c r="B39" s="204">
        <v>-0.1</v>
      </c>
      <c r="C39" s="193" t="s">
        <v>203</v>
      </c>
      <c r="G39" s="319"/>
    </row>
    <row r="40" spans="1:7" ht="18" customHeight="1" x14ac:dyDescent="0.2">
      <c r="A40" s="191"/>
      <c r="B40" s="204">
        <v>0</v>
      </c>
      <c r="C40" s="193" t="s">
        <v>203</v>
      </c>
      <c r="G40" s="319"/>
    </row>
    <row r="41" spans="1:7" ht="18" customHeight="1" x14ac:dyDescent="0.2">
      <c r="A41" s="191"/>
      <c r="B41" s="204">
        <v>0.05</v>
      </c>
      <c r="C41" s="193" t="s">
        <v>203</v>
      </c>
      <c r="G41" s="319"/>
    </row>
    <row r="42" spans="1:7" ht="18" customHeight="1" thickBot="1" x14ac:dyDescent="0.25">
      <c r="A42" s="194"/>
      <c r="B42" s="205">
        <v>0.100000000001</v>
      </c>
      <c r="C42" s="193" t="s">
        <v>203</v>
      </c>
    </row>
    <row r="43" spans="1:7" ht="18" customHeight="1" x14ac:dyDescent="0.2">
      <c r="A43" s="188" t="s">
        <v>212</v>
      </c>
      <c r="B43" s="209">
        <v>0</v>
      </c>
      <c r="C43" s="200" t="s">
        <v>200</v>
      </c>
    </row>
    <row r="44" spans="1:7" ht="18" customHeight="1" x14ac:dyDescent="0.2">
      <c r="A44" s="191"/>
      <c r="B44" s="210">
        <v>0.05</v>
      </c>
      <c r="C44" s="193" t="s">
        <v>200</v>
      </c>
    </row>
    <row r="45" spans="1:7" ht="18" customHeight="1" x14ac:dyDescent="0.2">
      <c r="A45" s="191"/>
      <c r="B45" s="210">
        <v>9.9000000000000005E-2</v>
      </c>
      <c r="C45" s="193" t="s">
        <v>203</v>
      </c>
      <c r="G45" s="318"/>
    </row>
    <row r="46" spans="1:7" ht="18" customHeight="1" x14ac:dyDescent="0.2">
      <c r="A46" s="191"/>
      <c r="B46" s="210">
        <v>0.15</v>
      </c>
      <c r="C46" s="193" t="s">
        <v>202</v>
      </c>
      <c r="G46" s="319"/>
    </row>
    <row r="47" spans="1:7" ht="18" customHeight="1" thickBot="1" x14ac:dyDescent="0.25">
      <c r="A47" s="194"/>
      <c r="B47" s="211">
        <v>0.19900000000000001</v>
      </c>
      <c r="C47" s="198" t="s">
        <v>201</v>
      </c>
      <c r="G47" s="319"/>
    </row>
    <row r="48" spans="1:7" ht="18" customHeight="1" x14ac:dyDescent="0.2">
      <c r="A48" s="188"/>
      <c r="B48" s="189"/>
      <c r="C48" s="200"/>
      <c r="G48" s="319"/>
    </row>
    <row r="49" spans="1:3" ht="18" customHeight="1" x14ac:dyDescent="0.2">
      <c r="A49" s="191"/>
      <c r="B49" s="192"/>
      <c r="C49" s="193"/>
    </row>
    <row r="50" spans="1:3" ht="18" customHeight="1" x14ac:dyDescent="0.2">
      <c r="A50" s="191"/>
      <c r="B50" s="192"/>
      <c r="C50" s="193"/>
    </row>
    <row r="51" spans="1:3" ht="18" customHeight="1" x14ac:dyDescent="0.2">
      <c r="A51" s="191"/>
      <c r="B51" s="192"/>
      <c r="C51" s="193"/>
    </row>
    <row r="52" spans="1:3" ht="13.5" thickBot="1" x14ac:dyDescent="0.25">
      <c r="A52" s="206"/>
      <c r="B52" s="207"/>
      <c r="C52" s="198"/>
    </row>
    <row r="53" spans="1:3" x14ac:dyDescent="0.2">
      <c r="A53" s="188"/>
      <c r="B53" s="199"/>
      <c r="C53" s="200"/>
    </row>
    <row r="54" spans="1:3" x14ac:dyDescent="0.2">
      <c r="A54" s="191"/>
      <c r="B54" s="201"/>
      <c r="C54" s="193"/>
    </row>
    <row r="55" spans="1:3" x14ac:dyDescent="0.2">
      <c r="A55" s="191"/>
      <c r="B55" s="201"/>
      <c r="C55" s="193"/>
    </row>
    <row r="56" spans="1:3" x14ac:dyDescent="0.2">
      <c r="A56" s="191"/>
      <c r="B56" s="201"/>
      <c r="C56" s="193"/>
    </row>
    <row r="57" spans="1:3" ht="13.5" thickBot="1" x14ac:dyDescent="0.25">
      <c r="A57" s="206"/>
      <c r="B57" s="208"/>
      <c r="C57" s="198"/>
    </row>
  </sheetData>
  <sheetProtection password="83AF" sheet="1" objects="1" scenarios="1" selectLockedCells="1" selectUnlockedCells="1"/>
  <pageMargins left="0.7" right="0.7" top="0.75" bottom="0.75" header="0.3" footer="0.3"/>
  <pageSetup orientation="portrait"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67" zoomScaleNormal="67" workbookViewId="0">
      <selection activeCell="C11" sqref="C11"/>
    </sheetView>
  </sheetViews>
  <sheetFormatPr defaultColWidth="9.33203125" defaultRowHeight="15" x14ac:dyDescent="0.2"/>
  <cols>
    <col min="1" max="1" width="33.1640625" style="270" customWidth="1"/>
    <col min="2" max="2" width="10.83203125" style="270" customWidth="1"/>
    <col min="3" max="3" width="20.83203125" style="270" customWidth="1"/>
    <col min="4" max="4" width="10.33203125" style="270" hidden="1" customWidth="1"/>
    <col min="5" max="5" width="70.83203125" style="270" customWidth="1"/>
    <col min="6" max="6" width="2.6640625" style="270" customWidth="1"/>
    <col min="7" max="7" width="64.5" style="270" customWidth="1"/>
    <col min="8" max="8" width="10.83203125" style="270" customWidth="1"/>
    <col min="9" max="9" width="20.83203125" style="270" customWidth="1"/>
    <col min="10" max="10" width="10.6640625" style="270" hidden="1" customWidth="1"/>
    <col min="11" max="11" width="68.1640625" style="270" customWidth="1"/>
    <col min="12" max="16384" width="9.33203125" style="270"/>
  </cols>
  <sheetData>
    <row r="1" spans="1:11" ht="21" thickBot="1" x14ac:dyDescent="0.35">
      <c r="A1" s="727" t="s">
        <v>234</v>
      </c>
      <c r="B1" s="728"/>
      <c r="C1" s="728"/>
      <c r="D1" s="728"/>
      <c r="E1" s="728"/>
      <c r="F1" s="728"/>
      <c r="G1" s="728"/>
      <c r="H1" s="728"/>
      <c r="I1" s="728"/>
      <c r="J1" s="728"/>
      <c r="K1" s="729"/>
    </row>
    <row r="2" spans="1:11" ht="23.25" customHeight="1" thickBot="1" x14ac:dyDescent="0.25">
      <c r="A2" s="742" t="s">
        <v>3</v>
      </c>
      <c r="B2" s="743"/>
      <c r="C2" s="743"/>
      <c r="D2" s="743"/>
      <c r="E2" s="743"/>
      <c r="F2" s="744"/>
      <c r="G2" s="739" t="str">
        <f>IF('Project Description'!C2&lt;&gt;"",+'Project Description'!C2,"")</f>
        <v/>
      </c>
      <c r="H2" s="740"/>
      <c r="I2" s="740"/>
      <c r="J2" s="740"/>
      <c r="K2" s="741"/>
    </row>
    <row r="3" spans="1:11" s="271" customFormat="1" ht="21.75" customHeight="1" thickBot="1" x14ac:dyDescent="0.25">
      <c r="A3" s="730" t="s">
        <v>245</v>
      </c>
      <c r="B3" s="731"/>
      <c r="C3" s="731"/>
      <c r="D3" s="731"/>
      <c r="E3" s="731"/>
      <c r="F3" s="731"/>
      <c r="G3" s="731"/>
      <c r="H3" s="731"/>
      <c r="I3" s="731"/>
      <c r="J3" s="731"/>
      <c r="K3" s="732"/>
    </row>
    <row r="4" spans="1:11" ht="15.75" thickBot="1" x14ac:dyDescent="0.25"/>
    <row r="5" spans="1:11" ht="24.75" customHeight="1" thickBot="1" x14ac:dyDescent="0.25">
      <c r="A5" s="733" t="s">
        <v>221</v>
      </c>
      <c r="B5" s="734"/>
      <c r="C5" s="734"/>
      <c r="D5" s="734"/>
      <c r="E5" s="735"/>
      <c r="F5" s="271"/>
      <c r="G5" s="736" t="s">
        <v>222</v>
      </c>
      <c r="H5" s="737"/>
      <c r="I5" s="737"/>
      <c r="J5" s="737"/>
      <c r="K5" s="738"/>
    </row>
    <row r="6" spans="1:11" ht="30.75" thickBot="1" x14ac:dyDescent="0.25">
      <c r="A6" s="272" t="s">
        <v>223</v>
      </c>
      <c r="B6" s="273" t="s">
        <v>224</v>
      </c>
      <c r="C6" s="274" t="s">
        <v>225</v>
      </c>
      <c r="D6" s="275" t="s">
        <v>226</v>
      </c>
      <c r="E6" s="276" t="s">
        <v>2</v>
      </c>
      <c r="G6" s="751" t="s">
        <v>239</v>
      </c>
      <c r="H6" s="752"/>
      <c r="I6" s="752"/>
      <c r="J6" s="752"/>
      <c r="K6" s="755" t="s">
        <v>241</v>
      </c>
    </row>
    <row r="7" spans="1:11" ht="24.75" customHeight="1" thickBot="1" x14ac:dyDescent="0.25">
      <c r="A7" s="277" t="s">
        <v>78</v>
      </c>
      <c r="B7" s="278">
        <v>0.1666</v>
      </c>
      <c r="C7" s="279" t="str">
        <f>'Mobility &amp; Cost Effectiveness'!D13</f>
        <v>-</v>
      </c>
      <c r="D7" s="280">
        <f>VLOOKUP(C7,Lookups!$G$24:$H$30,2,FALSE)</f>
        <v>0</v>
      </c>
      <c r="E7" s="747" t="s">
        <v>237</v>
      </c>
      <c r="G7" s="753"/>
      <c r="H7" s="754"/>
      <c r="I7" s="754"/>
      <c r="J7" s="754"/>
      <c r="K7" s="756"/>
    </row>
    <row r="8" spans="1:11" ht="24.75" customHeight="1" thickBot="1" x14ac:dyDescent="0.25">
      <c r="A8" s="281" t="s">
        <v>87</v>
      </c>
      <c r="B8" s="278">
        <v>0.1666</v>
      </c>
      <c r="C8" s="282" t="str">
        <f>'Mobility &amp; Cost Effectiveness'!D22</f>
        <v>-</v>
      </c>
      <c r="D8" s="280">
        <f>VLOOKUP(C8,Lookups!$G$24:$H$309,2,FALSE)</f>
        <v>0</v>
      </c>
      <c r="E8" s="748"/>
      <c r="G8" s="283" t="s">
        <v>223</v>
      </c>
      <c r="H8" s="284" t="s">
        <v>224</v>
      </c>
      <c r="I8" s="285" t="s">
        <v>225</v>
      </c>
      <c r="J8" s="286" t="s">
        <v>226</v>
      </c>
      <c r="K8" s="287" t="s">
        <v>2</v>
      </c>
    </row>
    <row r="9" spans="1:11" ht="24.75" customHeight="1" x14ac:dyDescent="0.2">
      <c r="A9" s="281" t="s">
        <v>134</v>
      </c>
      <c r="B9" s="278">
        <v>0.1666</v>
      </c>
      <c r="C9" s="282" t="str">
        <f>'Capacity Need&amp;Congestion Relief'!D23</f>
        <v>-</v>
      </c>
      <c r="D9" s="280">
        <f>VLOOKUP(C9,Lookups!$G$24:$H$309,2,FALSE)</f>
        <v>0</v>
      </c>
      <c r="E9" s="749" t="s">
        <v>236</v>
      </c>
      <c r="G9" s="288" t="s">
        <v>227</v>
      </c>
      <c r="H9" s="289">
        <v>0.25</v>
      </c>
      <c r="I9" s="248" t="s">
        <v>240</v>
      </c>
      <c r="J9" s="290" t="str">
        <f>VLOOKUP(I9,Lookups!$G$24:$H$29,2,FALSE)</f>
        <v/>
      </c>
      <c r="K9" s="757" t="s">
        <v>246</v>
      </c>
    </row>
    <row r="10" spans="1:11" ht="24.75" customHeight="1" x14ac:dyDescent="0.2">
      <c r="A10" s="281" t="s">
        <v>133</v>
      </c>
      <c r="B10" s="278">
        <v>0.1666</v>
      </c>
      <c r="C10" s="282" t="str">
        <f>'Capacity Need&amp;Congestion Relief'!D16</f>
        <v>-</v>
      </c>
      <c r="D10" s="280">
        <f>VLOOKUP(C10,Lookups!$G$24:$H$309,2,FALSE)</f>
        <v>0</v>
      </c>
      <c r="E10" s="750"/>
      <c r="G10" s="291" t="s">
        <v>228</v>
      </c>
      <c r="H10" s="289">
        <v>0.25</v>
      </c>
      <c r="I10" s="249" t="s">
        <v>240</v>
      </c>
      <c r="J10" s="290" t="str">
        <f>VLOOKUP(I10,Lookups!$G$24:$H$29,2,FALSE)</f>
        <v/>
      </c>
      <c r="K10" s="758"/>
    </row>
    <row r="11" spans="1:11" ht="24.75" customHeight="1" x14ac:dyDescent="0.2">
      <c r="A11" s="281" t="s">
        <v>207</v>
      </c>
      <c r="B11" s="278">
        <v>0.1666</v>
      </c>
      <c r="C11" s="249" t="s">
        <v>203</v>
      </c>
      <c r="D11" s="280">
        <f>VLOOKUP(C11,Lookups!$G$24:$H$309,2,FALSE)</f>
        <v>3</v>
      </c>
      <c r="E11" s="292" t="s">
        <v>235</v>
      </c>
      <c r="G11" s="291" t="s">
        <v>229</v>
      </c>
      <c r="H11" s="289">
        <v>0.5</v>
      </c>
      <c r="I11" s="249" t="s">
        <v>240</v>
      </c>
      <c r="J11" s="290" t="str">
        <f>VLOOKUP(I11,Lookups!$G$24:$H$29,2,FALSE)</f>
        <v/>
      </c>
      <c r="K11" s="759"/>
    </row>
    <row r="12" spans="1:11" ht="24.75" customHeight="1" thickBot="1" x14ac:dyDescent="0.25">
      <c r="A12" s="293" t="s">
        <v>232</v>
      </c>
      <c r="B12" s="278">
        <v>0.1666</v>
      </c>
      <c r="C12" s="249" t="s">
        <v>203</v>
      </c>
      <c r="D12" s="280">
        <f>VLOOKUP(C12,Lookups!$G$24:$H$309,2,FALSE)</f>
        <v>3</v>
      </c>
      <c r="E12" s="292" t="s">
        <v>235</v>
      </c>
      <c r="G12" s="294" t="str">
        <f>CONCATENATE("Core Capacity Share (",IF(Finance!E5=0,"Please complete the Finance Template",TEXT(Finance!E5,"0.0%")),")")</f>
        <v>Core Capacity Share (Please complete the Finance Template)</v>
      </c>
      <c r="H12" s="295" t="str">
        <f>IF(K6="YES",100%,"-")</f>
        <v>-</v>
      </c>
      <c r="I12" s="296" t="str">
        <f>IF(Finance!E5&gt;0,IF(K6="YES",IF(Finance!E5&lt;0.5,"HIGH","MEDIUM"),IF(K6="NO",IF(COUNTBLANK(J9:J11)&gt;0,"-",IF(AND(Finance!E5&lt;0.5,(0.25*J9+0.25*J10+0.5*J11)&gt;=2.5,(0.25*J9+0.25*J10+0.5*J11)&lt;4.5),"+1 level","-")),"-")),"-")</f>
        <v>-</v>
      </c>
      <c r="J12" s="297">
        <f>IF(I12="+1 level",1,0)</f>
        <v>0</v>
      </c>
      <c r="K12" s="298" t="s">
        <v>230</v>
      </c>
    </row>
    <row r="13" spans="1:11" ht="185.25" customHeight="1" thickBot="1" x14ac:dyDescent="0.25">
      <c r="A13" s="299" t="s">
        <v>231</v>
      </c>
      <c r="B13" s="273"/>
      <c r="C13" s="300" t="str">
        <f>IF(D13="","-",VLOOKUP(D13,Lookups!$B$26:$C$32,2))</f>
        <v>-</v>
      </c>
      <c r="D13" s="275" t="str">
        <f>IF(OR(D7=0,D8=0,D9=0,D10=0),"",ROUND(AVERAGE(D7:D12),0))</f>
        <v/>
      </c>
      <c r="E13" s="321" t="s">
        <v>248</v>
      </c>
      <c r="G13" s="301" t="s">
        <v>231</v>
      </c>
      <c r="H13" s="284"/>
      <c r="I13" s="302" t="str">
        <f>IF(J13="","-",VLOOKUP(J13,Lookups!$B$26:$C$32,2))</f>
        <v>-</v>
      </c>
      <c r="J13" s="286" t="str">
        <f>IF(K6="-","",IF(K6="YES",IF(Finance!E5=0,"",IF(Finance!E5&gt;0.5,3,5)),IF(COUNTBLANK(J9:J11)&gt;0,"",ROUND(0.25*J9+0.25*J10+0.5*J11+J12,0))))</f>
        <v/>
      </c>
      <c r="K13" s="303" t="s">
        <v>247</v>
      </c>
    </row>
    <row r="14" spans="1:11" ht="15.75" thickBot="1" x14ac:dyDescent="0.25"/>
    <row r="15" spans="1:11" ht="94.5" customHeight="1" thickBot="1" x14ac:dyDescent="0.3">
      <c r="D15" s="304" t="str">
        <f>IF(OR(D13="",J13=""),"",IF(OR(D13&lt;3,J13&lt;3),MIN(2,ROUND(AVERAGE(D13,J13),0)),ROUND(AVERAGE(D13,J13),0)))</f>
        <v/>
      </c>
      <c r="E15" s="322" t="s">
        <v>249</v>
      </c>
      <c r="F15" s="305"/>
      <c r="G15" s="306" t="str">
        <f>IF(D15="","Complete all templates and the highlighted cells in this worksheet to see the estimated overall rating.",VLOOKUP(D15,Lookups!$B$26:$C$32,2))</f>
        <v>Complete all templates and the highlighted cells in this worksheet to see the estimated overall rating.</v>
      </c>
      <c r="H15" s="307"/>
      <c r="I15" s="308"/>
      <c r="J15" s="307"/>
      <c r="K15" s="320"/>
    </row>
    <row r="16" spans="1:11" x14ac:dyDescent="0.2">
      <c r="K16" s="320"/>
    </row>
    <row r="17" spans="1:11" ht="15.75" x14ac:dyDescent="0.25">
      <c r="B17" s="309"/>
      <c r="E17" s="745" t="s">
        <v>233</v>
      </c>
      <c r="F17" s="745"/>
      <c r="G17" s="745"/>
      <c r="K17" s="320"/>
    </row>
    <row r="19" spans="1:11" ht="48.75" customHeight="1" x14ac:dyDescent="0.2">
      <c r="A19" s="746" t="s">
        <v>253</v>
      </c>
      <c r="B19" s="746"/>
      <c r="C19" s="746"/>
      <c r="D19" s="746"/>
      <c r="E19" s="746"/>
      <c r="F19" s="746"/>
      <c r="G19" s="746"/>
      <c r="H19" s="746"/>
      <c r="I19" s="746"/>
      <c r="J19" s="746"/>
      <c r="K19" s="746"/>
    </row>
    <row r="20" spans="1:11" x14ac:dyDescent="0.2">
      <c r="I20" s="310"/>
    </row>
    <row r="21" spans="1:11" x14ac:dyDescent="0.2">
      <c r="I21" s="310"/>
    </row>
    <row r="22" spans="1:11" x14ac:dyDescent="0.2">
      <c r="I22" s="100"/>
    </row>
    <row r="23" spans="1:11" x14ac:dyDescent="0.2">
      <c r="I23" s="310"/>
    </row>
  </sheetData>
  <sheetProtection algorithmName="SHA-512" hashValue="FMkT+mtTisE2i1A6QqJqstKmCTxO+oMAM8wFPlMGRcF/pSt44Tqig8QQbTt80RXdBaeJzrMcX0auKdqacA6Bug==" saltValue="rnNmi+7mqt76XiNoGDRxxw==" spinCount="100000" sheet="1" selectLockedCells="1"/>
  <mergeCells count="13">
    <mergeCell ref="E17:G17"/>
    <mergeCell ref="A19:K19"/>
    <mergeCell ref="E7:E8"/>
    <mergeCell ref="E9:E10"/>
    <mergeCell ref="G6:J7"/>
    <mergeCell ref="K6:K7"/>
    <mergeCell ref="K9:K11"/>
    <mergeCell ref="A1:K1"/>
    <mergeCell ref="A3:K3"/>
    <mergeCell ref="A5:E5"/>
    <mergeCell ref="G5:K5"/>
    <mergeCell ref="G2:K2"/>
    <mergeCell ref="A2:F2"/>
  </mergeCells>
  <conditionalFormatting sqref="G9:J11">
    <cfRule type="expression" dxfId="1" priority="4">
      <formula>AND($K$6="YES")</formula>
    </cfRule>
  </conditionalFormatting>
  <conditionalFormatting sqref="K9:K11">
    <cfRule type="expression" dxfId="0" priority="1">
      <formula>AND(#REF!="YES")</formula>
    </cfRule>
  </conditionalFormatting>
  <dataValidations xWindow="301" yWindow="501" count="1">
    <dataValidation type="list" allowBlank="1" showInputMessage="1" showErrorMessage="1" sqref="K6:K7">
      <formula1>"&lt;Select YES/NO&gt;,YES,NO"</formula1>
    </dataValidation>
  </dataValidations>
  <hyperlinks>
    <hyperlink ref="E17" r:id="rId1" display="Link to CIG Program Guidance on the FTA website"/>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xWindow="301" yWindow="501" count="3">
        <x14:dataValidation type="list" allowBlank="1" showInputMessage="1" showErrorMessage="1">
          <x14:formula1>
            <xm:f>Lookups!$G$24:$G$29</xm:f>
          </x14:formula1>
          <xm:sqref>I9:I11</xm:sqref>
        </x14:dataValidation>
        <x14:dataValidation type="list" allowBlank="1" showInputMessage="1" showErrorMessage="1" promptTitle="Economic Development" prompt="Automatic MEDIUM; Sponsor may submit information if they choose to seek a higher rating">
          <x14:formula1>
            <xm:f>Lookups!$G$25:$G$27</xm:f>
          </x14:formula1>
          <xm:sqref>C12</xm:sqref>
        </x14:dataValidation>
        <x14:dataValidation type="list" showInputMessage="1" showErrorMessage="1" promptTitle="Environmental Benefits" prompt="Automatic MEDIUM; Sponsor may submit information if they choose to seek a higher rating">
          <x14:formula1>
            <xm:f>Lookups!$G$25:$G$27</xm:f>
          </x14:formula1>
          <xm:sqref>C11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Project Description</vt:lpstr>
      <vt:lpstr>Mobility &amp; Cost Effectiveness</vt:lpstr>
      <vt:lpstr>Capacity Need&amp;Congestion Relief</vt:lpstr>
      <vt:lpstr>Finance</vt:lpstr>
      <vt:lpstr>Lookups</vt:lpstr>
      <vt:lpstr>Rating Estimation</vt:lpstr>
      <vt:lpstr>MODE</vt:lpstr>
      <vt:lpstr>'Capacity Need&amp;Congestion Relief'!Print_Area</vt:lpstr>
      <vt:lpstr>Finance!Print_Area</vt:lpstr>
      <vt:lpstr>'Mobility &amp; Cost Effectiveness'!Print_Area</vt:lpstr>
      <vt:lpstr>'Project Description'!Print_Area</vt:lpstr>
      <vt:lpstr>Finance!Template11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19 Core Capacity Templates Final</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D.O.T. - Federal Transit Administration</dc:creator>
  <cp:lastModifiedBy>Swain, Tia (FTA)</cp:lastModifiedBy>
  <cp:lastPrinted>2015-09-18T16:08:28Z</cp:lastPrinted>
  <dcterms:created xsi:type="dcterms:W3CDTF">2000-06-21T19:34:03Z</dcterms:created>
  <dcterms:modified xsi:type="dcterms:W3CDTF">2019-05-22T21:41:57Z</dcterms:modified>
</cp:coreProperties>
</file>