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Christina.Walsh\OneDrive - USTSA\Documents\PRA 2020-2021\1652-0056 PipeCorpSecReview\2022 EXT\ROCIS\"/>
    </mc:Choice>
  </mc:AlternateContent>
  <bookViews>
    <workbookView xWindow="0" yWindow="0" windowWidth="28800" windowHeight="12300" tabRatio="815" firstSheet="13" activeTab="18"/>
  </bookViews>
  <sheets>
    <sheet name="SSI Cover Sheet" sheetId="24" r:id="rId1"/>
    <sheet name="Profile" sheetId="34" r:id="rId2"/>
    <sheet name="Checklist" sheetId="55" r:id="rId3"/>
    <sheet name="Checklist - IT" sheetId="71" r:id="rId4"/>
    <sheet name="Technical" sheetId="57" state="hidden" r:id="rId5"/>
    <sheet name="Weights" sheetId="59" state="hidden" r:id="rId6"/>
    <sheet name="Data String" sheetId="61" state="hidden" r:id="rId7"/>
    <sheet name="Previous CSR Implementation" sheetId="47" state="hidden" r:id="rId8"/>
    <sheet name="Comprehensive Summary" sheetId="58" r:id="rId9"/>
    <sheet name="Comprehensive Charting" sheetId="38" state="hidden" r:id="rId10"/>
    <sheet name="Dropdown Menus" sheetId="37" state="hidden" r:id="rId11"/>
    <sheet name="7 Recommendations" sheetId="63" r:id="rId12"/>
    <sheet name="7A Follow up on Recommendations" sheetId="69" r:id="rId13"/>
    <sheet name="8 Considerations" sheetId="66" r:id="rId14"/>
    <sheet name="9 Best Practices" sheetId="65" r:id="rId15"/>
    <sheet name="10 Critical Facility List" sheetId="64" r:id="rId16"/>
    <sheet name="12 Meeting Attendees" sheetId="67" r:id="rId17"/>
    <sheet name="SAI List" sheetId="70" r:id="rId18"/>
    <sheet name="PRA Burden Statement" sheetId="72" r:id="rId19"/>
  </sheets>
  <definedNames>
    <definedName name="_xlnm._FilterDatabase" localSheetId="2" hidden="1">Checklist!$A$7:$E$7</definedName>
    <definedName name="_xlnm._FilterDatabase" localSheetId="4" hidden="1">Technical!$A$7:$O$440</definedName>
    <definedName name="_xlnm._FilterDatabase" localSheetId="5" hidden="1">Weights!$A$7:$G$440</definedName>
    <definedName name="_xlnm.Print_Area" localSheetId="11">'7 Recommendations'!$A$1:$D$107</definedName>
    <definedName name="_xlnm.Print_Area" localSheetId="12">'7A Follow up on Recommendations'!$A$1:$G$106</definedName>
    <definedName name="_xlnm.Print_Area" localSheetId="2">Checklist!$A$1:$E$440</definedName>
    <definedName name="_xlnm.Print_Area" localSheetId="3">'Checklist - IT'!$A$1:$E$83</definedName>
    <definedName name="_xlnm.Print_Area" localSheetId="9">'Comprehensive Charting'!$A$1:$P$88</definedName>
    <definedName name="_xlnm.Print_Area" localSheetId="1">Profile!$A$1:$M$69</definedName>
    <definedName name="_xlnm.Print_Area" localSheetId="0">'SSI Cover Sheet'!$A$1:$J$49</definedName>
  </definedNames>
  <calcPr calcId="162913"/>
</workbook>
</file>

<file path=xl/calcChain.xml><?xml version="1.0" encoding="utf-8"?>
<calcChain xmlns="http://schemas.openxmlformats.org/spreadsheetml/2006/main">
  <c r="E2" i="69" l="1"/>
  <c r="E5" i="69" s="1"/>
  <c r="C2" i="69"/>
  <c r="D5" i="69" l="1"/>
  <c r="E5" i="71"/>
  <c r="A5" i="71"/>
  <c r="E3" i="71"/>
  <c r="R21" i="57" l="1"/>
  <c r="R20" i="57"/>
  <c r="R19" i="57"/>
  <c r="R18" i="57"/>
  <c r="R17" i="57"/>
  <c r="R16" i="57"/>
  <c r="R15" i="57"/>
  <c r="R14" i="57"/>
  <c r="R13" i="57"/>
  <c r="R12" i="57"/>
  <c r="R11" i="57"/>
  <c r="R10" i="57"/>
  <c r="R9" i="57"/>
  <c r="R8" i="57"/>
  <c r="WO3" i="61"/>
  <c r="WN3" i="61"/>
  <c r="WM3" i="61"/>
  <c r="WL3" i="61"/>
  <c r="WK3" i="61"/>
  <c r="WJ3" i="61"/>
  <c r="WI3" i="61"/>
  <c r="WH3" i="61"/>
  <c r="WG3" i="61"/>
  <c r="WF3" i="61"/>
  <c r="WE3" i="61"/>
  <c r="WD3" i="61"/>
  <c r="WC3" i="61"/>
  <c r="WB3" i="61"/>
  <c r="WA3" i="61"/>
  <c r="VZ3" i="61"/>
  <c r="VY3" i="61"/>
  <c r="VX3" i="61"/>
  <c r="VW3" i="61"/>
  <c r="VV3" i="61"/>
  <c r="VU3" i="61"/>
  <c r="VT3" i="61"/>
  <c r="VS3" i="61"/>
  <c r="VR3" i="61"/>
  <c r="VQ3" i="61"/>
  <c r="VP3" i="61"/>
  <c r="VO3" i="61"/>
  <c r="VN3" i="61"/>
  <c r="VM3" i="61"/>
  <c r="VL3" i="61"/>
  <c r="VK3" i="61"/>
  <c r="VJ3" i="61"/>
  <c r="VI3" i="61"/>
  <c r="VH3" i="61"/>
  <c r="VG3" i="61"/>
  <c r="VF3" i="61"/>
  <c r="VE3" i="61"/>
  <c r="VD3" i="61"/>
  <c r="VC3" i="61"/>
  <c r="VB3" i="61"/>
  <c r="VA3" i="61"/>
  <c r="UZ3" i="61"/>
  <c r="UY3" i="61"/>
  <c r="UX3" i="61"/>
  <c r="UW3" i="61"/>
  <c r="UV3" i="61"/>
  <c r="UU3" i="61"/>
  <c r="UT3" i="61"/>
  <c r="US3" i="61"/>
  <c r="UR3" i="61"/>
  <c r="UQ3" i="61"/>
  <c r="UP3" i="61"/>
  <c r="UO3" i="61"/>
  <c r="UN3" i="61"/>
  <c r="UM3" i="61"/>
  <c r="UL3" i="61"/>
  <c r="UK3" i="61"/>
  <c r="UJ3" i="61"/>
  <c r="UI3" i="61"/>
  <c r="UH3" i="61"/>
  <c r="UG3" i="61"/>
  <c r="UF3" i="61"/>
  <c r="UE3" i="61"/>
  <c r="UD3" i="61"/>
  <c r="UC3" i="61"/>
  <c r="C106" i="69"/>
  <c r="B106" i="69"/>
  <c r="C105" i="69"/>
  <c r="B105" i="69"/>
  <c r="C104" i="69"/>
  <c r="B104" i="69"/>
  <c r="C103" i="69"/>
  <c r="B103" i="69"/>
  <c r="C102" i="69"/>
  <c r="B102" i="69"/>
  <c r="C101" i="69"/>
  <c r="B101" i="69"/>
  <c r="C100" i="69"/>
  <c r="B100" i="69"/>
  <c r="C99" i="69"/>
  <c r="B99" i="69"/>
  <c r="C98" i="69"/>
  <c r="B98" i="69"/>
  <c r="C97" i="69"/>
  <c r="B97" i="69"/>
  <c r="C96" i="69"/>
  <c r="B96" i="69"/>
  <c r="C95" i="69"/>
  <c r="B95" i="69"/>
  <c r="C94" i="69"/>
  <c r="B94" i="69"/>
  <c r="C93" i="69"/>
  <c r="B93" i="69"/>
  <c r="C92" i="69"/>
  <c r="B92" i="69"/>
  <c r="C91" i="69"/>
  <c r="B91" i="69"/>
  <c r="C90" i="69"/>
  <c r="B90" i="69"/>
  <c r="C89" i="69"/>
  <c r="B89" i="69"/>
  <c r="C88" i="69"/>
  <c r="B88" i="69"/>
  <c r="C87" i="69"/>
  <c r="B87" i="69"/>
  <c r="C86" i="69"/>
  <c r="B86" i="69"/>
  <c r="C85" i="69"/>
  <c r="B85" i="69"/>
  <c r="C84" i="69"/>
  <c r="B84" i="69"/>
  <c r="C83" i="69"/>
  <c r="B83" i="69"/>
  <c r="C82" i="69"/>
  <c r="B82" i="69"/>
  <c r="C81" i="69"/>
  <c r="B81" i="69"/>
  <c r="C80" i="69"/>
  <c r="B80" i="69"/>
  <c r="C79" i="69"/>
  <c r="B79" i="69"/>
  <c r="C78" i="69"/>
  <c r="B78" i="69"/>
  <c r="C77" i="69"/>
  <c r="B77" i="69"/>
  <c r="C76" i="69"/>
  <c r="B76" i="69"/>
  <c r="C75" i="69"/>
  <c r="B75" i="69"/>
  <c r="C74" i="69"/>
  <c r="B74" i="69"/>
  <c r="C73" i="69"/>
  <c r="B73" i="69"/>
  <c r="C72" i="69"/>
  <c r="B72" i="69"/>
  <c r="C71" i="69"/>
  <c r="B71" i="69"/>
  <c r="C70" i="69"/>
  <c r="B70" i="69"/>
  <c r="C69" i="69"/>
  <c r="B69" i="69"/>
  <c r="C68" i="69"/>
  <c r="B68" i="69"/>
  <c r="C67" i="69"/>
  <c r="B67" i="69"/>
  <c r="C66" i="69"/>
  <c r="B66" i="69"/>
  <c r="C65" i="69"/>
  <c r="B65" i="69"/>
  <c r="C64" i="69"/>
  <c r="B64" i="69"/>
  <c r="C63" i="69"/>
  <c r="B63" i="69"/>
  <c r="C62" i="69"/>
  <c r="B62" i="69"/>
  <c r="C61" i="69"/>
  <c r="B61" i="69"/>
  <c r="C60" i="69"/>
  <c r="B60" i="69"/>
  <c r="C59" i="69"/>
  <c r="B59" i="69"/>
  <c r="C58" i="69"/>
  <c r="B58" i="69"/>
  <c r="C57" i="69"/>
  <c r="B57" i="69"/>
  <c r="C56" i="69"/>
  <c r="B56" i="69"/>
  <c r="C55" i="69"/>
  <c r="B55" i="69"/>
  <c r="C54" i="69"/>
  <c r="B54" i="69"/>
  <c r="C53" i="69"/>
  <c r="B53" i="69"/>
  <c r="C52" i="69"/>
  <c r="B52" i="69"/>
  <c r="C51" i="69"/>
  <c r="B51" i="69"/>
  <c r="C50" i="69"/>
  <c r="B50" i="69"/>
  <c r="C49" i="69"/>
  <c r="B49" i="69"/>
  <c r="C48" i="69"/>
  <c r="B48" i="69"/>
  <c r="C47" i="69"/>
  <c r="B47" i="69"/>
  <c r="C46" i="69"/>
  <c r="B46" i="69"/>
  <c r="C45" i="69"/>
  <c r="B45" i="69"/>
  <c r="C44" i="69"/>
  <c r="B44" i="69"/>
  <c r="C43" i="69"/>
  <c r="B43" i="69"/>
  <c r="C42" i="69"/>
  <c r="B42" i="69"/>
  <c r="C41" i="69"/>
  <c r="B41" i="69"/>
  <c r="C40" i="69"/>
  <c r="B40" i="69"/>
  <c r="C39" i="69"/>
  <c r="B39" i="69"/>
  <c r="C38" i="69"/>
  <c r="B38" i="69"/>
  <c r="C37" i="69"/>
  <c r="B37" i="69"/>
  <c r="C36" i="69"/>
  <c r="B36" i="69"/>
  <c r="C35" i="69"/>
  <c r="B35" i="69"/>
  <c r="C34" i="69"/>
  <c r="B34" i="69"/>
  <c r="C33" i="69"/>
  <c r="B33" i="69"/>
  <c r="C32" i="69"/>
  <c r="B32" i="69"/>
  <c r="C31" i="69"/>
  <c r="B31" i="69"/>
  <c r="C30" i="69"/>
  <c r="B30" i="69"/>
  <c r="C29" i="69"/>
  <c r="B29" i="69"/>
  <c r="C28" i="69"/>
  <c r="B28" i="69"/>
  <c r="C27" i="69"/>
  <c r="B27" i="69"/>
  <c r="C26" i="69"/>
  <c r="B26" i="69"/>
  <c r="C25" i="69"/>
  <c r="B25" i="69"/>
  <c r="C24" i="69"/>
  <c r="B24" i="69"/>
  <c r="C23" i="69"/>
  <c r="B23" i="69"/>
  <c r="C22" i="69"/>
  <c r="B22" i="69"/>
  <c r="C21" i="69"/>
  <c r="B21" i="69"/>
  <c r="C20" i="69"/>
  <c r="B20" i="69"/>
  <c r="C19" i="69"/>
  <c r="B19" i="69"/>
  <c r="C18" i="69"/>
  <c r="B18" i="69"/>
  <c r="C17" i="69"/>
  <c r="B17" i="69"/>
  <c r="C16" i="69"/>
  <c r="B16" i="69"/>
  <c r="C15" i="69"/>
  <c r="B15" i="69"/>
  <c r="C14" i="69"/>
  <c r="B14" i="69"/>
  <c r="C13" i="69"/>
  <c r="B13" i="69"/>
  <c r="C12" i="69"/>
  <c r="B12" i="69"/>
  <c r="C11" i="69"/>
  <c r="B11" i="69"/>
  <c r="C10" i="69"/>
  <c r="B10" i="69"/>
  <c r="C9" i="69"/>
  <c r="B9" i="69"/>
  <c r="C8" i="69"/>
  <c r="B8" i="69"/>
  <c r="C7" i="69"/>
  <c r="B7" i="69"/>
  <c r="G22" i="58" l="1"/>
  <c r="R22" i="57"/>
  <c r="G24" i="58" s="1"/>
  <c r="E396" i="57" l="1"/>
  <c r="G396" i="57" s="1"/>
  <c r="D396" i="57"/>
  <c r="D218" i="57"/>
  <c r="D202" i="57"/>
  <c r="D23" i="57"/>
  <c r="F396" i="57" l="1"/>
  <c r="H396" i="57" s="1"/>
  <c r="M414" i="57"/>
  <c r="E439" i="57"/>
  <c r="G439" i="57" s="1"/>
  <c r="D439" i="57"/>
  <c r="C439" i="57"/>
  <c r="B439" i="57"/>
  <c r="E409" i="57"/>
  <c r="G409" i="57" s="1"/>
  <c r="D409" i="57"/>
  <c r="M368" i="57"/>
  <c r="G368" i="57"/>
  <c r="C439" i="59"/>
  <c r="B439" i="59"/>
  <c r="C403" i="59"/>
  <c r="B403" i="59"/>
  <c r="C350" i="59"/>
  <c r="B350" i="59"/>
  <c r="C330" i="59"/>
  <c r="B330" i="59"/>
  <c r="C322" i="59"/>
  <c r="B322" i="59"/>
  <c r="E403" i="57"/>
  <c r="G403" i="57" s="1"/>
  <c r="D403" i="57"/>
  <c r="C403" i="57"/>
  <c r="B403" i="57"/>
  <c r="E350" i="57"/>
  <c r="G350" i="57" s="1"/>
  <c r="D350" i="57"/>
  <c r="F350" i="57" s="1"/>
  <c r="H350" i="57" s="1"/>
  <c r="C350" i="57"/>
  <c r="B350" i="57"/>
  <c r="E330" i="57"/>
  <c r="G330" i="57" s="1"/>
  <c r="D330" i="57"/>
  <c r="F330" i="57" s="1"/>
  <c r="H330" i="57" s="1"/>
  <c r="C330" i="57"/>
  <c r="B330" i="57"/>
  <c r="E322" i="57"/>
  <c r="G322" i="57" s="1"/>
  <c r="D322" i="57"/>
  <c r="F322" i="57" s="1"/>
  <c r="H322" i="57" s="1"/>
  <c r="C322" i="57"/>
  <c r="B322" i="57"/>
  <c r="E257" i="57"/>
  <c r="G257" i="57" s="1"/>
  <c r="M257" i="57" s="1"/>
  <c r="D257" i="57"/>
  <c r="J257" i="57" s="1"/>
  <c r="C257" i="57"/>
  <c r="B257" i="57"/>
  <c r="F257" i="59"/>
  <c r="K257" i="57" s="1"/>
  <c r="C257" i="59"/>
  <c r="B257" i="59"/>
  <c r="C248" i="59"/>
  <c r="B248" i="59"/>
  <c r="E248" i="57"/>
  <c r="G248" i="57" s="1"/>
  <c r="D248" i="57"/>
  <c r="C248" i="57"/>
  <c r="B248" i="57"/>
  <c r="J218" i="57"/>
  <c r="E218" i="57"/>
  <c r="F218" i="57" s="1"/>
  <c r="J202" i="57"/>
  <c r="E202" i="57"/>
  <c r="G202" i="57" s="1"/>
  <c r="M202" i="57" s="1"/>
  <c r="F218" i="59"/>
  <c r="K218" i="57" s="1"/>
  <c r="F223" i="59"/>
  <c r="C223" i="59"/>
  <c r="F211" i="59"/>
  <c r="K211" i="57" s="1"/>
  <c r="F202" i="59"/>
  <c r="K202" i="57" s="1"/>
  <c r="C202" i="59"/>
  <c r="E211" i="57"/>
  <c r="G211" i="57" s="1"/>
  <c r="M211" i="57" s="1"/>
  <c r="D211" i="57"/>
  <c r="J211" i="57" s="1"/>
  <c r="K223" i="57"/>
  <c r="E223" i="57"/>
  <c r="G223" i="57" s="1"/>
  <c r="M223" i="57" s="1"/>
  <c r="D223" i="57"/>
  <c r="J223" i="57" s="1"/>
  <c r="C223" i="57"/>
  <c r="C183" i="59"/>
  <c r="E183" i="57"/>
  <c r="G183" i="57" s="1"/>
  <c r="D183" i="57"/>
  <c r="C183" i="57"/>
  <c r="E169" i="57"/>
  <c r="G169" i="57" s="1"/>
  <c r="M169" i="57" s="1"/>
  <c r="D169" i="57"/>
  <c r="J169" i="57" s="1"/>
  <c r="C169" i="57"/>
  <c r="E164" i="57"/>
  <c r="G164" i="57" s="1"/>
  <c r="M164" i="57" s="1"/>
  <c r="D164" i="57"/>
  <c r="J164" i="57" s="1"/>
  <c r="C164" i="57"/>
  <c r="E160" i="57"/>
  <c r="G160" i="57" s="1"/>
  <c r="M160" i="57" s="1"/>
  <c r="D160" i="57"/>
  <c r="J160" i="57" s="1"/>
  <c r="C160" i="57"/>
  <c r="E148" i="57"/>
  <c r="G148" i="57" s="1"/>
  <c r="M148" i="57" s="1"/>
  <c r="D148" i="57"/>
  <c r="J148" i="57" s="1"/>
  <c r="C148" i="57"/>
  <c r="J139" i="57"/>
  <c r="E139" i="57"/>
  <c r="D139" i="57"/>
  <c r="C139" i="57"/>
  <c r="E134" i="57"/>
  <c r="G134" i="57" s="1"/>
  <c r="M134" i="57" s="1"/>
  <c r="D134" i="57"/>
  <c r="J134" i="57" s="1"/>
  <c r="C134" i="57"/>
  <c r="E116" i="57"/>
  <c r="G116" i="57" s="1"/>
  <c r="F169" i="59"/>
  <c r="K169" i="57" s="1"/>
  <c r="C169" i="59"/>
  <c r="F164" i="59"/>
  <c r="K164" i="57" s="1"/>
  <c r="C164" i="59"/>
  <c r="F160" i="59"/>
  <c r="K160" i="57" s="1"/>
  <c r="C160" i="59"/>
  <c r="F148" i="59"/>
  <c r="K148" i="57" s="1"/>
  <c r="C148" i="59"/>
  <c r="F139" i="59"/>
  <c r="K139" i="57" s="1"/>
  <c r="C139" i="59"/>
  <c r="F134" i="59"/>
  <c r="K134" i="57" s="1"/>
  <c r="C134" i="59"/>
  <c r="C116" i="59"/>
  <c r="C100" i="59"/>
  <c r="E100" i="57"/>
  <c r="G100" i="57" s="1"/>
  <c r="E76" i="57"/>
  <c r="G76" i="57" s="1"/>
  <c r="D76" i="57"/>
  <c r="F50" i="59"/>
  <c r="K50" i="57" s="1"/>
  <c r="E50" i="57"/>
  <c r="G50" i="57" s="1"/>
  <c r="M50" i="57" s="1"/>
  <c r="D50" i="57"/>
  <c r="J50" i="57" s="1"/>
  <c r="K33" i="57"/>
  <c r="E33" i="57"/>
  <c r="G33" i="57" s="1"/>
  <c r="M33" i="57" s="1"/>
  <c r="D33" i="57"/>
  <c r="J33" i="57" s="1"/>
  <c r="E29" i="57"/>
  <c r="G29" i="57" s="1"/>
  <c r="M29" i="57" s="1"/>
  <c r="D29" i="57"/>
  <c r="J29" i="57" s="1"/>
  <c r="J23" i="57"/>
  <c r="E23" i="57"/>
  <c r="G23" i="57" s="1"/>
  <c r="M23" i="57" s="1"/>
  <c r="F53" i="59"/>
  <c r="F29" i="59"/>
  <c r="K29" i="57" s="1"/>
  <c r="E20" i="57"/>
  <c r="G20" i="57" s="1"/>
  <c r="B9" i="57"/>
  <c r="C9" i="57"/>
  <c r="B10" i="57"/>
  <c r="C10" i="57"/>
  <c r="B11" i="57"/>
  <c r="C11" i="57"/>
  <c r="B12" i="57"/>
  <c r="C12" i="57"/>
  <c r="B13" i="57"/>
  <c r="C13" i="57"/>
  <c r="B14" i="57"/>
  <c r="C14" i="57"/>
  <c r="B15" i="57"/>
  <c r="C15" i="57"/>
  <c r="B16" i="57"/>
  <c r="C16" i="57"/>
  <c r="B17" i="57"/>
  <c r="C17" i="57"/>
  <c r="B18" i="57"/>
  <c r="C18" i="57"/>
  <c r="B19" i="57"/>
  <c r="C19" i="57"/>
  <c r="B20" i="57"/>
  <c r="C20" i="57"/>
  <c r="A9" i="57"/>
  <c r="A10" i="57"/>
  <c r="A11" i="57"/>
  <c r="A12" i="57"/>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48" i="57"/>
  <c r="A49" i="57"/>
  <c r="A50" i="57"/>
  <c r="A51" i="57"/>
  <c r="A52" i="57"/>
  <c r="A53" i="57"/>
  <c r="A54" i="57"/>
  <c r="A55" i="57"/>
  <c r="A56" i="57"/>
  <c r="A57" i="57"/>
  <c r="A58" i="57"/>
  <c r="A59" i="57"/>
  <c r="A60" i="57"/>
  <c r="A61" i="57"/>
  <c r="A62" i="57"/>
  <c r="A63" i="57"/>
  <c r="A64" i="57"/>
  <c r="A65" i="57"/>
  <c r="A66" i="57"/>
  <c r="A67" i="57"/>
  <c r="A68" i="57"/>
  <c r="A69" i="57"/>
  <c r="D9" i="57"/>
  <c r="E9" i="57"/>
  <c r="G9" i="57" s="1"/>
  <c r="D10" i="57"/>
  <c r="E10" i="57"/>
  <c r="G10" i="57" s="1"/>
  <c r="D11" i="57"/>
  <c r="E11" i="57"/>
  <c r="G11" i="57" s="1"/>
  <c r="D12" i="57"/>
  <c r="D13" i="57"/>
  <c r="E13" i="57"/>
  <c r="G13" i="57" s="1"/>
  <c r="D14" i="57"/>
  <c r="E14" i="57"/>
  <c r="G14" i="57" s="1"/>
  <c r="D15" i="57"/>
  <c r="E15" i="57"/>
  <c r="G15" i="57" s="1"/>
  <c r="D16" i="57"/>
  <c r="E16" i="57"/>
  <c r="G16" i="57" s="1"/>
  <c r="D17" i="57"/>
  <c r="E17" i="57"/>
  <c r="G17" i="57" s="1"/>
  <c r="D18" i="57"/>
  <c r="E18" i="57"/>
  <c r="G18" i="57" s="1"/>
  <c r="D19" i="57"/>
  <c r="E19" i="57"/>
  <c r="G19" i="57" s="1"/>
  <c r="D20" i="57"/>
  <c r="B21" i="57"/>
  <c r="C21" i="57"/>
  <c r="D21" i="57"/>
  <c r="E21" i="57"/>
  <c r="G21" i="57" s="1"/>
  <c r="B22" i="57"/>
  <c r="C22" i="57"/>
  <c r="D22" i="57"/>
  <c r="E22" i="57"/>
  <c r="G22" i="57" s="1"/>
  <c r="B23" i="57"/>
  <c r="C23" i="57"/>
  <c r="B24" i="57"/>
  <c r="C24" i="57"/>
  <c r="D24" i="57"/>
  <c r="E24" i="57"/>
  <c r="G24" i="57" s="1"/>
  <c r="B25" i="57"/>
  <c r="C25" i="57"/>
  <c r="D25" i="57"/>
  <c r="E25" i="57"/>
  <c r="G25" i="57" s="1"/>
  <c r="B26" i="57"/>
  <c r="C26" i="57"/>
  <c r="D26" i="57"/>
  <c r="E26" i="57"/>
  <c r="G26" i="57" s="1"/>
  <c r="B27" i="57"/>
  <c r="C27" i="57"/>
  <c r="D27" i="57"/>
  <c r="E27" i="57"/>
  <c r="G27" i="57" s="1"/>
  <c r="B28" i="57"/>
  <c r="C28" i="57"/>
  <c r="D28" i="57"/>
  <c r="E28" i="57"/>
  <c r="G28" i="57" s="1"/>
  <c r="B29" i="57"/>
  <c r="C29" i="57"/>
  <c r="B30" i="57"/>
  <c r="C30" i="57"/>
  <c r="D30" i="57"/>
  <c r="E30" i="57"/>
  <c r="G30" i="57" s="1"/>
  <c r="B31" i="57"/>
  <c r="C31" i="57"/>
  <c r="D31" i="57"/>
  <c r="E31" i="57"/>
  <c r="G31" i="57" s="1"/>
  <c r="B32" i="57"/>
  <c r="C32" i="57"/>
  <c r="D32" i="57"/>
  <c r="E32" i="57"/>
  <c r="G32" i="57" s="1"/>
  <c r="B33" i="57"/>
  <c r="C33" i="57"/>
  <c r="B34" i="57"/>
  <c r="C34" i="57"/>
  <c r="D34" i="57"/>
  <c r="E34" i="57"/>
  <c r="G34" i="57" s="1"/>
  <c r="B35" i="57"/>
  <c r="C35" i="57"/>
  <c r="D35" i="57"/>
  <c r="E35" i="57"/>
  <c r="G35" i="57" s="1"/>
  <c r="B36" i="57"/>
  <c r="C36" i="57"/>
  <c r="D36" i="57"/>
  <c r="E36" i="57"/>
  <c r="G36" i="57" s="1"/>
  <c r="B37" i="57"/>
  <c r="C37" i="57"/>
  <c r="D37" i="57"/>
  <c r="E37" i="57"/>
  <c r="G37" i="57" s="1"/>
  <c r="B38" i="57"/>
  <c r="C38" i="57"/>
  <c r="D38" i="57"/>
  <c r="E38" i="57"/>
  <c r="G38" i="57" s="1"/>
  <c r="B39" i="57"/>
  <c r="C39" i="57"/>
  <c r="D39" i="57"/>
  <c r="E39" i="57"/>
  <c r="G39" i="57" s="1"/>
  <c r="B40" i="57"/>
  <c r="C40" i="57"/>
  <c r="D40" i="57"/>
  <c r="E40" i="57"/>
  <c r="G40" i="57" s="1"/>
  <c r="B41" i="57"/>
  <c r="C41" i="57"/>
  <c r="D41" i="57"/>
  <c r="E41" i="57"/>
  <c r="G41" i="57" s="1"/>
  <c r="B42" i="57"/>
  <c r="C42" i="57"/>
  <c r="D42" i="57"/>
  <c r="E42" i="57"/>
  <c r="G42" i="57" s="1"/>
  <c r="B43" i="57"/>
  <c r="C43" i="57"/>
  <c r="D43" i="57"/>
  <c r="E43" i="57"/>
  <c r="G43" i="57" s="1"/>
  <c r="B44" i="57"/>
  <c r="C44" i="57"/>
  <c r="D44" i="57"/>
  <c r="E44" i="57"/>
  <c r="G44" i="57" s="1"/>
  <c r="B45" i="57"/>
  <c r="C45" i="57"/>
  <c r="D45" i="57"/>
  <c r="E45" i="57"/>
  <c r="G45" i="57" s="1"/>
  <c r="B46" i="57"/>
  <c r="C46" i="57"/>
  <c r="D46" i="57"/>
  <c r="E46" i="57"/>
  <c r="G46" i="57" s="1"/>
  <c r="B47" i="57"/>
  <c r="C47" i="57"/>
  <c r="D47" i="57"/>
  <c r="E47" i="57"/>
  <c r="G47" i="57" s="1"/>
  <c r="B48" i="57"/>
  <c r="C48" i="57"/>
  <c r="D48" i="57"/>
  <c r="E48" i="57"/>
  <c r="G48" i="57" s="1"/>
  <c r="B49" i="57"/>
  <c r="C49" i="57"/>
  <c r="D49" i="57"/>
  <c r="E49" i="57"/>
  <c r="G49" i="57" s="1"/>
  <c r="B50" i="57"/>
  <c r="C50" i="57"/>
  <c r="B51" i="57"/>
  <c r="C51" i="57"/>
  <c r="D51" i="57"/>
  <c r="E51" i="57"/>
  <c r="G51" i="57" s="1"/>
  <c r="B52" i="57"/>
  <c r="C52" i="57"/>
  <c r="D52" i="57"/>
  <c r="E52" i="57"/>
  <c r="G52" i="57" s="1"/>
  <c r="B53" i="57"/>
  <c r="C53" i="57"/>
  <c r="D53" i="57"/>
  <c r="B54" i="57"/>
  <c r="C54" i="57"/>
  <c r="B55" i="57"/>
  <c r="C55" i="57"/>
  <c r="B56" i="57"/>
  <c r="C56" i="57"/>
  <c r="B57" i="57"/>
  <c r="C57" i="57"/>
  <c r="B58" i="57"/>
  <c r="C58" i="57"/>
  <c r="B59" i="57"/>
  <c r="C59" i="57"/>
  <c r="B60" i="57"/>
  <c r="C60" i="57"/>
  <c r="D60" i="57"/>
  <c r="B61" i="57"/>
  <c r="C61" i="57"/>
  <c r="B62" i="57"/>
  <c r="C62" i="57"/>
  <c r="B63" i="57"/>
  <c r="C63" i="57"/>
  <c r="B64" i="57"/>
  <c r="C64" i="57"/>
  <c r="B65" i="57"/>
  <c r="C65" i="57"/>
  <c r="B66" i="57"/>
  <c r="C66" i="57"/>
  <c r="B67" i="57"/>
  <c r="C67" i="57"/>
  <c r="D67" i="57"/>
  <c r="E67" i="57"/>
  <c r="G67" i="57" s="1"/>
  <c r="B68" i="57"/>
  <c r="C68" i="57"/>
  <c r="D68" i="57"/>
  <c r="E68" i="57"/>
  <c r="G68" i="57" s="1"/>
  <c r="B69" i="57"/>
  <c r="C69" i="57"/>
  <c r="D69" i="57"/>
  <c r="E69" i="57"/>
  <c r="G69" i="57" s="1"/>
  <c r="F139" i="57" l="1"/>
  <c r="F439" i="57"/>
  <c r="H439" i="57" s="1"/>
  <c r="F409" i="57"/>
  <c r="H409" i="57" s="1"/>
  <c r="G218" i="57"/>
  <c r="M218" i="57" s="1"/>
  <c r="F134" i="57"/>
  <c r="H134" i="57" s="1"/>
  <c r="F248" i="57"/>
  <c r="H248" i="57" s="1"/>
  <c r="F202" i="57"/>
  <c r="H202" i="57" s="1"/>
  <c r="F164" i="57"/>
  <c r="L164" i="57" s="1"/>
  <c r="N164" i="57" s="1"/>
  <c r="F257" i="57"/>
  <c r="H257" i="57" s="1"/>
  <c r="F403" i="57"/>
  <c r="H403" i="57" s="1"/>
  <c r="F223" i="57"/>
  <c r="H223" i="57" s="1"/>
  <c r="L218" i="57"/>
  <c r="F211" i="57"/>
  <c r="H211" i="57" s="1"/>
  <c r="F148" i="57"/>
  <c r="H148" i="57" s="1"/>
  <c r="F169" i="57"/>
  <c r="H169" i="57" s="1"/>
  <c r="F160" i="57"/>
  <c r="H160" i="57" s="1"/>
  <c r="F183" i="57"/>
  <c r="H183" i="57" s="1"/>
  <c r="L139" i="57"/>
  <c r="G139" i="57"/>
  <c r="M139" i="57" s="1"/>
  <c r="L134" i="57"/>
  <c r="N134" i="57" s="1"/>
  <c r="F76" i="57"/>
  <c r="H76" i="57" s="1"/>
  <c r="F50" i="57"/>
  <c r="H50" i="57" s="1"/>
  <c r="G8" i="57"/>
  <c r="F33" i="57"/>
  <c r="F29" i="57"/>
  <c r="F23" i="57"/>
  <c r="L23" i="57" s="1"/>
  <c r="N23" i="57" s="1"/>
  <c r="F20" i="57"/>
  <c r="H20" i="57" s="1"/>
  <c r="F9" i="57"/>
  <c r="H9" i="57" s="1"/>
  <c r="F45" i="57"/>
  <c r="H45" i="57" s="1"/>
  <c r="F15" i="57"/>
  <c r="H15" i="57" s="1"/>
  <c r="F69" i="57"/>
  <c r="H69" i="57" s="1"/>
  <c r="F37" i="57"/>
  <c r="H37" i="57" s="1"/>
  <c r="F51" i="57"/>
  <c r="H51" i="57" s="1"/>
  <c r="F49" i="57"/>
  <c r="H49" i="57" s="1"/>
  <c r="F19" i="57"/>
  <c r="H19" i="57" s="1"/>
  <c r="F41" i="57"/>
  <c r="H41" i="57" s="1"/>
  <c r="F25" i="57"/>
  <c r="H25" i="57" s="1"/>
  <c r="F21" i="57"/>
  <c r="H21" i="57" s="1"/>
  <c r="F67" i="57"/>
  <c r="H67" i="57" s="1"/>
  <c r="F47" i="57"/>
  <c r="H47" i="57" s="1"/>
  <c r="F39" i="57"/>
  <c r="H39" i="57" s="1"/>
  <c r="F13" i="57"/>
  <c r="H13" i="57" s="1"/>
  <c r="F11" i="57"/>
  <c r="H11" i="57" s="1"/>
  <c r="F43" i="57"/>
  <c r="H43" i="57" s="1"/>
  <c r="F35" i="57"/>
  <c r="H35" i="57" s="1"/>
  <c r="F31" i="57"/>
  <c r="H31" i="57" s="1"/>
  <c r="F27" i="57"/>
  <c r="H27" i="57" s="1"/>
  <c r="F17" i="57"/>
  <c r="H17" i="57" s="1"/>
  <c r="F68" i="57"/>
  <c r="H68" i="57" s="1"/>
  <c r="F52" i="57"/>
  <c r="H52" i="57" s="1"/>
  <c r="F46" i="57"/>
  <c r="H46" i="57" s="1"/>
  <c r="F42" i="57"/>
  <c r="H42" i="57" s="1"/>
  <c r="F38" i="57"/>
  <c r="H38" i="57" s="1"/>
  <c r="F34" i="57"/>
  <c r="H34" i="57" s="1"/>
  <c r="F32" i="57"/>
  <c r="H32" i="57" s="1"/>
  <c r="F26" i="57"/>
  <c r="H26" i="57" s="1"/>
  <c r="F18" i="57"/>
  <c r="H18" i="57" s="1"/>
  <c r="F14" i="57"/>
  <c r="H14" i="57" s="1"/>
  <c r="F48" i="57"/>
  <c r="H48" i="57" s="1"/>
  <c r="F44" i="57"/>
  <c r="H44" i="57" s="1"/>
  <c r="F40" i="57"/>
  <c r="H40" i="57" s="1"/>
  <c r="F36" i="57"/>
  <c r="H36" i="57" s="1"/>
  <c r="F30" i="57"/>
  <c r="H30" i="57" s="1"/>
  <c r="F28" i="57"/>
  <c r="H28" i="57" s="1"/>
  <c r="F24" i="57"/>
  <c r="H24" i="57" s="1"/>
  <c r="F22" i="57"/>
  <c r="H22" i="57" s="1"/>
  <c r="F16" i="57"/>
  <c r="H16" i="57" s="1"/>
  <c r="F10" i="57"/>
  <c r="H10" i="57" s="1"/>
  <c r="RO5" i="61"/>
  <c r="QR5" i="61"/>
  <c r="QS5" i="61" s="1"/>
  <c r="QT5" i="61" s="1"/>
  <c r="QU5" i="61" s="1"/>
  <c r="QV5" i="61" s="1"/>
  <c r="QW5" i="61" s="1"/>
  <c r="QX5" i="61" s="1"/>
  <c r="QY5" i="61" s="1"/>
  <c r="QZ5" i="61" s="1"/>
  <c r="RA5" i="61" s="1"/>
  <c r="RB5" i="61" s="1"/>
  <c r="RC5" i="61" s="1"/>
  <c r="RD5" i="61" s="1"/>
  <c r="RE5" i="61" s="1"/>
  <c r="RF5" i="61" s="1"/>
  <c r="RG5" i="61" s="1"/>
  <c r="RH5" i="61" s="1"/>
  <c r="RI5" i="61" s="1"/>
  <c r="RJ5" i="61" s="1"/>
  <c r="RK5" i="61" s="1"/>
  <c r="RL5" i="61" s="1"/>
  <c r="RM5" i="61" s="1"/>
  <c r="RN5" i="61" s="1"/>
  <c r="QQ5" i="61"/>
  <c r="QI5" i="61"/>
  <c r="QJ5" i="61" s="1"/>
  <c r="QK5" i="61" s="1"/>
  <c r="QL5" i="61" s="1"/>
  <c r="QM5" i="61" s="1"/>
  <c r="QN5" i="61" s="1"/>
  <c r="QO5" i="61" s="1"/>
  <c r="QH5" i="61"/>
  <c r="OY5" i="61"/>
  <c r="OZ5" i="61" s="1"/>
  <c r="PA5" i="61" s="1"/>
  <c r="PB5" i="61" s="1"/>
  <c r="PC5" i="61" s="1"/>
  <c r="PD5" i="61" s="1"/>
  <c r="PE5" i="61" s="1"/>
  <c r="PF5" i="61" s="1"/>
  <c r="PG5" i="61" s="1"/>
  <c r="PH5" i="61" s="1"/>
  <c r="PI5" i="61" s="1"/>
  <c r="PJ5" i="61" s="1"/>
  <c r="PK5" i="61" s="1"/>
  <c r="PL5" i="61" s="1"/>
  <c r="PM5" i="61" s="1"/>
  <c r="PN5" i="61" s="1"/>
  <c r="PO5" i="61" s="1"/>
  <c r="PP5" i="61" s="1"/>
  <c r="PQ5" i="61" s="1"/>
  <c r="PR5" i="61" s="1"/>
  <c r="PS5" i="61" s="1"/>
  <c r="PT5" i="61" s="1"/>
  <c r="PU5" i="61" s="1"/>
  <c r="PV5" i="61" s="1"/>
  <c r="PW5" i="61" s="1"/>
  <c r="PX5" i="61" s="1"/>
  <c r="PY5" i="61" s="1"/>
  <c r="PZ5" i="61" s="1"/>
  <c r="QA5" i="61" s="1"/>
  <c r="QB5" i="61" s="1"/>
  <c r="QC5" i="61" s="1"/>
  <c r="QD5" i="61" s="1"/>
  <c r="QE5" i="61" s="1"/>
  <c r="QF5" i="61" s="1"/>
  <c r="ML5" i="61"/>
  <c r="MM5" i="61" s="1"/>
  <c r="MN5" i="61" s="1"/>
  <c r="MO5" i="61" s="1"/>
  <c r="MP5" i="61" s="1"/>
  <c r="MQ5" i="61" s="1"/>
  <c r="MR5" i="61" s="1"/>
  <c r="MS5" i="61" s="1"/>
  <c r="MT5" i="61" s="1"/>
  <c r="MU5" i="61" s="1"/>
  <c r="MV5" i="61" s="1"/>
  <c r="MW5" i="61" s="1"/>
  <c r="MX5" i="61" s="1"/>
  <c r="MY5" i="61" s="1"/>
  <c r="MZ5" i="61" s="1"/>
  <c r="NA5" i="61" s="1"/>
  <c r="NB5" i="61" s="1"/>
  <c r="NC5" i="61" s="1"/>
  <c r="ND5" i="61" s="1"/>
  <c r="KN5" i="61"/>
  <c r="KO5" i="61" s="1"/>
  <c r="KP5" i="61" s="1"/>
  <c r="KQ5" i="61" s="1"/>
  <c r="KR5" i="61" s="1"/>
  <c r="KS5" i="61" s="1"/>
  <c r="KT5" i="61" s="1"/>
  <c r="KU5" i="61" s="1"/>
  <c r="KV5" i="61" s="1"/>
  <c r="KW5" i="61" s="1"/>
  <c r="KX5" i="61" s="1"/>
  <c r="KY5" i="61" s="1"/>
  <c r="KZ5" i="61" s="1"/>
  <c r="LA5" i="61" s="1"/>
  <c r="LB5" i="61" s="1"/>
  <c r="LC5" i="61" s="1"/>
  <c r="LD5" i="61" s="1"/>
  <c r="LE5" i="61" s="1"/>
  <c r="LF5" i="61" s="1"/>
  <c r="LG5" i="61" s="1"/>
  <c r="LH5" i="61" s="1"/>
  <c r="LI5" i="61" s="1"/>
  <c r="LJ5" i="61" s="1"/>
  <c r="LK5" i="61" s="1"/>
  <c r="LL5" i="61" s="1"/>
  <c r="LM5" i="61" s="1"/>
  <c r="LN5" i="61" s="1"/>
  <c r="LO5" i="61" s="1"/>
  <c r="LP5" i="61" s="1"/>
  <c r="LQ5" i="61" s="1"/>
  <c r="LR5" i="61" s="1"/>
  <c r="LS5" i="61" s="1"/>
  <c r="LT5" i="61" s="1"/>
  <c r="LU5" i="61" s="1"/>
  <c r="LV5" i="61" s="1"/>
  <c r="LW5" i="61" s="1"/>
  <c r="LX5" i="61" s="1"/>
  <c r="LY5" i="61" s="1"/>
  <c r="LZ5" i="61" s="1"/>
  <c r="MA5" i="61" s="1"/>
  <c r="MB5" i="61" s="1"/>
  <c r="MC5" i="61" s="1"/>
  <c r="MD5" i="61" s="1"/>
  <c r="ME5" i="61" s="1"/>
  <c r="MF5" i="61" s="1"/>
  <c r="MG5" i="61" s="1"/>
  <c r="MH5" i="61" s="1"/>
  <c r="MI5" i="61" s="1"/>
  <c r="MJ5" i="61" s="1"/>
  <c r="JY5" i="61"/>
  <c r="JZ5" i="61" s="1"/>
  <c r="KA5" i="61" s="1"/>
  <c r="KB5" i="61" s="1"/>
  <c r="KC5" i="61" s="1"/>
  <c r="KD5" i="61" s="1"/>
  <c r="KE5" i="61" s="1"/>
  <c r="KF5" i="61" s="1"/>
  <c r="KG5" i="61" s="1"/>
  <c r="KH5" i="61" s="1"/>
  <c r="KI5" i="61" s="1"/>
  <c r="KJ5" i="61" s="1"/>
  <c r="KK5" i="61" s="1"/>
  <c r="KL5" i="61" s="1"/>
  <c r="IP5" i="61"/>
  <c r="IQ5" i="61" s="1"/>
  <c r="IR5" i="61" s="1"/>
  <c r="IS5" i="61" s="1"/>
  <c r="IT5" i="61" s="1"/>
  <c r="IU5" i="61" s="1"/>
  <c r="IV5" i="61" s="1"/>
  <c r="IW5" i="61" s="1"/>
  <c r="IX5" i="61" s="1"/>
  <c r="IY5" i="61" s="1"/>
  <c r="IZ5" i="61" s="1"/>
  <c r="JA5" i="61" s="1"/>
  <c r="JB5" i="61" s="1"/>
  <c r="JC5" i="61" s="1"/>
  <c r="JD5" i="61" s="1"/>
  <c r="JE5" i="61" s="1"/>
  <c r="JF5" i="61" s="1"/>
  <c r="JG5" i="61" s="1"/>
  <c r="JH5" i="61" s="1"/>
  <c r="JI5" i="61" s="1"/>
  <c r="JJ5" i="61" s="1"/>
  <c r="JK5" i="61" s="1"/>
  <c r="JL5" i="61" s="1"/>
  <c r="JM5" i="61" s="1"/>
  <c r="JN5" i="61" s="1"/>
  <c r="JP5" i="61" s="1"/>
  <c r="JQ5" i="61" s="1"/>
  <c r="JR5" i="61" s="1"/>
  <c r="JS5" i="61" s="1"/>
  <c r="JT5" i="61" s="1"/>
  <c r="JU5" i="61" s="1"/>
  <c r="JV5" i="61" s="1"/>
  <c r="JW5" i="61" s="1"/>
  <c r="L202" i="57" l="1"/>
  <c r="N202" i="57" s="1"/>
  <c r="H218" i="57"/>
  <c r="L50" i="57"/>
  <c r="N50" i="57" s="1"/>
  <c r="N218" i="57"/>
  <c r="H164" i="57"/>
  <c r="L160" i="57"/>
  <c r="N160" i="57" s="1"/>
  <c r="L257" i="57"/>
  <c r="N257" i="57" s="1"/>
  <c r="L223" i="57"/>
  <c r="N223" i="57" s="1"/>
  <c r="L211" i="57"/>
  <c r="N211" i="57" s="1"/>
  <c r="L169" i="57"/>
  <c r="N169" i="57" s="1"/>
  <c r="L148" i="57"/>
  <c r="N148" i="57" s="1"/>
  <c r="N139" i="57"/>
  <c r="H139" i="57"/>
  <c r="H33" i="57"/>
  <c r="L33" i="57"/>
  <c r="N33" i="57" s="1"/>
  <c r="H29" i="57"/>
  <c r="L29" i="57"/>
  <c r="N29" i="57" s="1"/>
  <c r="H23" i="57"/>
  <c r="F8" i="57"/>
  <c r="NE5" i="61"/>
  <c r="NF5" i="61" s="1"/>
  <c r="NG5" i="61" s="1"/>
  <c r="NH5" i="61" s="1"/>
  <c r="NI5" i="61" s="1"/>
  <c r="NJ5" i="61" s="1"/>
  <c r="NK5" i="61" s="1"/>
  <c r="NL5" i="61" s="1"/>
  <c r="IG5" i="61"/>
  <c r="IH5" i="61" s="1"/>
  <c r="II5" i="61" s="1"/>
  <c r="IJ5" i="61" s="1"/>
  <c r="IK5" i="61" s="1"/>
  <c r="IL5" i="61" s="1"/>
  <c r="IM5" i="61" s="1"/>
  <c r="IN5" i="61" s="1"/>
  <c r="HR5" i="61"/>
  <c r="HS5" i="61" s="1"/>
  <c r="HT5" i="61" s="1"/>
  <c r="HU5" i="61" s="1"/>
  <c r="HV5" i="61" s="1"/>
  <c r="HW5" i="61" s="1"/>
  <c r="HX5" i="61" s="1"/>
  <c r="HY5" i="61" s="1"/>
  <c r="HZ5" i="61" s="1"/>
  <c r="IA5" i="61" s="1"/>
  <c r="FM3" i="61"/>
  <c r="EZ5" i="61"/>
  <c r="FA5" i="61" s="1"/>
  <c r="FB5" i="61" s="1"/>
  <c r="FC5" i="61" s="1"/>
  <c r="FD5" i="61" s="1"/>
  <c r="FE5" i="61" s="1"/>
  <c r="FF5" i="61" s="1"/>
  <c r="FG5" i="61" s="1"/>
  <c r="FH5" i="61" s="1"/>
  <c r="FI5" i="61" s="1"/>
  <c r="FJ5" i="61" s="1"/>
  <c r="EK5" i="61"/>
  <c r="EL5" i="61" s="1"/>
  <c r="EM5" i="61" s="1"/>
  <c r="EN5" i="61" s="1"/>
  <c r="EO5" i="61" s="1"/>
  <c r="EP5" i="61" s="1"/>
  <c r="EQ5" i="61" s="1"/>
  <c r="ER5" i="61" s="1"/>
  <c r="ES5" i="61" s="1"/>
  <c r="ET5" i="61" s="1"/>
  <c r="EU5" i="61" s="1"/>
  <c r="EV5" i="61" s="1"/>
  <c r="EW5" i="61" s="1"/>
  <c r="EX5" i="61" s="1"/>
  <c r="DW5" i="61"/>
  <c r="DX5" i="61" s="1"/>
  <c r="DY5" i="61" s="1"/>
  <c r="DZ5" i="61" s="1"/>
  <c r="EA5" i="61" s="1"/>
  <c r="EB5" i="61" s="1"/>
  <c r="EC5" i="61" s="1"/>
  <c r="ED5" i="61" s="1"/>
  <c r="EE5" i="61" s="1"/>
  <c r="EF5" i="61" s="1"/>
  <c r="EG5" i="61" s="1"/>
  <c r="EH5" i="61" s="1"/>
  <c r="EI5" i="61" s="1"/>
  <c r="BN5" i="61"/>
  <c r="BO5" i="61" s="1"/>
  <c r="BP5" i="61" s="1"/>
  <c r="BQ5" i="61" s="1"/>
  <c r="BR5" i="61" s="1"/>
  <c r="BS5" i="61" s="1"/>
  <c r="BT5" i="61" s="1"/>
  <c r="BU5" i="61" s="1"/>
  <c r="BV5" i="61" s="1"/>
  <c r="BW5" i="61" s="1"/>
  <c r="BX5" i="61" s="1"/>
  <c r="BY5" i="61" s="1"/>
  <c r="BZ5" i="61" s="1"/>
  <c r="CA5" i="61" s="1"/>
  <c r="CB5" i="61" s="1"/>
  <c r="CC5" i="61" s="1"/>
  <c r="CD5" i="61" s="1"/>
  <c r="CE5" i="61" s="1"/>
  <c r="CF5" i="61" s="1"/>
  <c r="CG5" i="61" s="1"/>
  <c r="CH5" i="61" s="1"/>
  <c r="CI5" i="61" s="1"/>
  <c r="CJ5" i="61" s="1"/>
  <c r="CK5" i="61" s="1"/>
  <c r="CL5" i="61" s="1"/>
  <c r="CM5" i="61" s="1"/>
  <c r="CN5" i="61" s="1"/>
  <c r="CO5" i="61" s="1"/>
  <c r="CP5" i="61" s="1"/>
  <c r="CQ5" i="61" s="1"/>
  <c r="CR5" i="61" s="1"/>
  <c r="CS5" i="61" s="1"/>
  <c r="CT5" i="61" s="1"/>
  <c r="CU5" i="61" s="1"/>
  <c r="CV5" i="61" s="1"/>
  <c r="CW5" i="61" s="1"/>
  <c r="CX5" i="61" s="1"/>
  <c r="CY5" i="61" s="1"/>
  <c r="CZ5" i="61" s="1"/>
  <c r="DA5" i="61" s="1"/>
  <c r="DB5" i="61" s="1"/>
  <c r="DC5" i="61" s="1"/>
  <c r="DD5" i="61" s="1"/>
  <c r="DE5" i="61" s="1"/>
  <c r="DF5" i="61" s="1"/>
  <c r="DG5" i="61" s="1"/>
  <c r="DH5" i="61" s="1"/>
  <c r="DI5" i="61" s="1"/>
  <c r="DJ5" i="61" s="1"/>
  <c r="DK5" i="61" s="1"/>
  <c r="DL5" i="61" s="1"/>
  <c r="DM5" i="61" s="1"/>
  <c r="DN5" i="61" s="1"/>
  <c r="DO5" i="61" s="1"/>
  <c r="DP5" i="61" s="1"/>
  <c r="DQ5" i="61" s="1"/>
  <c r="DR5" i="61" s="1"/>
  <c r="DS5" i="61" s="1"/>
  <c r="DT5" i="61" s="1"/>
  <c r="DU5" i="61" s="1"/>
  <c r="NM5" i="61" l="1"/>
  <c r="NN5" i="61" s="1"/>
  <c r="NO5" i="61" s="1"/>
  <c r="NP5" i="61" s="1"/>
  <c r="NQ5" i="61" s="1"/>
  <c r="NR5" i="61" s="1"/>
  <c r="NS5" i="61" s="1"/>
  <c r="NT5" i="61" s="1"/>
  <c r="NU5" i="61" s="1"/>
  <c r="NV5" i="61" s="1"/>
  <c r="NW5" i="61" s="1"/>
  <c r="NX5" i="61" s="1"/>
  <c r="NY5" i="61" s="1"/>
  <c r="NZ5" i="61" s="1"/>
  <c r="OA5" i="61" s="1"/>
  <c r="OB5" i="61" s="1"/>
  <c r="OC5" i="61" s="1"/>
  <c r="OD5" i="61" s="1"/>
  <c r="OE5" i="61" s="1"/>
  <c r="OF5" i="61" s="1"/>
  <c r="IB5" i="61"/>
  <c r="IC5" i="61" s="1"/>
  <c r="ID5" i="61" s="1"/>
  <c r="IE5" i="61" s="1"/>
  <c r="FK5" i="61"/>
  <c r="FL5" i="61" s="1"/>
  <c r="OG5" i="61" l="1"/>
  <c r="OH5" i="61" s="1"/>
  <c r="OI5" i="61" s="1"/>
  <c r="OJ5" i="61" s="1"/>
  <c r="OK5" i="61" s="1"/>
  <c r="OL5" i="61" s="1"/>
  <c r="OM5" i="61" s="1"/>
  <c r="ON5" i="61" s="1"/>
  <c r="OO5" i="61" s="1"/>
  <c r="OP5" i="61" s="1"/>
  <c r="OQ5" i="61" s="1"/>
  <c r="OR5" i="61" s="1"/>
  <c r="OS5" i="61" s="1"/>
  <c r="OT5" i="61" s="1"/>
  <c r="OU5" i="61" s="1"/>
  <c r="OV5" i="61" s="1"/>
  <c r="OW5" i="61" s="1"/>
  <c r="FM5" i="61"/>
  <c r="FN5" i="61" l="1"/>
  <c r="FO5" i="61" s="1"/>
  <c r="FP5" i="61" s="1"/>
  <c r="FQ5" i="61" s="1"/>
  <c r="FR5" i="61" s="1"/>
  <c r="FS5" i="61" s="1"/>
  <c r="FT5" i="61" s="1"/>
  <c r="FU5" i="61" s="1"/>
  <c r="FV5" i="61" s="1"/>
  <c r="FW5" i="61" s="1"/>
  <c r="FX5" i="61" s="1"/>
  <c r="FY5" i="61" s="1"/>
  <c r="FZ5" i="61" s="1"/>
  <c r="GA5" i="61" s="1"/>
  <c r="GB5" i="61" s="1"/>
  <c r="GC5" i="61" s="1"/>
  <c r="GD5" i="61" s="1"/>
  <c r="GE5" i="61" s="1"/>
  <c r="GF5" i="61" l="1"/>
  <c r="GG5" i="61" s="1"/>
  <c r="GH5" i="61" s="1"/>
  <c r="GI5" i="61" s="1"/>
  <c r="GJ5" i="61" s="1"/>
  <c r="GK5" i="61" l="1"/>
  <c r="GL5" i="61" s="1"/>
  <c r="GM5" i="61" s="1"/>
  <c r="GN5" i="61" s="1"/>
  <c r="GO5" i="61" s="1"/>
  <c r="GP5" i="61" s="1"/>
  <c r="GQ5" i="61" s="1"/>
  <c r="GR5" i="61" s="1"/>
  <c r="GS5" i="61" s="1"/>
  <c r="GT5" i="61" l="1"/>
  <c r="GU5" i="61" s="1"/>
  <c r="GV5" i="61" s="1"/>
  <c r="GW5" i="61" s="1"/>
  <c r="GX5" i="61" s="1"/>
  <c r="GY5" i="61" s="1"/>
  <c r="GZ5" i="61" s="1"/>
  <c r="HA5" i="61" s="1"/>
  <c r="HB5" i="61" s="1"/>
  <c r="HC5" i="61" s="1"/>
  <c r="HD5" i="61" s="1"/>
  <c r="HE5" i="61" s="1"/>
  <c r="HF5" i="61" l="1"/>
  <c r="HG5" i="61" s="1"/>
  <c r="HH5" i="61" s="1"/>
  <c r="HI5" i="61" s="1"/>
  <c r="HJ5" i="61" l="1"/>
  <c r="HK5" i="61" s="1"/>
  <c r="HL5" i="61" s="1"/>
  <c r="HM5" i="61" s="1"/>
  <c r="HN5" i="61" s="1"/>
  <c r="HO5" i="61" l="1"/>
  <c r="HP5" i="61" s="1"/>
  <c r="BP3" i="61" l="1"/>
  <c r="BX3" i="61"/>
  <c r="BW3" i="61"/>
  <c r="BV3" i="61"/>
  <c r="BU3" i="61"/>
  <c r="BT3" i="61"/>
  <c r="BS3" i="61"/>
  <c r="BR3" i="61"/>
  <c r="BQ3" i="61"/>
  <c r="BO3" i="61"/>
  <c r="BN3" i="61"/>
  <c r="BM3" i="61"/>
  <c r="F23" i="59" l="1"/>
  <c r="K23" i="57" s="1"/>
  <c r="C20" i="59"/>
  <c r="B20" i="59"/>
  <c r="A20" i="59"/>
  <c r="C19" i="59"/>
  <c r="B19" i="59"/>
  <c r="A19" i="59"/>
  <c r="C18" i="59"/>
  <c r="B18" i="59"/>
  <c r="A18" i="59"/>
  <c r="C17" i="59"/>
  <c r="B17" i="59"/>
  <c r="A17" i="59"/>
  <c r="C16" i="59"/>
  <c r="B16" i="59"/>
  <c r="A16" i="59"/>
  <c r="C15" i="59"/>
  <c r="B15" i="59"/>
  <c r="A15" i="59"/>
  <c r="C14" i="59"/>
  <c r="B14" i="59"/>
  <c r="A14" i="59"/>
  <c r="C13" i="59"/>
  <c r="B13" i="59"/>
  <c r="A13" i="59"/>
  <c r="C12" i="59"/>
  <c r="B12" i="59"/>
  <c r="A12" i="59"/>
  <c r="C11" i="59"/>
  <c r="B11" i="59"/>
  <c r="A11" i="59"/>
  <c r="C10" i="59"/>
  <c r="B10" i="59"/>
  <c r="A10" i="59"/>
  <c r="C9" i="59"/>
  <c r="B9" i="59"/>
  <c r="A9" i="59"/>
  <c r="UB3" i="61" l="1"/>
  <c r="UA3" i="61"/>
  <c r="TZ3" i="61"/>
  <c r="TY3" i="61"/>
  <c r="TX3" i="61"/>
  <c r="TW3" i="61"/>
  <c r="TV3" i="61"/>
  <c r="TU3" i="61"/>
  <c r="TT3" i="61"/>
  <c r="TS3" i="61"/>
  <c r="TR3" i="61"/>
  <c r="TQ3" i="61"/>
  <c r="TP3" i="61"/>
  <c r="TO3" i="61"/>
  <c r="TN3" i="61"/>
  <c r="TM3" i="61"/>
  <c r="TL3" i="61"/>
  <c r="TK3" i="61"/>
  <c r="TJ3" i="61"/>
  <c r="TI3" i="61"/>
  <c r="TH3" i="61"/>
  <c r="TG3" i="61"/>
  <c r="TF3" i="61"/>
  <c r="TE3" i="61"/>
  <c r="TD3" i="61"/>
  <c r="TC3" i="61"/>
  <c r="TB3" i="61"/>
  <c r="TA3" i="61"/>
  <c r="SZ3" i="61"/>
  <c r="SY3" i="61"/>
  <c r="SX3" i="61"/>
  <c r="SW3" i="61"/>
  <c r="SV3" i="61"/>
  <c r="SU3" i="61"/>
  <c r="ST3" i="61"/>
  <c r="KR3" i="61" l="1"/>
  <c r="JA3" i="61"/>
  <c r="EA3" i="61"/>
  <c r="DB3" i="61"/>
  <c r="A45" i="38" l="1"/>
  <c r="A1" i="38"/>
  <c r="O49" i="38"/>
  <c r="N49" i="38"/>
  <c r="M49" i="38"/>
  <c r="L49" i="38"/>
  <c r="K49" i="38"/>
  <c r="J49" i="38"/>
  <c r="I49" i="38"/>
  <c r="H49" i="38"/>
  <c r="G49" i="38"/>
  <c r="F49" i="38"/>
  <c r="E49" i="38"/>
  <c r="D49" i="38"/>
  <c r="C49" i="38"/>
  <c r="B49" i="38"/>
  <c r="O48" i="38" l="1"/>
  <c r="O51" i="38" s="1"/>
  <c r="G21" i="58"/>
  <c r="N48" i="38" s="1"/>
  <c r="N51" i="38" s="1"/>
  <c r="G20" i="58"/>
  <c r="M48" i="38" s="1"/>
  <c r="M51" i="38" s="1"/>
  <c r="G19" i="58"/>
  <c r="L48" i="38" s="1"/>
  <c r="L51" i="38" s="1"/>
  <c r="G18" i="58"/>
  <c r="K48" i="38" s="1"/>
  <c r="K51" i="38" s="1"/>
  <c r="G17" i="58"/>
  <c r="J48" i="38" s="1"/>
  <c r="J51" i="38" s="1"/>
  <c r="G16" i="58"/>
  <c r="I48" i="38" s="1"/>
  <c r="I51" i="38" s="1"/>
  <c r="G15" i="58"/>
  <c r="H48" i="38" s="1"/>
  <c r="H51" i="38" s="1"/>
  <c r="G14" i="58"/>
  <c r="G48" i="38" s="1"/>
  <c r="G51" i="38" s="1"/>
  <c r="G13" i="58"/>
  <c r="F48" i="38" s="1"/>
  <c r="F51" i="38" s="1"/>
  <c r="G12" i="58"/>
  <c r="E48" i="38" s="1"/>
  <c r="E51" i="38" s="1"/>
  <c r="G11" i="58"/>
  <c r="D48" i="38" s="1"/>
  <c r="D51" i="38" s="1"/>
  <c r="G10" i="58"/>
  <c r="C48" i="38" s="1"/>
  <c r="C51" i="38" s="1"/>
  <c r="P48" i="38" l="1"/>
  <c r="G9" i="58"/>
  <c r="B48" i="38" s="1"/>
  <c r="B51" i="38" s="1"/>
  <c r="P19" i="47"/>
  <c r="P49" i="38" s="1"/>
  <c r="P51" i="38" l="1"/>
  <c r="F3" i="67"/>
  <c r="RO3" i="61" l="1"/>
  <c r="RN3" i="61"/>
  <c r="RM3" i="61"/>
  <c r="RL3" i="61"/>
  <c r="RK3" i="61"/>
  <c r="RJ3" i="61"/>
  <c r="RI3" i="61"/>
  <c r="RH3" i="61"/>
  <c r="RG3" i="61"/>
  <c r="RF3" i="61"/>
  <c r="RE3" i="61"/>
  <c r="RD3" i="61"/>
  <c r="RC3" i="61"/>
  <c r="RB3" i="61"/>
  <c r="RA3" i="61"/>
  <c r="QZ3" i="61"/>
  <c r="QY3" i="61"/>
  <c r="QX3" i="61"/>
  <c r="QW3" i="61"/>
  <c r="QV3" i="61"/>
  <c r="QU3" i="61"/>
  <c r="QT3" i="61"/>
  <c r="QS3" i="61"/>
  <c r="QR3" i="61"/>
  <c r="QQ3" i="61"/>
  <c r="QP3" i="61"/>
  <c r="QO3" i="61"/>
  <c r="QN3" i="61"/>
  <c r="QM3" i="61"/>
  <c r="QL3" i="61"/>
  <c r="QK3" i="61"/>
  <c r="QJ3" i="61"/>
  <c r="QI3" i="61"/>
  <c r="QH3" i="61"/>
  <c r="QG3" i="61"/>
  <c r="QF3" i="61"/>
  <c r="QE3" i="61"/>
  <c r="QD3" i="61"/>
  <c r="QC3" i="61"/>
  <c r="QB3" i="61"/>
  <c r="QA3" i="61"/>
  <c r="PZ3" i="61"/>
  <c r="PY3" i="61"/>
  <c r="PX3" i="61"/>
  <c r="PW3" i="61"/>
  <c r="PV3" i="61"/>
  <c r="PU3" i="61"/>
  <c r="PT3" i="61"/>
  <c r="PS3" i="61"/>
  <c r="PR3" i="61"/>
  <c r="PQ3" i="61"/>
  <c r="PP3" i="61"/>
  <c r="PO3" i="61"/>
  <c r="PN3" i="61"/>
  <c r="PM3" i="61"/>
  <c r="PL3" i="61"/>
  <c r="PK3" i="61"/>
  <c r="PJ3" i="61"/>
  <c r="PI3" i="61"/>
  <c r="PH3" i="61"/>
  <c r="PG3" i="61"/>
  <c r="PF3" i="61"/>
  <c r="PE3" i="61"/>
  <c r="PD3" i="61"/>
  <c r="PC3" i="61"/>
  <c r="PB3" i="61"/>
  <c r="PA3" i="61"/>
  <c r="OZ3" i="61"/>
  <c r="OY3" i="61"/>
  <c r="OX3" i="61"/>
  <c r="OW3" i="61"/>
  <c r="OV3" i="61"/>
  <c r="OU3" i="61"/>
  <c r="OT3" i="61"/>
  <c r="OS3" i="61"/>
  <c r="OR3" i="61"/>
  <c r="OQ3" i="61"/>
  <c r="OP3" i="61"/>
  <c r="OO3" i="61"/>
  <c r="ON3" i="61"/>
  <c r="OM3" i="61"/>
  <c r="OL3" i="61"/>
  <c r="OK3" i="61"/>
  <c r="OJ3" i="61"/>
  <c r="OI3" i="61"/>
  <c r="OH3" i="61"/>
  <c r="OG3" i="61"/>
  <c r="OF3" i="61"/>
  <c r="OE3" i="61"/>
  <c r="OD3" i="61"/>
  <c r="OC3" i="61"/>
  <c r="OB3" i="61"/>
  <c r="OA3" i="61"/>
  <c r="NZ3" i="61"/>
  <c r="NY3" i="61"/>
  <c r="NX3" i="61"/>
  <c r="NW3" i="61"/>
  <c r="NV3" i="61"/>
  <c r="NU3" i="61"/>
  <c r="NT3" i="61"/>
  <c r="NS3" i="61"/>
  <c r="NR3" i="61"/>
  <c r="NQ3" i="61"/>
  <c r="NP3" i="61"/>
  <c r="NO3" i="61"/>
  <c r="NN3" i="61"/>
  <c r="NM3" i="61"/>
  <c r="NL3" i="61"/>
  <c r="NK3" i="61"/>
  <c r="NJ3" i="61"/>
  <c r="NI3" i="61"/>
  <c r="NH3" i="61"/>
  <c r="NG3" i="61"/>
  <c r="NF3" i="61"/>
  <c r="NE3" i="61"/>
  <c r="ND3" i="61"/>
  <c r="NC3" i="61"/>
  <c r="NB3" i="61"/>
  <c r="NA3" i="61"/>
  <c r="MZ3" i="61"/>
  <c r="MY3" i="61"/>
  <c r="MX3" i="61"/>
  <c r="MW3" i="61"/>
  <c r="MV3" i="61"/>
  <c r="MU3" i="61"/>
  <c r="MT3" i="61"/>
  <c r="MS3" i="61"/>
  <c r="MR3" i="61"/>
  <c r="MQ3" i="61"/>
  <c r="MP3" i="61"/>
  <c r="MO3" i="61"/>
  <c r="MN3" i="61"/>
  <c r="MM3" i="61"/>
  <c r="ML3" i="61"/>
  <c r="MK3" i="61"/>
  <c r="MJ3" i="61"/>
  <c r="MI3" i="61"/>
  <c r="MH3" i="61"/>
  <c r="MG3" i="61"/>
  <c r="MF3" i="61"/>
  <c r="ME3" i="61"/>
  <c r="MD3" i="61"/>
  <c r="MC3" i="61"/>
  <c r="MB3" i="61"/>
  <c r="MA3" i="61"/>
  <c r="LZ3" i="61"/>
  <c r="LY3" i="61"/>
  <c r="LX3" i="61"/>
  <c r="LW3" i="61"/>
  <c r="LV3" i="61"/>
  <c r="LU3" i="61"/>
  <c r="LT3" i="61"/>
  <c r="LS3" i="61"/>
  <c r="LR3" i="61"/>
  <c r="LQ3" i="61"/>
  <c r="LP3" i="61"/>
  <c r="LO3" i="61"/>
  <c r="LN3" i="61"/>
  <c r="LM3" i="61"/>
  <c r="LL3" i="61"/>
  <c r="LK3" i="61"/>
  <c r="LJ3" i="61"/>
  <c r="LI3" i="61"/>
  <c r="LH3" i="61"/>
  <c r="LG3" i="61"/>
  <c r="LF3" i="61"/>
  <c r="LE3" i="61"/>
  <c r="LD3" i="61"/>
  <c r="LC3" i="61"/>
  <c r="LB3" i="61"/>
  <c r="LA3" i="61"/>
  <c r="KZ3" i="61"/>
  <c r="KY3" i="61"/>
  <c r="KX3" i="61"/>
  <c r="KW3" i="61"/>
  <c r="KV3" i="61"/>
  <c r="KU3" i="61"/>
  <c r="KT3" i="61"/>
  <c r="KS3" i="61"/>
  <c r="KQ3" i="61"/>
  <c r="KP3" i="61"/>
  <c r="KO3" i="61"/>
  <c r="KN3" i="61"/>
  <c r="KM3" i="61"/>
  <c r="KL3" i="61"/>
  <c r="KK3" i="61"/>
  <c r="KJ3" i="61"/>
  <c r="KI3" i="61"/>
  <c r="KH3" i="61"/>
  <c r="KG3" i="61"/>
  <c r="KF3" i="61"/>
  <c r="KE3" i="61"/>
  <c r="KD3" i="61"/>
  <c r="KC3" i="61"/>
  <c r="KB3" i="61"/>
  <c r="KA3" i="61"/>
  <c r="JZ3" i="61"/>
  <c r="JY3" i="61"/>
  <c r="JX3" i="61"/>
  <c r="JW3" i="61"/>
  <c r="JV3" i="61"/>
  <c r="JU3" i="61"/>
  <c r="JT3" i="61"/>
  <c r="JS3" i="61"/>
  <c r="JR3" i="61"/>
  <c r="JQ3" i="61"/>
  <c r="JP3" i="61"/>
  <c r="JO3" i="61"/>
  <c r="JN3" i="61"/>
  <c r="JM3" i="61"/>
  <c r="JL3" i="61"/>
  <c r="JK3" i="61"/>
  <c r="JJ3" i="61"/>
  <c r="JI3" i="61"/>
  <c r="JH3" i="61"/>
  <c r="JG3" i="61"/>
  <c r="JF3" i="61"/>
  <c r="JE3" i="61"/>
  <c r="JD3" i="61"/>
  <c r="JC3" i="61"/>
  <c r="JB3" i="61"/>
  <c r="IZ3" i="61"/>
  <c r="IY3" i="61"/>
  <c r="IX3" i="61"/>
  <c r="IW3" i="61"/>
  <c r="IV3" i="61"/>
  <c r="IU3" i="61"/>
  <c r="IT3" i="61"/>
  <c r="IS3" i="61"/>
  <c r="IR3" i="61"/>
  <c r="IQ3" i="61"/>
  <c r="IP3" i="61"/>
  <c r="IO3" i="61"/>
  <c r="IN3" i="61"/>
  <c r="IM3" i="61"/>
  <c r="IL3" i="61"/>
  <c r="IK3" i="61"/>
  <c r="IJ3" i="61"/>
  <c r="II3" i="61"/>
  <c r="IH3" i="61"/>
  <c r="IG3" i="61"/>
  <c r="IF3" i="61"/>
  <c r="IE3" i="61"/>
  <c r="ID3" i="61"/>
  <c r="IC3" i="61"/>
  <c r="IB3" i="61"/>
  <c r="IA3" i="61"/>
  <c r="HZ3" i="61"/>
  <c r="HY3" i="61"/>
  <c r="HX3" i="61"/>
  <c r="HW3" i="61"/>
  <c r="HV3" i="61"/>
  <c r="HU3" i="61"/>
  <c r="HT3" i="61"/>
  <c r="HS3" i="61"/>
  <c r="HR3" i="61"/>
  <c r="HQ3" i="61"/>
  <c r="HP3" i="61"/>
  <c r="HO3" i="61"/>
  <c r="HN3" i="61"/>
  <c r="HM3" i="61"/>
  <c r="HL3" i="61"/>
  <c r="HK3" i="61"/>
  <c r="HJ3" i="61"/>
  <c r="HI3" i="61"/>
  <c r="HH3" i="61"/>
  <c r="HG3" i="61"/>
  <c r="HF3" i="61"/>
  <c r="HE3" i="61"/>
  <c r="HD3" i="61"/>
  <c r="HC3" i="61"/>
  <c r="HB3" i="61"/>
  <c r="HA3" i="61"/>
  <c r="GZ3" i="61"/>
  <c r="GY3" i="61"/>
  <c r="GX3" i="61"/>
  <c r="GW3" i="61"/>
  <c r="GV3" i="61"/>
  <c r="GU3" i="61"/>
  <c r="GT3" i="61"/>
  <c r="GS3" i="61"/>
  <c r="GR3" i="61"/>
  <c r="GQ3" i="61"/>
  <c r="GP3" i="61"/>
  <c r="GO3" i="61"/>
  <c r="GN3" i="61"/>
  <c r="GM3" i="61"/>
  <c r="GL3" i="61"/>
  <c r="GK3" i="61"/>
  <c r="GJ3" i="61"/>
  <c r="GI3" i="61"/>
  <c r="GH3" i="61"/>
  <c r="GG3" i="61"/>
  <c r="GF3" i="61"/>
  <c r="GE3" i="61"/>
  <c r="GD3" i="61"/>
  <c r="GC3" i="61"/>
  <c r="GB3" i="61"/>
  <c r="GA3" i="61"/>
  <c r="FZ3" i="61"/>
  <c r="FY3" i="61"/>
  <c r="FX3" i="61"/>
  <c r="FW3" i="61"/>
  <c r="FV3" i="61"/>
  <c r="FU3" i="61"/>
  <c r="FT3" i="61"/>
  <c r="FS3" i="61"/>
  <c r="FR3" i="61"/>
  <c r="FQ3" i="61"/>
  <c r="FP3" i="61"/>
  <c r="FO3" i="61"/>
  <c r="FN3" i="61"/>
  <c r="FL3" i="61"/>
  <c r="FK3" i="61"/>
  <c r="FJ3" i="61"/>
  <c r="FI3" i="61"/>
  <c r="FH3" i="61"/>
  <c r="FG3" i="61"/>
  <c r="FF3" i="61"/>
  <c r="FE3" i="61"/>
  <c r="FD3" i="61"/>
  <c r="FC3" i="61"/>
  <c r="FB3" i="61"/>
  <c r="FA3" i="61"/>
  <c r="EZ3" i="61"/>
  <c r="EY3" i="61"/>
  <c r="EX3" i="61"/>
  <c r="EW3" i="61"/>
  <c r="EV3" i="61"/>
  <c r="EU3" i="61"/>
  <c r="ET3" i="61"/>
  <c r="ES3" i="61"/>
  <c r="ER3" i="61"/>
  <c r="EQ3" i="61"/>
  <c r="EP3" i="61"/>
  <c r="EO3" i="61"/>
  <c r="EN3" i="61"/>
  <c r="EM3" i="61"/>
  <c r="EL3" i="61"/>
  <c r="EK3" i="61"/>
  <c r="EJ3" i="61"/>
  <c r="EI3" i="61"/>
  <c r="EH3" i="61"/>
  <c r="EG3" i="61"/>
  <c r="EF3" i="61"/>
  <c r="EE3" i="61"/>
  <c r="ED3" i="61"/>
  <c r="EC3" i="61"/>
  <c r="EB3" i="61"/>
  <c r="DZ3" i="61"/>
  <c r="DY3" i="61"/>
  <c r="DX3" i="61"/>
  <c r="DW3" i="61"/>
  <c r="DV3" i="61"/>
  <c r="DU3" i="61"/>
  <c r="DT3" i="61"/>
  <c r="DS3" i="61"/>
  <c r="DR3" i="61"/>
  <c r="DQ3" i="61"/>
  <c r="DP3" i="61"/>
  <c r="DO3" i="61"/>
  <c r="DN3" i="61"/>
  <c r="DM3" i="61"/>
  <c r="DL3" i="61"/>
  <c r="DK3" i="61"/>
  <c r="DJ3" i="61"/>
  <c r="DI3" i="61"/>
  <c r="DH3" i="61"/>
  <c r="DG3" i="61"/>
  <c r="DF3" i="61"/>
  <c r="DE3" i="61"/>
  <c r="DD3" i="61"/>
  <c r="DC3" i="61"/>
  <c r="DA3" i="61"/>
  <c r="CZ3" i="61"/>
  <c r="CY3" i="61"/>
  <c r="CX3" i="61"/>
  <c r="CW3" i="61"/>
  <c r="CV3" i="61"/>
  <c r="CU3" i="61"/>
  <c r="CT3" i="61"/>
  <c r="CS3" i="61"/>
  <c r="CR3" i="61"/>
  <c r="CQ3" i="61"/>
  <c r="CP3" i="61"/>
  <c r="CO3" i="61"/>
  <c r="CN3" i="61"/>
  <c r="CM3" i="61"/>
  <c r="CL3" i="61"/>
  <c r="CK3" i="61"/>
  <c r="CJ3" i="61"/>
  <c r="CI3" i="61"/>
  <c r="CH3" i="61"/>
  <c r="CG3" i="61"/>
  <c r="CF3" i="61"/>
  <c r="CE3" i="61"/>
  <c r="CD3" i="61"/>
  <c r="CC3" i="61"/>
  <c r="CB3" i="61"/>
  <c r="CA3" i="61"/>
  <c r="BZ3" i="61"/>
  <c r="BY3" i="61"/>
  <c r="D224" i="57" l="1"/>
  <c r="P5" i="38" l="1"/>
  <c r="O5" i="38"/>
  <c r="N5" i="38"/>
  <c r="M5" i="38"/>
  <c r="L5" i="38"/>
  <c r="K5" i="38"/>
  <c r="J5" i="38"/>
  <c r="I5" i="38"/>
  <c r="H5" i="38"/>
  <c r="G5" i="38"/>
  <c r="F5" i="38"/>
  <c r="E5" i="38"/>
  <c r="D5" i="38"/>
  <c r="C5" i="38"/>
  <c r="B5" i="38"/>
  <c r="BG3" i="61"/>
  <c r="BF3" i="61"/>
  <c r="BE3" i="61"/>
  <c r="BD3" i="61"/>
  <c r="BC3" i="61"/>
  <c r="A1" i="67" l="1"/>
  <c r="A1" i="66"/>
  <c r="A1" i="63"/>
  <c r="A1" i="65"/>
  <c r="A1" i="64"/>
  <c r="S3" i="61" l="1"/>
  <c r="R3" i="61"/>
  <c r="Z3" i="61"/>
  <c r="Y3" i="61"/>
  <c r="Q3" i="61"/>
  <c r="U3" i="61"/>
  <c r="I3" i="61"/>
  <c r="P3" i="61"/>
  <c r="O3" i="61"/>
  <c r="N3" i="61"/>
  <c r="M3" i="61"/>
  <c r="H3" i="61"/>
  <c r="X3" i="61"/>
  <c r="AD3" i="61"/>
  <c r="AC3" i="61"/>
  <c r="L3" i="61"/>
  <c r="AG3" i="61"/>
  <c r="AF3" i="61"/>
  <c r="AE3" i="61"/>
  <c r="AB3" i="61"/>
  <c r="AA3" i="61"/>
  <c r="W3" i="61"/>
  <c r="V3" i="61"/>
  <c r="K3" i="61"/>
  <c r="J3" i="61"/>
  <c r="T3" i="61"/>
  <c r="A6" i="61"/>
  <c r="BL3" i="61"/>
  <c r="BK3" i="61"/>
  <c r="BJ3" i="61"/>
  <c r="BI3" i="61"/>
  <c r="BH3" i="61"/>
  <c r="BB3" i="61"/>
  <c r="BA3" i="61"/>
  <c r="AZ3" i="61"/>
  <c r="AY3" i="61"/>
  <c r="AX3" i="61"/>
  <c r="AW3" i="61"/>
  <c r="AV3" i="61"/>
  <c r="AU3" i="61"/>
  <c r="AT3" i="61"/>
  <c r="AS3" i="61"/>
  <c r="AR3" i="61"/>
  <c r="AQ3" i="61"/>
  <c r="AP3" i="61"/>
  <c r="AO3" i="61"/>
  <c r="AN3" i="61"/>
  <c r="AM3" i="61"/>
  <c r="AL3" i="61"/>
  <c r="AK3" i="61"/>
  <c r="AJ3" i="61"/>
  <c r="AI3" i="61"/>
  <c r="AH3" i="61"/>
  <c r="K423" i="57" l="1"/>
  <c r="M423" i="57" s="1"/>
  <c r="K416" i="57"/>
  <c r="M416" i="57" s="1"/>
  <c r="K414" i="57"/>
  <c r="K404" i="57"/>
  <c r="K386" i="57"/>
  <c r="K382" i="57"/>
  <c r="M382" i="57" s="1"/>
  <c r="K376" i="57"/>
  <c r="M376" i="57" s="1"/>
  <c r="K368" i="57"/>
  <c r="K355" i="57"/>
  <c r="K351" i="57"/>
  <c r="M351" i="57" s="1"/>
  <c r="K302" i="57"/>
  <c r="K296" i="57"/>
  <c r="M296" i="57" s="1"/>
  <c r="K284" i="57"/>
  <c r="M284" i="57" s="1"/>
  <c r="K279" i="57"/>
  <c r="K274" i="57"/>
  <c r="M274" i="57" s="1"/>
  <c r="K267" i="57"/>
  <c r="M267" i="57" s="1"/>
  <c r="K252" i="57"/>
  <c r="K251" i="57"/>
  <c r="K235" i="57"/>
  <c r="K226" i="57"/>
  <c r="M226" i="57" s="1"/>
  <c r="K225" i="57"/>
  <c r="K198" i="57"/>
  <c r="K192" i="57"/>
  <c r="M192" i="57" s="1"/>
  <c r="K188" i="57"/>
  <c r="K172" i="57"/>
  <c r="K101" i="57"/>
  <c r="K85" i="57"/>
  <c r="K70" i="57"/>
  <c r="K8" i="57"/>
  <c r="E440" i="57"/>
  <c r="E438" i="57"/>
  <c r="E437" i="57"/>
  <c r="E436" i="57"/>
  <c r="E435" i="57"/>
  <c r="E434" i="57"/>
  <c r="E433" i="57"/>
  <c r="E432" i="57"/>
  <c r="E431" i="57"/>
  <c r="E430" i="57"/>
  <c r="E429" i="57"/>
  <c r="E428" i="57"/>
  <c r="G428" i="57" s="1"/>
  <c r="E427" i="57"/>
  <c r="E426" i="57"/>
  <c r="E425" i="57"/>
  <c r="E424" i="57"/>
  <c r="E423" i="57"/>
  <c r="G423" i="57" s="1"/>
  <c r="E422" i="57"/>
  <c r="E421" i="57"/>
  <c r="E420" i="57"/>
  <c r="E419" i="57"/>
  <c r="E418" i="57"/>
  <c r="E417" i="57"/>
  <c r="E416" i="57"/>
  <c r="G416" i="57" s="1"/>
  <c r="E415" i="57"/>
  <c r="E414" i="57"/>
  <c r="E413" i="57"/>
  <c r="E412" i="57"/>
  <c r="E411" i="57"/>
  <c r="E410" i="57"/>
  <c r="E408" i="57"/>
  <c r="E407" i="57"/>
  <c r="E406" i="57"/>
  <c r="E405" i="57"/>
  <c r="E404" i="57"/>
  <c r="E402" i="57"/>
  <c r="E401" i="57"/>
  <c r="E400" i="57"/>
  <c r="E399" i="57"/>
  <c r="E398" i="57"/>
  <c r="E397" i="57"/>
  <c r="E395" i="57"/>
  <c r="E394" i="57"/>
  <c r="E393" i="57"/>
  <c r="E392" i="57"/>
  <c r="E391" i="57"/>
  <c r="E390" i="57"/>
  <c r="E389" i="57"/>
  <c r="E388" i="57"/>
  <c r="E387" i="57"/>
  <c r="E386" i="57"/>
  <c r="G386" i="57" s="1"/>
  <c r="E385" i="57"/>
  <c r="E384" i="57"/>
  <c r="E383" i="57"/>
  <c r="E382" i="57"/>
  <c r="G382" i="57" s="1"/>
  <c r="E381" i="57"/>
  <c r="E380" i="57"/>
  <c r="E379" i="57"/>
  <c r="E378" i="57"/>
  <c r="E377" i="57"/>
  <c r="E376" i="57"/>
  <c r="G376" i="57" s="1"/>
  <c r="E375" i="57"/>
  <c r="E374" i="57"/>
  <c r="E373" i="57"/>
  <c r="E372" i="57"/>
  <c r="E370" i="57"/>
  <c r="E369" i="57"/>
  <c r="E368" i="57"/>
  <c r="E367" i="57"/>
  <c r="E366" i="57"/>
  <c r="E365" i="57"/>
  <c r="E364" i="57"/>
  <c r="E363" i="57"/>
  <c r="E362" i="57"/>
  <c r="E361" i="57"/>
  <c r="E360" i="57"/>
  <c r="E359" i="57"/>
  <c r="E358" i="57"/>
  <c r="E357" i="57"/>
  <c r="E356" i="57"/>
  <c r="E355" i="57"/>
  <c r="G355" i="57" s="1"/>
  <c r="E354" i="57"/>
  <c r="E353" i="57"/>
  <c r="E352" i="57"/>
  <c r="E351" i="57"/>
  <c r="G351" i="57" s="1"/>
  <c r="E349" i="57"/>
  <c r="E348" i="57"/>
  <c r="E347" i="57"/>
  <c r="E346" i="57"/>
  <c r="E345" i="57"/>
  <c r="E344" i="57"/>
  <c r="E343" i="57"/>
  <c r="E342" i="57"/>
  <c r="E341" i="57"/>
  <c r="E340" i="57"/>
  <c r="E339" i="57"/>
  <c r="E338" i="57"/>
  <c r="E337" i="57"/>
  <c r="E336" i="57"/>
  <c r="E335" i="57"/>
  <c r="E334" i="57"/>
  <c r="E333" i="57"/>
  <c r="E332" i="57"/>
  <c r="E329" i="57"/>
  <c r="E328" i="57"/>
  <c r="E327" i="57"/>
  <c r="E326" i="57"/>
  <c r="E325" i="57"/>
  <c r="E324" i="57"/>
  <c r="E321" i="57"/>
  <c r="E320" i="57"/>
  <c r="E319" i="57"/>
  <c r="E318" i="57"/>
  <c r="E317" i="57"/>
  <c r="E316" i="57"/>
  <c r="E315" i="57"/>
  <c r="E314" i="57"/>
  <c r="E313" i="57"/>
  <c r="E312" i="57"/>
  <c r="E311" i="57"/>
  <c r="E310" i="57"/>
  <c r="E309" i="57"/>
  <c r="E308" i="57"/>
  <c r="E307" i="57"/>
  <c r="E306" i="57"/>
  <c r="E305" i="57"/>
  <c r="E304" i="57"/>
  <c r="E302" i="57"/>
  <c r="E301" i="57"/>
  <c r="E300" i="57"/>
  <c r="E299" i="57"/>
  <c r="E298" i="57"/>
  <c r="E297" i="57"/>
  <c r="E296" i="57"/>
  <c r="G296" i="57" s="1"/>
  <c r="E295" i="57"/>
  <c r="E294" i="57"/>
  <c r="E293" i="57"/>
  <c r="E292" i="57"/>
  <c r="E291" i="57"/>
  <c r="E290" i="57"/>
  <c r="E289" i="57"/>
  <c r="E288" i="57"/>
  <c r="E287" i="57"/>
  <c r="E286" i="57"/>
  <c r="E285" i="57"/>
  <c r="E284" i="57"/>
  <c r="G284" i="57" s="1"/>
  <c r="E283" i="57"/>
  <c r="E282" i="57"/>
  <c r="E281" i="57"/>
  <c r="E280" i="57"/>
  <c r="E279" i="57"/>
  <c r="G279" i="57" s="1"/>
  <c r="E278" i="57"/>
  <c r="E277" i="57"/>
  <c r="E276" i="57"/>
  <c r="E275" i="57"/>
  <c r="E274" i="57"/>
  <c r="G274" i="57" s="1"/>
  <c r="E273" i="57"/>
  <c r="E272" i="57"/>
  <c r="E271" i="57"/>
  <c r="E270" i="57"/>
  <c r="E269" i="57"/>
  <c r="E268" i="57"/>
  <c r="E267" i="57"/>
  <c r="G267" i="57" s="1"/>
  <c r="E266" i="57"/>
  <c r="E265" i="57"/>
  <c r="E264" i="57"/>
  <c r="E263" i="57"/>
  <c r="E262" i="57"/>
  <c r="E261" i="57"/>
  <c r="E260" i="57"/>
  <c r="E259" i="57"/>
  <c r="E258" i="57"/>
  <c r="E256" i="57"/>
  <c r="E255" i="57"/>
  <c r="E254" i="57"/>
  <c r="E253" i="57"/>
  <c r="E252" i="57"/>
  <c r="G252" i="57" s="1"/>
  <c r="E251" i="57"/>
  <c r="E250" i="57"/>
  <c r="E249" i="57"/>
  <c r="E247" i="57"/>
  <c r="E246" i="57"/>
  <c r="E245" i="57"/>
  <c r="E244" i="57"/>
  <c r="E243" i="57"/>
  <c r="E242" i="57"/>
  <c r="E241" i="57"/>
  <c r="E240" i="57"/>
  <c r="E238" i="57"/>
  <c r="E237" i="57"/>
  <c r="E236" i="57"/>
  <c r="E235" i="57"/>
  <c r="E234" i="57"/>
  <c r="E233" i="57"/>
  <c r="E232" i="57"/>
  <c r="E231" i="57"/>
  <c r="E230" i="57"/>
  <c r="E229" i="57"/>
  <c r="E228" i="57"/>
  <c r="E227" i="57"/>
  <c r="E226" i="57"/>
  <c r="G226" i="57" s="1"/>
  <c r="E225" i="57"/>
  <c r="E224" i="57"/>
  <c r="E222" i="57"/>
  <c r="E221" i="57"/>
  <c r="E220" i="57"/>
  <c r="E219" i="57"/>
  <c r="E217" i="57"/>
  <c r="E216" i="57"/>
  <c r="E215" i="57"/>
  <c r="E214" i="57"/>
  <c r="E213" i="57"/>
  <c r="E212" i="57"/>
  <c r="E210" i="57"/>
  <c r="E209" i="57"/>
  <c r="E208" i="57"/>
  <c r="E207" i="57"/>
  <c r="E206" i="57"/>
  <c r="E205" i="57"/>
  <c r="E204" i="57"/>
  <c r="E203" i="57"/>
  <c r="E201" i="57"/>
  <c r="E200" i="57"/>
  <c r="E199" i="57"/>
  <c r="E198" i="57"/>
  <c r="E197" i="57"/>
  <c r="E196" i="57"/>
  <c r="E195" i="57"/>
  <c r="E194" i="57"/>
  <c r="E193" i="57"/>
  <c r="E192" i="57"/>
  <c r="G192" i="57" s="1"/>
  <c r="E191" i="57"/>
  <c r="E190" i="57"/>
  <c r="E189" i="57"/>
  <c r="E188" i="57"/>
  <c r="E187" i="57"/>
  <c r="E186" i="57"/>
  <c r="E185" i="57"/>
  <c r="E184" i="57"/>
  <c r="E182" i="57"/>
  <c r="E181" i="57"/>
  <c r="E180" i="57"/>
  <c r="E179" i="57"/>
  <c r="E178" i="57"/>
  <c r="E177" i="57"/>
  <c r="E176" i="57"/>
  <c r="G176" i="57" s="1"/>
  <c r="E175" i="57"/>
  <c r="E174" i="57"/>
  <c r="E173" i="57"/>
  <c r="E172" i="57"/>
  <c r="E171" i="57"/>
  <c r="E170" i="57"/>
  <c r="E168" i="57"/>
  <c r="E167" i="57"/>
  <c r="E166" i="57"/>
  <c r="E165" i="57"/>
  <c r="G165" i="57" s="1"/>
  <c r="M165" i="57" s="1"/>
  <c r="E163" i="57"/>
  <c r="E162" i="57"/>
  <c r="E161" i="57"/>
  <c r="G161" i="57" s="1"/>
  <c r="M161" i="57" s="1"/>
  <c r="E159" i="57"/>
  <c r="E158" i="57"/>
  <c r="E157" i="57"/>
  <c r="E156" i="57"/>
  <c r="E155" i="57"/>
  <c r="E154" i="57"/>
  <c r="E153" i="57"/>
  <c r="E152" i="57"/>
  <c r="E151" i="57"/>
  <c r="E150" i="57"/>
  <c r="E149" i="57"/>
  <c r="E147" i="57"/>
  <c r="E146" i="57"/>
  <c r="E145" i="57"/>
  <c r="E144" i="57"/>
  <c r="E143" i="57"/>
  <c r="E142" i="57"/>
  <c r="E141" i="57"/>
  <c r="E140" i="57"/>
  <c r="G140" i="57" s="1"/>
  <c r="M140" i="57" s="1"/>
  <c r="E138" i="57"/>
  <c r="E137" i="57"/>
  <c r="E136" i="57"/>
  <c r="E135" i="57"/>
  <c r="E133" i="57"/>
  <c r="E132" i="57"/>
  <c r="E131" i="57"/>
  <c r="E130" i="57"/>
  <c r="E129" i="57"/>
  <c r="E128" i="57"/>
  <c r="E127" i="57"/>
  <c r="E126" i="57"/>
  <c r="E125" i="57"/>
  <c r="E124" i="57"/>
  <c r="G124" i="57" s="1"/>
  <c r="M124" i="57" s="1"/>
  <c r="E123" i="57"/>
  <c r="E122" i="57"/>
  <c r="E121" i="57"/>
  <c r="E120" i="57"/>
  <c r="E119" i="57"/>
  <c r="E118" i="57"/>
  <c r="E117" i="57"/>
  <c r="E115" i="57"/>
  <c r="E114" i="57"/>
  <c r="E113" i="57"/>
  <c r="E112" i="57"/>
  <c r="E111" i="57"/>
  <c r="E110" i="57"/>
  <c r="E109" i="57"/>
  <c r="E108" i="57"/>
  <c r="E107" i="57"/>
  <c r="E106" i="57"/>
  <c r="E105" i="57"/>
  <c r="E103" i="57"/>
  <c r="E102" i="57"/>
  <c r="E101" i="57"/>
  <c r="E99" i="57"/>
  <c r="E98" i="57"/>
  <c r="E97" i="57"/>
  <c r="E96" i="57"/>
  <c r="E95" i="57"/>
  <c r="E94" i="57"/>
  <c r="E93" i="57"/>
  <c r="E92" i="57"/>
  <c r="E91" i="57"/>
  <c r="E89" i="57"/>
  <c r="E88" i="57"/>
  <c r="E87" i="57"/>
  <c r="E86" i="57"/>
  <c r="E85" i="57"/>
  <c r="E84" i="57"/>
  <c r="E83" i="57"/>
  <c r="E82" i="57"/>
  <c r="E81" i="57"/>
  <c r="E80" i="57"/>
  <c r="E79" i="57"/>
  <c r="E78" i="57"/>
  <c r="E77" i="57"/>
  <c r="E75" i="57"/>
  <c r="E74" i="57"/>
  <c r="E73" i="57"/>
  <c r="E72" i="57"/>
  <c r="E71" i="57"/>
  <c r="G71" i="57" s="1"/>
  <c r="E70" i="57"/>
  <c r="E8" i="57"/>
  <c r="F440" i="59"/>
  <c r="K440" i="57" s="1"/>
  <c r="C440" i="59"/>
  <c r="B440" i="59"/>
  <c r="A440" i="59"/>
  <c r="A439" i="59"/>
  <c r="C438" i="59"/>
  <c r="B438" i="59"/>
  <c r="A438" i="59"/>
  <c r="C437" i="59"/>
  <c r="B437" i="59"/>
  <c r="A437" i="59"/>
  <c r="C436" i="59"/>
  <c r="B436" i="59"/>
  <c r="A436" i="59"/>
  <c r="C435" i="59"/>
  <c r="B435" i="59"/>
  <c r="A435" i="59"/>
  <c r="C434" i="59"/>
  <c r="B434" i="59"/>
  <c r="A434" i="59"/>
  <c r="C433" i="59"/>
  <c r="B433" i="59"/>
  <c r="A433" i="59"/>
  <c r="C432" i="59"/>
  <c r="B432" i="59"/>
  <c r="A432" i="59"/>
  <c r="C431" i="59"/>
  <c r="B431" i="59"/>
  <c r="A431" i="59"/>
  <c r="C430" i="59"/>
  <c r="B430" i="59"/>
  <c r="A430" i="59"/>
  <c r="C429" i="59"/>
  <c r="B429" i="59"/>
  <c r="A429" i="59"/>
  <c r="C428" i="59"/>
  <c r="B428" i="59"/>
  <c r="A428" i="59"/>
  <c r="F427" i="59"/>
  <c r="K427" i="57" s="1"/>
  <c r="C427" i="59"/>
  <c r="B427" i="59"/>
  <c r="A427" i="59"/>
  <c r="C426" i="59"/>
  <c r="B426" i="59"/>
  <c r="A426" i="59"/>
  <c r="F425" i="59"/>
  <c r="K425" i="57" s="1"/>
  <c r="C425" i="59"/>
  <c r="B425" i="59"/>
  <c r="A425" i="59"/>
  <c r="F424" i="59"/>
  <c r="K424" i="57" s="1"/>
  <c r="C424" i="59"/>
  <c r="B424" i="59"/>
  <c r="A424" i="59"/>
  <c r="C423" i="59"/>
  <c r="B423" i="59"/>
  <c r="A423" i="59"/>
  <c r="F422" i="59"/>
  <c r="K422" i="57" s="1"/>
  <c r="C422" i="59"/>
  <c r="B422" i="59"/>
  <c r="A422" i="59"/>
  <c r="F421" i="59"/>
  <c r="K421" i="57" s="1"/>
  <c r="C421" i="59"/>
  <c r="B421" i="59"/>
  <c r="A421" i="59"/>
  <c r="F420" i="59"/>
  <c r="K420" i="57" s="1"/>
  <c r="C420" i="59"/>
  <c r="B420" i="59"/>
  <c r="A420" i="59"/>
  <c r="F419" i="59"/>
  <c r="K419" i="57" s="1"/>
  <c r="C419" i="59"/>
  <c r="B419" i="59"/>
  <c r="A419" i="59"/>
  <c r="F418" i="59"/>
  <c r="K418" i="57" s="1"/>
  <c r="C418" i="59"/>
  <c r="B418" i="59"/>
  <c r="A418" i="59"/>
  <c r="F417" i="59"/>
  <c r="K417" i="57" s="1"/>
  <c r="C417" i="59"/>
  <c r="B417" i="59"/>
  <c r="A417" i="59"/>
  <c r="C416" i="59"/>
  <c r="B416" i="59"/>
  <c r="A416" i="59"/>
  <c r="F415" i="59"/>
  <c r="K415" i="57" s="1"/>
  <c r="C415" i="59"/>
  <c r="B415" i="59"/>
  <c r="A415" i="59"/>
  <c r="C414" i="59"/>
  <c r="B414" i="59"/>
  <c r="A414" i="59"/>
  <c r="C413" i="59"/>
  <c r="B413" i="59"/>
  <c r="A413" i="59"/>
  <c r="C412" i="59"/>
  <c r="B412" i="59"/>
  <c r="A412" i="59"/>
  <c r="C411" i="59"/>
  <c r="B411" i="59"/>
  <c r="A411" i="59"/>
  <c r="C410" i="59"/>
  <c r="B410" i="59"/>
  <c r="A410" i="59"/>
  <c r="C409" i="59"/>
  <c r="B409" i="59"/>
  <c r="A409" i="59"/>
  <c r="F408" i="59"/>
  <c r="K408" i="57" s="1"/>
  <c r="C408" i="59"/>
  <c r="B408" i="59"/>
  <c r="A408" i="59"/>
  <c r="F407" i="59"/>
  <c r="K407" i="57" s="1"/>
  <c r="C407" i="59"/>
  <c r="B407" i="59"/>
  <c r="A407" i="59"/>
  <c r="F406" i="59"/>
  <c r="K406" i="57" s="1"/>
  <c r="C406" i="59"/>
  <c r="B406" i="59"/>
  <c r="A406" i="59"/>
  <c r="F405" i="59"/>
  <c r="K405" i="57" s="1"/>
  <c r="C405" i="59"/>
  <c r="B405" i="59"/>
  <c r="A405" i="59"/>
  <c r="C404" i="59"/>
  <c r="B404" i="59"/>
  <c r="A404" i="59"/>
  <c r="A403" i="59"/>
  <c r="C402" i="59"/>
  <c r="B402" i="59"/>
  <c r="A402" i="59"/>
  <c r="C401" i="59"/>
  <c r="B401" i="59"/>
  <c r="A401" i="59"/>
  <c r="C400" i="59"/>
  <c r="B400" i="59"/>
  <c r="A400" i="59"/>
  <c r="C399" i="59"/>
  <c r="B399" i="59"/>
  <c r="A399" i="59"/>
  <c r="C398" i="59"/>
  <c r="B398" i="59"/>
  <c r="A398" i="59"/>
  <c r="C397" i="59"/>
  <c r="B397" i="59"/>
  <c r="A397" i="59"/>
  <c r="C396" i="59"/>
  <c r="B396" i="59"/>
  <c r="A396" i="59"/>
  <c r="C395" i="59"/>
  <c r="B395" i="59"/>
  <c r="A395" i="59"/>
  <c r="F394" i="59"/>
  <c r="K394" i="57" s="1"/>
  <c r="C394" i="59"/>
  <c r="B394" i="59"/>
  <c r="A394" i="59"/>
  <c r="F393" i="59"/>
  <c r="K393" i="57" s="1"/>
  <c r="C393" i="59"/>
  <c r="B393" i="59"/>
  <c r="A393" i="59"/>
  <c r="F392" i="59"/>
  <c r="K392" i="57" s="1"/>
  <c r="C392" i="59"/>
  <c r="B392" i="59"/>
  <c r="A392" i="59"/>
  <c r="F391" i="59"/>
  <c r="K391" i="57" s="1"/>
  <c r="C391" i="59"/>
  <c r="B391" i="59"/>
  <c r="A391" i="59"/>
  <c r="C390" i="59"/>
  <c r="B390" i="59"/>
  <c r="A390" i="59"/>
  <c r="F389" i="59"/>
  <c r="K389" i="57" s="1"/>
  <c r="C389" i="59"/>
  <c r="B389" i="59"/>
  <c r="A389" i="59"/>
  <c r="F388" i="59"/>
  <c r="K388" i="57" s="1"/>
  <c r="C388" i="59"/>
  <c r="B388" i="59"/>
  <c r="A388" i="59"/>
  <c r="F387" i="59"/>
  <c r="K387" i="57" s="1"/>
  <c r="C387" i="59"/>
  <c r="B387" i="59"/>
  <c r="A387" i="59"/>
  <c r="C386" i="59"/>
  <c r="B386" i="59"/>
  <c r="A386" i="59"/>
  <c r="F385" i="59"/>
  <c r="K385" i="57" s="1"/>
  <c r="C385" i="59"/>
  <c r="B385" i="59"/>
  <c r="A385" i="59"/>
  <c r="F384" i="59"/>
  <c r="K384" i="57" s="1"/>
  <c r="C384" i="59"/>
  <c r="B384" i="59"/>
  <c r="A384" i="59"/>
  <c r="F383" i="59"/>
  <c r="K383" i="57" s="1"/>
  <c r="C383" i="59"/>
  <c r="B383" i="59"/>
  <c r="A383" i="59"/>
  <c r="C382" i="59"/>
  <c r="B382" i="59"/>
  <c r="A382" i="59"/>
  <c r="C381" i="59"/>
  <c r="B381" i="59"/>
  <c r="A381" i="59"/>
  <c r="F380" i="59"/>
  <c r="K380" i="57" s="1"/>
  <c r="C380" i="59"/>
  <c r="B380" i="59"/>
  <c r="A380" i="59"/>
  <c r="F379" i="59"/>
  <c r="K379" i="57" s="1"/>
  <c r="C379" i="59"/>
  <c r="B379" i="59"/>
  <c r="A379" i="59"/>
  <c r="F378" i="59"/>
  <c r="K378" i="57" s="1"/>
  <c r="C378" i="59"/>
  <c r="B378" i="59"/>
  <c r="A378" i="59"/>
  <c r="F377" i="59"/>
  <c r="K377" i="57" s="1"/>
  <c r="C377" i="59"/>
  <c r="B377" i="59"/>
  <c r="A377" i="59"/>
  <c r="C376" i="59"/>
  <c r="B376" i="59"/>
  <c r="A376" i="59"/>
  <c r="C375" i="59"/>
  <c r="B375" i="59"/>
  <c r="A375" i="59"/>
  <c r="C374" i="59"/>
  <c r="B374" i="59"/>
  <c r="A374" i="59"/>
  <c r="C373" i="59"/>
  <c r="B373" i="59"/>
  <c r="A373" i="59"/>
  <c r="C372" i="59"/>
  <c r="B372" i="59"/>
  <c r="A372" i="59"/>
  <c r="C371" i="59"/>
  <c r="B371" i="59"/>
  <c r="A371" i="59"/>
  <c r="F370" i="59"/>
  <c r="K370" i="57" s="1"/>
  <c r="C370" i="59"/>
  <c r="B370" i="59"/>
  <c r="A370" i="59"/>
  <c r="C369" i="59"/>
  <c r="B369" i="59"/>
  <c r="A369" i="59"/>
  <c r="C368" i="59"/>
  <c r="B368" i="59"/>
  <c r="A368" i="59"/>
  <c r="F367" i="59"/>
  <c r="K367" i="57" s="1"/>
  <c r="C367" i="59"/>
  <c r="B367" i="59"/>
  <c r="A367" i="59"/>
  <c r="F366" i="59"/>
  <c r="K366" i="57" s="1"/>
  <c r="C366" i="59"/>
  <c r="B366" i="59"/>
  <c r="A366" i="59"/>
  <c r="F365" i="59"/>
  <c r="K365" i="57" s="1"/>
  <c r="C365" i="59"/>
  <c r="B365" i="59"/>
  <c r="A365" i="59"/>
  <c r="F364" i="59"/>
  <c r="K364" i="57" s="1"/>
  <c r="C364" i="59"/>
  <c r="B364" i="59"/>
  <c r="A364" i="59"/>
  <c r="F363" i="59"/>
  <c r="K363" i="57" s="1"/>
  <c r="C363" i="59"/>
  <c r="B363" i="59"/>
  <c r="A363" i="59"/>
  <c r="F362" i="59"/>
  <c r="K362" i="57" s="1"/>
  <c r="C362" i="59"/>
  <c r="B362" i="59"/>
  <c r="A362" i="59"/>
  <c r="F361" i="59"/>
  <c r="K361" i="57" s="1"/>
  <c r="C361" i="59"/>
  <c r="B361" i="59"/>
  <c r="A361" i="59"/>
  <c r="F360" i="59"/>
  <c r="K360" i="57" s="1"/>
  <c r="C360" i="59"/>
  <c r="B360" i="59"/>
  <c r="A360" i="59"/>
  <c r="F359" i="59"/>
  <c r="K359" i="57" s="1"/>
  <c r="C359" i="59"/>
  <c r="B359" i="59"/>
  <c r="A359" i="59"/>
  <c r="F358" i="59"/>
  <c r="K358" i="57" s="1"/>
  <c r="C358" i="59"/>
  <c r="B358" i="59"/>
  <c r="A358" i="59"/>
  <c r="F357" i="59"/>
  <c r="K357" i="57" s="1"/>
  <c r="C357" i="59"/>
  <c r="B357" i="59"/>
  <c r="A357" i="59"/>
  <c r="F356" i="59"/>
  <c r="K356" i="57" s="1"/>
  <c r="C356" i="59"/>
  <c r="B356" i="59"/>
  <c r="A356" i="59"/>
  <c r="C355" i="59"/>
  <c r="B355" i="59"/>
  <c r="A355" i="59"/>
  <c r="F354" i="59"/>
  <c r="K354" i="57" s="1"/>
  <c r="C354" i="59"/>
  <c r="B354" i="59"/>
  <c r="A354" i="59"/>
  <c r="F353" i="59"/>
  <c r="K353" i="57" s="1"/>
  <c r="C353" i="59"/>
  <c r="B353" i="59"/>
  <c r="A353" i="59"/>
  <c r="F352" i="59"/>
  <c r="K352" i="57" s="1"/>
  <c r="C352" i="59"/>
  <c r="B352" i="59"/>
  <c r="A352" i="59"/>
  <c r="C351" i="59"/>
  <c r="B351" i="59"/>
  <c r="A351" i="59"/>
  <c r="A350" i="59"/>
  <c r="C349" i="59"/>
  <c r="B349" i="59"/>
  <c r="A349" i="59"/>
  <c r="C348" i="59"/>
  <c r="B348" i="59"/>
  <c r="A348" i="59"/>
  <c r="C347" i="59"/>
  <c r="B347" i="59"/>
  <c r="A347" i="59"/>
  <c r="C346" i="59"/>
  <c r="B346" i="59"/>
  <c r="A346" i="59"/>
  <c r="C345" i="59"/>
  <c r="B345" i="59"/>
  <c r="A345" i="59"/>
  <c r="C344" i="59"/>
  <c r="B344" i="59"/>
  <c r="A344" i="59"/>
  <c r="C343" i="59"/>
  <c r="B343" i="59"/>
  <c r="A343" i="59"/>
  <c r="C342" i="59"/>
  <c r="B342" i="59"/>
  <c r="A342" i="59"/>
  <c r="C341" i="59"/>
  <c r="B341" i="59"/>
  <c r="A341" i="59"/>
  <c r="C340" i="59"/>
  <c r="B340" i="59"/>
  <c r="A340" i="59"/>
  <c r="C339" i="59"/>
  <c r="B339" i="59"/>
  <c r="A339" i="59"/>
  <c r="C338" i="59"/>
  <c r="B338" i="59"/>
  <c r="A338" i="59"/>
  <c r="C337" i="59"/>
  <c r="B337" i="59"/>
  <c r="A337" i="59"/>
  <c r="C336" i="59"/>
  <c r="B336" i="59"/>
  <c r="A336" i="59"/>
  <c r="C335" i="59"/>
  <c r="B335" i="59"/>
  <c r="A335" i="59"/>
  <c r="C334" i="59"/>
  <c r="B334" i="59"/>
  <c r="A334" i="59"/>
  <c r="C333" i="59"/>
  <c r="B333" i="59"/>
  <c r="A333" i="59"/>
  <c r="C332" i="59"/>
  <c r="B332" i="59"/>
  <c r="A332" i="59"/>
  <c r="C331" i="59"/>
  <c r="B331" i="59"/>
  <c r="A331" i="59"/>
  <c r="A330" i="59"/>
  <c r="C329" i="59"/>
  <c r="B329" i="59"/>
  <c r="A329" i="59"/>
  <c r="C328" i="59"/>
  <c r="B328" i="59"/>
  <c r="A328" i="59"/>
  <c r="C327" i="59"/>
  <c r="B327" i="59"/>
  <c r="A327" i="59"/>
  <c r="C326" i="59"/>
  <c r="B326" i="59"/>
  <c r="A326" i="59"/>
  <c r="C325" i="59"/>
  <c r="B325" i="59"/>
  <c r="A325" i="59"/>
  <c r="C324" i="59"/>
  <c r="B324" i="59"/>
  <c r="A324" i="59"/>
  <c r="C323" i="59"/>
  <c r="B323" i="59"/>
  <c r="A323" i="59"/>
  <c r="A322" i="59"/>
  <c r="C321" i="59"/>
  <c r="B321" i="59"/>
  <c r="A321" i="59"/>
  <c r="C320" i="59"/>
  <c r="B320" i="59"/>
  <c r="A320" i="59"/>
  <c r="C319" i="59"/>
  <c r="B319" i="59"/>
  <c r="A319" i="59"/>
  <c r="C318" i="59"/>
  <c r="B318" i="59"/>
  <c r="A318" i="59"/>
  <c r="C317" i="59"/>
  <c r="B317" i="59"/>
  <c r="A317" i="59"/>
  <c r="C316" i="59"/>
  <c r="B316" i="59"/>
  <c r="A316" i="59"/>
  <c r="C315" i="59"/>
  <c r="B315" i="59"/>
  <c r="A315" i="59"/>
  <c r="C314" i="59"/>
  <c r="B314" i="59"/>
  <c r="A314" i="59"/>
  <c r="C313" i="59"/>
  <c r="B313" i="59"/>
  <c r="A313" i="59"/>
  <c r="C312" i="59"/>
  <c r="B312" i="59"/>
  <c r="A312" i="59"/>
  <c r="C311" i="59"/>
  <c r="B311" i="59"/>
  <c r="A311" i="59"/>
  <c r="C310" i="59"/>
  <c r="B310" i="59"/>
  <c r="A310" i="59"/>
  <c r="C309" i="59"/>
  <c r="B309" i="59"/>
  <c r="A309" i="59"/>
  <c r="C308" i="59"/>
  <c r="B308" i="59"/>
  <c r="A308" i="59"/>
  <c r="C307" i="59"/>
  <c r="B307" i="59"/>
  <c r="A307" i="59"/>
  <c r="C306" i="59"/>
  <c r="B306" i="59"/>
  <c r="A306" i="59"/>
  <c r="C305" i="59"/>
  <c r="B305" i="59"/>
  <c r="A305" i="59"/>
  <c r="C304" i="59"/>
  <c r="B304" i="59"/>
  <c r="A304" i="59"/>
  <c r="C303" i="59"/>
  <c r="B303" i="59"/>
  <c r="A303" i="59"/>
  <c r="C302" i="59"/>
  <c r="B302" i="59"/>
  <c r="A302" i="59"/>
  <c r="F301" i="59"/>
  <c r="K301" i="57" s="1"/>
  <c r="C301" i="59"/>
  <c r="B301" i="59"/>
  <c r="A301" i="59"/>
  <c r="F300" i="59"/>
  <c r="K300" i="57" s="1"/>
  <c r="C300" i="59"/>
  <c r="B300" i="59"/>
  <c r="A300" i="59"/>
  <c r="F299" i="59"/>
  <c r="K299" i="57" s="1"/>
  <c r="C299" i="59"/>
  <c r="B299" i="59"/>
  <c r="A299" i="59"/>
  <c r="F298" i="59"/>
  <c r="K298" i="57" s="1"/>
  <c r="C298" i="59"/>
  <c r="B298" i="59"/>
  <c r="A298" i="59"/>
  <c r="F297" i="59"/>
  <c r="K297" i="57" s="1"/>
  <c r="C297" i="59"/>
  <c r="B297" i="59"/>
  <c r="A297" i="59"/>
  <c r="C296" i="59"/>
  <c r="B296" i="59"/>
  <c r="A296" i="59"/>
  <c r="F295" i="59"/>
  <c r="K295" i="57" s="1"/>
  <c r="C295" i="59"/>
  <c r="B295" i="59"/>
  <c r="A295" i="59"/>
  <c r="F294" i="59"/>
  <c r="K294" i="57" s="1"/>
  <c r="C294" i="59"/>
  <c r="B294" i="59"/>
  <c r="A294" i="59"/>
  <c r="C293" i="59"/>
  <c r="B293" i="59"/>
  <c r="A293" i="59"/>
  <c r="C292" i="59"/>
  <c r="B292" i="59"/>
  <c r="A292" i="59"/>
  <c r="C291" i="59"/>
  <c r="B291" i="59"/>
  <c r="A291" i="59"/>
  <c r="C290" i="59"/>
  <c r="B290" i="59"/>
  <c r="A290" i="59"/>
  <c r="F289" i="59"/>
  <c r="K289" i="57" s="1"/>
  <c r="C289" i="59"/>
  <c r="B289" i="59"/>
  <c r="A289" i="59"/>
  <c r="C288" i="59"/>
  <c r="B288" i="59"/>
  <c r="A288" i="59"/>
  <c r="F287" i="59"/>
  <c r="K287" i="57" s="1"/>
  <c r="C287" i="59"/>
  <c r="B287" i="59"/>
  <c r="A287" i="59"/>
  <c r="F286" i="59"/>
  <c r="K286" i="57" s="1"/>
  <c r="C286" i="59"/>
  <c r="B286" i="59"/>
  <c r="A286" i="59"/>
  <c r="F285" i="59"/>
  <c r="K285" i="57" s="1"/>
  <c r="C285" i="59"/>
  <c r="B285" i="59"/>
  <c r="A285" i="59"/>
  <c r="C284" i="59"/>
  <c r="B284" i="59"/>
  <c r="A284" i="59"/>
  <c r="F283" i="59"/>
  <c r="K283" i="57" s="1"/>
  <c r="C283" i="59"/>
  <c r="B283" i="59"/>
  <c r="A283" i="59"/>
  <c r="F282" i="59"/>
  <c r="K282" i="57" s="1"/>
  <c r="C282" i="59"/>
  <c r="B282" i="59"/>
  <c r="A282" i="59"/>
  <c r="F281" i="59"/>
  <c r="K281" i="57" s="1"/>
  <c r="C281" i="59"/>
  <c r="B281" i="59"/>
  <c r="A281" i="59"/>
  <c r="F280" i="59"/>
  <c r="K280" i="57" s="1"/>
  <c r="C280" i="59"/>
  <c r="B280" i="59"/>
  <c r="A280" i="59"/>
  <c r="C279" i="59"/>
  <c r="B279" i="59"/>
  <c r="A279" i="59"/>
  <c r="F278" i="59"/>
  <c r="K278" i="57" s="1"/>
  <c r="C278" i="59"/>
  <c r="B278" i="59"/>
  <c r="A278" i="59"/>
  <c r="F277" i="59"/>
  <c r="K277" i="57" s="1"/>
  <c r="C277" i="59"/>
  <c r="B277" i="59"/>
  <c r="A277" i="59"/>
  <c r="F276" i="59"/>
  <c r="K276" i="57" s="1"/>
  <c r="C276" i="59"/>
  <c r="B276" i="59"/>
  <c r="A276" i="59"/>
  <c r="F275" i="59"/>
  <c r="K275" i="57" s="1"/>
  <c r="C275" i="59"/>
  <c r="B275" i="59"/>
  <c r="A275" i="59"/>
  <c r="C274" i="59"/>
  <c r="B274" i="59"/>
  <c r="A274" i="59"/>
  <c r="F273" i="59"/>
  <c r="K273" i="57" s="1"/>
  <c r="C273" i="59"/>
  <c r="B273" i="59"/>
  <c r="A273" i="59"/>
  <c r="F272" i="59"/>
  <c r="K272" i="57" s="1"/>
  <c r="C272" i="59"/>
  <c r="B272" i="59"/>
  <c r="A272" i="59"/>
  <c r="C271" i="59"/>
  <c r="B271" i="59"/>
  <c r="A271" i="59"/>
  <c r="F270" i="59"/>
  <c r="K270" i="57" s="1"/>
  <c r="C270" i="59"/>
  <c r="B270" i="59"/>
  <c r="A270" i="59"/>
  <c r="F269" i="59"/>
  <c r="K269" i="57" s="1"/>
  <c r="C269" i="59"/>
  <c r="B269" i="59"/>
  <c r="A269" i="59"/>
  <c r="F268" i="59"/>
  <c r="K268" i="57" s="1"/>
  <c r="C268" i="59"/>
  <c r="B268" i="59"/>
  <c r="A268" i="59"/>
  <c r="C267" i="59"/>
  <c r="B267" i="59"/>
  <c r="A267" i="59"/>
  <c r="F266" i="59"/>
  <c r="K266" i="57" s="1"/>
  <c r="C266" i="59"/>
  <c r="B266" i="59"/>
  <c r="A266" i="59"/>
  <c r="F265" i="59"/>
  <c r="K265" i="57" s="1"/>
  <c r="C265" i="59"/>
  <c r="B265" i="59"/>
  <c r="A265" i="59"/>
  <c r="F264" i="59"/>
  <c r="K264" i="57" s="1"/>
  <c r="C264" i="59"/>
  <c r="B264" i="59"/>
  <c r="A264" i="59"/>
  <c r="F263" i="59"/>
  <c r="K263" i="57" s="1"/>
  <c r="C263" i="59"/>
  <c r="B263" i="59"/>
  <c r="A263" i="59"/>
  <c r="F262" i="59"/>
  <c r="K262" i="57" s="1"/>
  <c r="C262" i="59"/>
  <c r="B262" i="59"/>
  <c r="A262" i="59"/>
  <c r="C261" i="59"/>
  <c r="B261" i="59"/>
  <c r="A261" i="59"/>
  <c r="F260" i="59"/>
  <c r="K260" i="57" s="1"/>
  <c r="C260" i="59"/>
  <c r="B260" i="59"/>
  <c r="A260" i="59"/>
  <c r="C259" i="59"/>
  <c r="B259" i="59"/>
  <c r="A259" i="59"/>
  <c r="F258" i="59"/>
  <c r="K258" i="57" s="1"/>
  <c r="C258" i="59"/>
  <c r="B258" i="59"/>
  <c r="A258" i="59"/>
  <c r="A257" i="59"/>
  <c r="F256" i="59"/>
  <c r="K256" i="57" s="1"/>
  <c r="C256" i="59"/>
  <c r="B256" i="59"/>
  <c r="A256" i="59"/>
  <c r="F255" i="59"/>
  <c r="K255" i="57" s="1"/>
  <c r="C255" i="59"/>
  <c r="B255" i="59"/>
  <c r="A255" i="59"/>
  <c r="F254" i="59"/>
  <c r="K254" i="57" s="1"/>
  <c r="C254" i="59"/>
  <c r="B254" i="59"/>
  <c r="A254" i="59"/>
  <c r="F253" i="59"/>
  <c r="K253" i="57" s="1"/>
  <c r="C253" i="59"/>
  <c r="B253" i="59"/>
  <c r="A253" i="59"/>
  <c r="C252" i="59"/>
  <c r="B252" i="59"/>
  <c r="A252" i="59"/>
  <c r="C251" i="59"/>
  <c r="B251" i="59"/>
  <c r="A251" i="59"/>
  <c r="F250" i="59"/>
  <c r="K250" i="57" s="1"/>
  <c r="C250" i="59"/>
  <c r="B250" i="59"/>
  <c r="A250" i="59"/>
  <c r="F249" i="59"/>
  <c r="K249" i="57" s="1"/>
  <c r="C249" i="59"/>
  <c r="B249" i="59"/>
  <c r="A249" i="59"/>
  <c r="A248" i="59"/>
  <c r="C247" i="59"/>
  <c r="B247" i="59"/>
  <c r="A247" i="59"/>
  <c r="C246" i="59"/>
  <c r="B246" i="59"/>
  <c r="A246" i="59"/>
  <c r="C245" i="59"/>
  <c r="B245" i="59"/>
  <c r="A245" i="59"/>
  <c r="C244" i="59"/>
  <c r="B244" i="59"/>
  <c r="A244" i="59"/>
  <c r="C243" i="59"/>
  <c r="B243" i="59"/>
  <c r="A243" i="59"/>
  <c r="C242" i="59"/>
  <c r="B242" i="59"/>
  <c r="A242" i="59"/>
  <c r="C241" i="59"/>
  <c r="B241" i="59"/>
  <c r="A241" i="59"/>
  <c r="C240" i="59"/>
  <c r="B240" i="59"/>
  <c r="A240" i="59"/>
  <c r="C239" i="59"/>
  <c r="B239" i="59"/>
  <c r="A239" i="59"/>
  <c r="F238" i="59"/>
  <c r="K238" i="57" s="1"/>
  <c r="C238" i="59"/>
  <c r="B238" i="59"/>
  <c r="A238" i="59"/>
  <c r="F237" i="59"/>
  <c r="K237" i="57" s="1"/>
  <c r="C237" i="59"/>
  <c r="B237" i="59"/>
  <c r="A237" i="59"/>
  <c r="F236" i="59"/>
  <c r="K236" i="57" s="1"/>
  <c r="C236" i="59"/>
  <c r="B236" i="59"/>
  <c r="A236" i="59"/>
  <c r="C235" i="59"/>
  <c r="B235" i="59"/>
  <c r="A235" i="59"/>
  <c r="F234" i="59"/>
  <c r="K234" i="57" s="1"/>
  <c r="C234" i="59"/>
  <c r="B234" i="59"/>
  <c r="A234" i="59"/>
  <c r="F233" i="59"/>
  <c r="K233" i="57" s="1"/>
  <c r="C233" i="59"/>
  <c r="B233" i="59"/>
  <c r="A233" i="59"/>
  <c r="C232" i="59"/>
  <c r="B232" i="59"/>
  <c r="A232" i="59"/>
  <c r="F231" i="59"/>
  <c r="K231" i="57" s="1"/>
  <c r="C231" i="59"/>
  <c r="B231" i="59"/>
  <c r="A231" i="59"/>
  <c r="F230" i="59"/>
  <c r="K230" i="57" s="1"/>
  <c r="C230" i="59"/>
  <c r="B230" i="59"/>
  <c r="A230" i="59"/>
  <c r="F229" i="59"/>
  <c r="K229" i="57" s="1"/>
  <c r="C229" i="59"/>
  <c r="B229" i="59"/>
  <c r="A229" i="59"/>
  <c r="F228" i="59"/>
  <c r="K228" i="57" s="1"/>
  <c r="C228" i="59"/>
  <c r="B228" i="59"/>
  <c r="A228" i="59"/>
  <c r="F227" i="59"/>
  <c r="K227" i="57" s="1"/>
  <c r="C227" i="59"/>
  <c r="B227" i="59"/>
  <c r="A227" i="59"/>
  <c r="C226" i="59"/>
  <c r="B226" i="59"/>
  <c r="A226" i="59"/>
  <c r="C225" i="59"/>
  <c r="B225" i="59"/>
  <c r="A225" i="59"/>
  <c r="F224" i="59"/>
  <c r="K224" i="57" s="1"/>
  <c r="C224" i="59"/>
  <c r="B224" i="59"/>
  <c r="A224" i="59"/>
  <c r="B223" i="59"/>
  <c r="A223" i="59"/>
  <c r="F222" i="59"/>
  <c r="K222" i="57" s="1"/>
  <c r="C222" i="59"/>
  <c r="B222" i="59"/>
  <c r="A222" i="59"/>
  <c r="F221" i="59"/>
  <c r="K221" i="57" s="1"/>
  <c r="C221" i="59"/>
  <c r="B221" i="59"/>
  <c r="A221" i="59"/>
  <c r="F220" i="59"/>
  <c r="K220" i="57" s="1"/>
  <c r="C220" i="59"/>
  <c r="B220" i="59"/>
  <c r="A220" i="59"/>
  <c r="F219" i="59"/>
  <c r="K219" i="57" s="1"/>
  <c r="C219" i="59"/>
  <c r="B219" i="59"/>
  <c r="A219" i="59"/>
  <c r="C218" i="59"/>
  <c r="B218" i="59"/>
  <c r="A218" i="59"/>
  <c r="C217" i="59"/>
  <c r="B217" i="59"/>
  <c r="A217" i="59"/>
  <c r="F216" i="59"/>
  <c r="K216" i="57" s="1"/>
  <c r="C216" i="59"/>
  <c r="B216" i="59"/>
  <c r="A216" i="59"/>
  <c r="F215" i="59"/>
  <c r="K215" i="57" s="1"/>
  <c r="C215" i="59"/>
  <c r="B215" i="59"/>
  <c r="A215" i="59"/>
  <c r="F214" i="59"/>
  <c r="K214" i="57" s="1"/>
  <c r="C214" i="59"/>
  <c r="B214" i="59"/>
  <c r="A214" i="59"/>
  <c r="F213" i="59"/>
  <c r="K213" i="57" s="1"/>
  <c r="C213" i="59"/>
  <c r="B213" i="59"/>
  <c r="A213" i="59"/>
  <c r="F212" i="59"/>
  <c r="K212" i="57" s="1"/>
  <c r="C212" i="59"/>
  <c r="B212" i="59"/>
  <c r="A212" i="59"/>
  <c r="C211" i="59"/>
  <c r="B211" i="59"/>
  <c r="A211" i="59"/>
  <c r="F210" i="59"/>
  <c r="K210" i="57" s="1"/>
  <c r="C210" i="59"/>
  <c r="B210" i="59"/>
  <c r="A210" i="59"/>
  <c r="F209" i="59"/>
  <c r="K209" i="57" s="1"/>
  <c r="C209" i="59"/>
  <c r="B209" i="59"/>
  <c r="A209" i="59"/>
  <c r="F208" i="59"/>
  <c r="K208" i="57" s="1"/>
  <c r="C208" i="59"/>
  <c r="B208" i="59"/>
  <c r="A208" i="59"/>
  <c r="F207" i="59"/>
  <c r="K207" i="57" s="1"/>
  <c r="C207" i="59"/>
  <c r="B207" i="59"/>
  <c r="A207" i="59"/>
  <c r="F206" i="59"/>
  <c r="K206" i="57" s="1"/>
  <c r="C206" i="59"/>
  <c r="B206" i="59"/>
  <c r="A206" i="59"/>
  <c r="F205" i="59"/>
  <c r="K205" i="57" s="1"/>
  <c r="C205" i="59"/>
  <c r="B205" i="59"/>
  <c r="A205" i="59"/>
  <c r="F204" i="59"/>
  <c r="K204" i="57" s="1"/>
  <c r="C204" i="59"/>
  <c r="B204" i="59"/>
  <c r="A204" i="59"/>
  <c r="F203" i="59"/>
  <c r="K203" i="57" s="1"/>
  <c r="C203" i="59"/>
  <c r="B203" i="59"/>
  <c r="A203" i="59"/>
  <c r="B202" i="59"/>
  <c r="A202" i="59"/>
  <c r="F201" i="59"/>
  <c r="K201" i="57" s="1"/>
  <c r="C201" i="59"/>
  <c r="B201" i="59"/>
  <c r="A201" i="59"/>
  <c r="F200" i="59"/>
  <c r="K200" i="57" s="1"/>
  <c r="C200" i="59"/>
  <c r="B200" i="59"/>
  <c r="A200" i="59"/>
  <c r="F199" i="59"/>
  <c r="K199" i="57" s="1"/>
  <c r="C199" i="59"/>
  <c r="B199" i="59"/>
  <c r="A199" i="59"/>
  <c r="C198" i="59"/>
  <c r="B198" i="59"/>
  <c r="A198" i="59"/>
  <c r="F197" i="59"/>
  <c r="K197" i="57" s="1"/>
  <c r="C197" i="59"/>
  <c r="B197" i="59"/>
  <c r="A197" i="59"/>
  <c r="F196" i="59"/>
  <c r="K196" i="57" s="1"/>
  <c r="C196" i="59"/>
  <c r="B196" i="59"/>
  <c r="A196" i="59"/>
  <c r="F195" i="59"/>
  <c r="K195" i="57" s="1"/>
  <c r="C195" i="59"/>
  <c r="B195" i="59"/>
  <c r="A195" i="59"/>
  <c r="F194" i="59"/>
  <c r="K194" i="57" s="1"/>
  <c r="C194" i="59"/>
  <c r="B194" i="59"/>
  <c r="A194" i="59"/>
  <c r="F193" i="59"/>
  <c r="K193" i="57" s="1"/>
  <c r="C193" i="59"/>
  <c r="B193" i="59"/>
  <c r="A193" i="59"/>
  <c r="C192" i="59"/>
  <c r="B192" i="59"/>
  <c r="A192" i="59"/>
  <c r="F191" i="59"/>
  <c r="K191" i="57" s="1"/>
  <c r="C191" i="59"/>
  <c r="B191" i="59"/>
  <c r="A191" i="59"/>
  <c r="F190" i="59"/>
  <c r="K190" i="57" s="1"/>
  <c r="C190" i="59"/>
  <c r="B190" i="59"/>
  <c r="A190" i="59"/>
  <c r="F189" i="59"/>
  <c r="K189" i="57" s="1"/>
  <c r="C189" i="59"/>
  <c r="B189" i="59"/>
  <c r="A189" i="59"/>
  <c r="C188" i="59"/>
  <c r="B188" i="59"/>
  <c r="A188" i="59"/>
  <c r="F187" i="59"/>
  <c r="K187" i="57" s="1"/>
  <c r="C187" i="59"/>
  <c r="B187" i="59"/>
  <c r="A187" i="59"/>
  <c r="F186" i="59"/>
  <c r="K186" i="57" s="1"/>
  <c r="C186" i="59"/>
  <c r="B186" i="59"/>
  <c r="A186" i="59"/>
  <c r="F185" i="59"/>
  <c r="K185" i="57" s="1"/>
  <c r="C185" i="59"/>
  <c r="B185" i="59"/>
  <c r="A185" i="59"/>
  <c r="C184" i="59"/>
  <c r="B184" i="59"/>
  <c r="A184" i="59"/>
  <c r="B183" i="59"/>
  <c r="A183" i="59"/>
  <c r="C182" i="59"/>
  <c r="B182" i="59"/>
  <c r="A182" i="59"/>
  <c r="C181" i="59"/>
  <c r="B181" i="59"/>
  <c r="A181" i="59"/>
  <c r="C180" i="59"/>
  <c r="B180" i="59"/>
  <c r="A180" i="59"/>
  <c r="C179" i="59"/>
  <c r="B179" i="59"/>
  <c r="A179" i="59"/>
  <c r="C178" i="59"/>
  <c r="B178" i="59"/>
  <c r="A178" i="59"/>
  <c r="C177" i="59"/>
  <c r="B177" i="59"/>
  <c r="A177" i="59"/>
  <c r="C176" i="59"/>
  <c r="B176" i="59"/>
  <c r="A176" i="59"/>
  <c r="F175" i="59"/>
  <c r="K175" i="57" s="1"/>
  <c r="C175" i="59"/>
  <c r="B175" i="59"/>
  <c r="A175" i="59"/>
  <c r="F174" i="59"/>
  <c r="K174" i="57" s="1"/>
  <c r="C174" i="59"/>
  <c r="B174" i="59"/>
  <c r="A174" i="59"/>
  <c r="F173" i="59"/>
  <c r="K173" i="57" s="1"/>
  <c r="C173" i="59"/>
  <c r="B173" i="59"/>
  <c r="A173" i="59"/>
  <c r="C172" i="59"/>
  <c r="B172" i="59"/>
  <c r="A172" i="59"/>
  <c r="C171" i="59"/>
  <c r="B171" i="59"/>
  <c r="A171" i="59"/>
  <c r="C170" i="59"/>
  <c r="B170" i="59"/>
  <c r="A170" i="59"/>
  <c r="B169" i="59"/>
  <c r="A169" i="59"/>
  <c r="F168" i="59"/>
  <c r="K168" i="57" s="1"/>
  <c r="C168" i="59"/>
  <c r="B168" i="59"/>
  <c r="A168" i="59"/>
  <c r="F167" i="59"/>
  <c r="K167" i="57" s="1"/>
  <c r="C167" i="59"/>
  <c r="B167" i="59"/>
  <c r="A167" i="59"/>
  <c r="F166" i="59"/>
  <c r="K166" i="57" s="1"/>
  <c r="C166" i="59"/>
  <c r="B166" i="59"/>
  <c r="A166" i="59"/>
  <c r="F165" i="59"/>
  <c r="K165" i="57" s="1"/>
  <c r="C165" i="59"/>
  <c r="B165" i="59"/>
  <c r="A165" i="59"/>
  <c r="B164" i="59"/>
  <c r="A164" i="59"/>
  <c r="F163" i="59"/>
  <c r="K163" i="57" s="1"/>
  <c r="C163" i="59"/>
  <c r="B163" i="59"/>
  <c r="A163" i="59"/>
  <c r="F162" i="59"/>
  <c r="K162" i="57" s="1"/>
  <c r="C162" i="59"/>
  <c r="B162" i="59"/>
  <c r="A162" i="59"/>
  <c r="F161" i="59"/>
  <c r="K161" i="57" s="1"/>
  <c r="C161" i="59"/>
  <c r="B161" i="59"/>
  <c r="A161" i="59"/>
  <c r="B160" i="59"/>
  <c r="A160" i="59"/>
  <c r="F159" i="59"/>
  <c r="K159" i="57" s="1"/>
  <c r="C159" i="59"/>
  <c r="B159" i="59"/>
  <c r="A159" i="59"/>
  <c r="F158" i="59"/>
  <c r="K158" i="57" s="1"/>
  <c r="C158" i="59"/>
  <c r="B158" i="59"/>
  <c r="A158" i="59"/>
  <c r="F157" i="59"/>
  <c r="K157" i="57" s="1"/>
  <c r="C157" i="59"/>
  <c r="B157" i="59"/>
  <c r="A157" i="59"/>
  <c r="F156" i="59"/>
  <c r="K156" i="57" s="1"/>
  <c r="C156" i="59"/>
  <c r="B156" i="59"/>
  <c r="A156" i="59"/>
  <c r="F155" i="59"/>
  <c r="K155" i="57" s="1"/>
  <c r="C155" i="59"/>
  <c r="B155" i="59"/>
  <c r="A155" i="59"/>
  <c r="F154" i="59"/>
  <c r="K154" i="57" s="1"/>
  <c r="C154" i="59"/>
  <c r="B154" i="59"/>
  <c r="A154" i="59"/>
  <c r="F153" i="59"/>
  <c r="K153" i="57" s="1"/>
  <c r="C153" i="59"/>
  <c r="B153" i="59"/>
  <c r="A153" i="59"/>
  <c r="F152" i="59"/>
  <c r="K152" i="57" s="1"/>
  <c r="C152" i="59"/>
  <c r="B152" i="59"/>
  <c r="A152" i="59"/>
  <c r="F151" i="59"/>
  <c r="K151" i="57" s="1"/>
  <c r="C151" i="59"/>
  <c r="B151" i="59"/>
  <c r="A151" i="59"/>
  <c r="F150" i="59"/>
  <c r="K150" i="57" s="1"/>
  <c r="C150" i="59"/>
  <c r="B150" i="59"/>
  <c r="A150" i="59"/>
  <c r="F149" i="59"/>
  <c r="K149" i="57" s="1"/>
  <c r="C149" i="59"/>
  <c r="B149" i="59"/>
  <c r="A149" i="59"/>
  <c r="B148" i="59"/>
  <c r="A148" i="59"/>
  <c r="F147" i="59"/>
  <c r="K147" i="57" s="1"/>
  <c r="C147" i="59"/>
  <c r="B147" i="59"/>
  <c r="A147" i="59"/>
  <c r="F146" i="59"/>
  <c r="K146" i="57" s="1"/>
  <c r="C146" i="59"/>
  <c r="B146" i="59"/>
  <c r="A146" i="59"/>
  <c r="F145" i="59"/>
  <c r="K145" i="57" s="1"/>
  <c r="C145" i="59"/>
  <c r="B145" i="59"/>
  <c r="A145" i="59"/>
  <c r="F144" i="59"/>
  <c r="K144" i="57" s="1"/>
  <c r="C144" i="59"/>
  <c r="B144" i="59"/>
  <c r="A144" i="59"/>
  <c r="F143" i="59"/>
  <c r="K143" i="57" s="1"/>
  <c r="C143" i="59"/>
  <c r="B143" i="59"/>
  <c r="A143" i="59"/>
  <c r="F142" i="59"/>
  <c r="K142" i="57" s="1"/>
  <c r="C142" i="59"/>
  <c r="B142" i="59"/>
  <c r="A142" i="59"/>
  <c r="F141" i="59"/>
  <c r="K141" i="57" s="1"/>
  <c r="C141" i="59"/>
  <c r="B141" i="59"/>
  <c r="A141" i="59"/>
  <c r="F140" i="59"/>
  <c r="K140" i="57" s="1"/>
  <c r="C140" i="59"/>
  <c r="B140" i="59"/>
  <c r="A140" i="59"/>
  <c r="B139" i="59"/>
  <c r="A139" i="59"/>
  <c r="F138" i="59"/>
  <c r="K138" i="57" s="1"/>
  <c r="C138" i="59"/>
  <c r="B138" i="59"/>
  <c r="A138" i="59"/>
  <c r="F137" i="59"/>
  <c r="K137" i="57" s="1"/>
  <c r="C137" i="59"/>
  <c r="B137" i="59"/>
  <c r="A137" i="59"/>
  <c r="F136" i="59"/>
  <c r="K136" i="57" s="1"/>
  <c r="C136" i="59"/>
  <c r="B136" i="59"/>
  <c r="A136" i="59"/>
  <c r="F135" i="59"/>
  <c r="K135" i="57" s="1"/>
  <c r="C135" i="59"/>
  <c r="B135" i="59"/>
  <c r="A135" i="59"/>
  <c r="B134" i="59"/>
  <c r="A134" i="59"/>
  <c r="F133" i="59"/>
  <c r="K133" i="57" s="1"/>
  <c r="C133" i="59"/>
  <c r="B133" i="59"/>
  <c r="A133" i="59"/>
  <c r="F132" i="59"/>
  <c r="K132" i="57" s="1"/>
  <c r="C132" i="59"/>
  <c r="B132" i="59"/>
  <c r="A132" i="59"/>
  <c r="F131" i="59"/>
  <c r="K131" i="57" s="1"/>
  <c r="C131" i="59"/>
  <c r="B131" i="59"/>
  <c r="A131" i="59"/>
  <c r="F130" i="59"/>
  <c r="K130" i="57" s="1"/>
  <c r="C130" i="59"/>
  <c r="B130" i="59"/>
  <c r="A130" i="59"/>
  <c r="F129" i="59"/>
  <c r="K129" i="57" s="1"/>
  <c r="C129" i="59"/>
  <c r="B129" i="59"/>
  <c r="A129" i="59"/>
  <c r="F128" i="59"/>
  <c r="K128" i="57" s="1"/>
  <c r="C128" i="59"/>
  <c r="B128" i="59"/>
  <c r="A128" i="59"/>
  <c r="F127" i="59"/>
  <c r="K127" i="57" s="1"/>
  <c r="C127" i="59"/>
  <c r="B127" i="59"/>
  <c r="A127" i="59"/>
  <c r="F126" i="59"/>
  <c r="K126" i="57" s="1"/>
  <c r="C126" i="59"/>
  <c r="B126" i="59"/>
  <c r="A126" i="59"/>
  <c r="F125" i="59"/>
  <c r="K125" i="57" s="1"/>
  <c r="C125" i="59"/>
  <c r="B125" i="59"/>
  <c r="A125" i="59"/>
  <c r="F124" i="59"/>
  <c r="K124" i="57" s="1"/>
  <c r="C124" i="59"/>
  <c r="B124" i="59"/>
  <c r="A124" i="59"/>
  <c r="F123" i="59"/>
  <c r="K123" i="57" s="1"/>
  <c r="C123" i="59"/>
  <c r="B123" i="59"/>
  <c r="A123" i="59"/>
  <c r="C122" i="59"/>
  <c r="B122" i="59"/>
  <c r="A122" i="59"/>
  <c r="F121" i="59"/>
  <c r="K121" i="57" s="1"/>
  <c r="C121" i="59"/>
  <c r="B121" i="59"/>
  <c r="A121" i="59"/>
  <c r="F120" i="59"/>
  <c r="K120" i="57" s="1"/>
  <c r="C120" i="59"/>
  <c r="B120" i="59"/>
  <c r="A120" i="59"/>
  <c r="F119" i="59"/>
  <c r="K119" i="57" s="1"/>
  <c r="C119" i="59"/>
  <c r="B119" i="59"/>
  <c r="A119" i="59"/>
  <c r="F118" i="59"/>
  <c r="K118" i="57" s="1"/>
  <c r="C118" i="59"/>
  <c r="B118" i="59"/>
  <c r="A118" i="59"/>
  <c r="F117" i="59"/>
  <c r="K117" i="57" s="1"/>
  <c r="C117" i="59"/>
  <c r="B117" i="59"/>
  <c r="A117" i="59"/>
  <c r="B116" i="59"/>
  <c r="A116" i="59"/>
  <c r="C115" i="59"/>
  <c r="B115" i="59"/>
  <c r="A115" i="59"/>
  <c r="C114" i="59"/>
  <c r="B114" i="59"/>
  <c r="A114" i="59"/>
  <c r="C113" i="59"/>
  <c r="B113" i="59"/>
  <c r="A113" i="59"/>
  <c r="C112" i="59"/>
  <c r="B112" i="59"/>
  <c r="A112" i="59"/>
  <c r="C111" i="59"/>
  <c r="B111" i="59"/>
  <c r="A111" i="59"/>
  <c r="C110" i="59"/>
  <c r="B110" i="59"/>
  <c r="A110" i="59"/>
  <c r="C109" i="59"/>
  <c r="B109" i="59"/>
  <c r="A109" i="59"/>
  <c r="C108" i="59"/>
  <c r="B108" i="59"/>
  <c r="A108" i="59"/>
  <c r="C107" i="59"/>
  <c r="B107" i="59"/>
  <c r="A107" i="59"/>
  <c r="C106" i="59"/>
  <c r="B106" i="59"/>
  <c r="A106" i="59"/>
  <c r="C105" i="59"/>
  <c r="B105" i="59"/>
  <c r="A105" i="59"/>
  <c r="C104" i="59"/>
  <c r="B104" i="59"/>
  <c r="A104" i="59"/>
  <c r="C103" i="59"/>
  <c r="B103" i="59"/>
  <c r="A103" i="59"/>
  <c r="F102" i="59"/>
  <c r="K102" i="57" s="1"/>
  <c r="C102" i="59"/>
  <c r="B102" i="59"/>
  <c r="A102" i="59"/>
  <c r="C101" i="59"/>
  <c r="B101" i="59"/>
  <c r="A101" i="59"/>
  <c r="B100" i="59"/>
  <c r="A100" i="59"/>
  <c r="C99" i="59"/>
  <c r="B99" i="59"/>
  <c r="A99" i="59"/>
  <c r="C98" i="59"/>
  <c r="B98" i="59"/>
  <c r="A98" i="59"/>
  <c r="C97" i="59"/>
  <c r="B97" i="59"/>
  <c r="A97" i="59"/>
  <c r="C96" i="59"/>
  <c r="B96" i="59"/>
  <c r="A96" i="59"/>
  <c r="C95" i="59"/>
  <c r="B95" i="59"/>
  <c r="A95" i="59"/>
  <c r="C94" i="59"/>
  <c r="B94" i="59"/>
  <c r="A94" i="59"/>
  <c r="C93" i="59"/>
  <c r="B93" i="59"/>
  <c r="A93" i="59"/>
  <c r="C92" i="59"/>
  <c r="B92" i="59"/>
  <c r="A92" i="59"/>
  <c r="C91" i="59"/>
  <c r="B91" i="59"/>
  <c r="A91" i="59"/>
  <c r="C90" i="59"/>
  <c r="B90" i="59"/>
  <c r="A90" i="59"/>
  <c r="F89" i="59"/>
  <c r="K89" i="57" s="1"/>
  <c r="C89" i="59"/>
  <c r="B89" i="59"/>
  <c r="A89" i="59"/>
  <c r="F88" i="59"/>
  <c r="K88" i="57" s="1"/>
  <c r="C88" i="59"/>
  <c r="B88" i="59"/>
  <c r="A88" i="59"/>
  <c r="F87" i="59"/>
  <c r="K87" i="57" s="1"/>
  <c r="C87" i="59"/>
  <c r="B87" i="59"/>
  <c r="A87" i="59"/>
  <c r="F86" i="59"/>
  <c r="K86" i="57" s="1"/>
  <c r="C86" i="59"/>
  <c r="B86" i="59"/>
  <c r="A86" i="59"/>
  <c r="C85" i="59"/>
  <c r="B85" i="59"/>
  <c r="A85" i="59"/>
  <c r="F84" i="59"/>
  <c r="K84" i="57" s="1"/>
  <c r="C84" i="59"/>
  <c r="B84" i="59"/>
  <c r="A84" i="59"/>
  <c r="F83" i="59"/>
  <c r="K83" i="57" s="1"/>
  <c r="C83" i="59"/>
  <c r="B83" i="59"/>
  <c r="A83" i="59"/>
  <c r="F82" i="59"/>
  <c r="K82" i="57" s="1"/>
  <c r="C82" i="59"/>
  <c r="B82" i="59"/>
  <c r="A82" i="59"/>
  <c r="F81" i="59"/>
  <c r="K81" i="57" s="1"/>
  <c r="C81" i="59"/>
  <c r="B81" i="59"/>
  <c r="A81" i="59"/>
  <c r="F80" i="59"/>
  <c r="K80" i="57" s="1"/>
  <c r="C80" i="59"/>
  <c r="B80" i="59"/>
  <c r="A80" i="59"/>
  <c r="F79" i="59"/>
  <c r="K79" i="57" s="1"/>
  <c r="C79" i="59"/>
  <c r="B79" i="59"/>
  <c r="A79" i="59"/>
  <c r="F78" i="59"/>
  <c r="K78" i="57" s="1"/>
  <c r="C78" i="59"/>
  <c r="B78" i="59"/>
  <c r="A78" i="59"/>
  <c r="F77" i="59"/>
  <c r="K77" i="57" s="1"/>
  <c r="C77" i="59"/>
  <c r="B77" i="59"/>
  <c r="A77" i="59"/>
  <c r="C76" i="59"/>
  <c r="B76" i="59"/>
  <c r="A76" i="59"/>
  <c r="C75" i="59"/>
  <c r="B75" i="59"/>
  <c r="A75" i="59"/>
  <c r="C74" i="59"/>
  <c r="B74" i="59"/>
  <c r="A74" i="59"/>
  <c r="C73" i="59"/>
  <c r="B73" i="59"/>
  <c r="A73" i="59"/>
  <c r="C72" i="59"/>
  <c r="B72" i="59"/>
  <c r="A72" i="59"/>
  <c r="C71" i="59"/>
  <c r="B71" i="59"/>
  <c r="A71" i="59"/>
  <c r="C70" i="59"/>
  <c r="B70" i="59"/>
  <c r="A70" i="59"/>
  <c r="F69" i="59"/>
  <c r="K69" i="57" s="1"/>
  <c r="C69" i="59"/>
  <c r="B69" i="59"/>
  <c r="A69" i="59"/>
  <c r="F68" i="59"/>
  <c r="K68" i="57" s="1"/>
  <c r="C68" i="59"/>
  <c r="B68" i="59"/>
  <c r="A68" i="59"/>
  <c r="C67" i="59"/>
  <c r="B67" i="59"/>
  <c r="A67" i="59"/>
  <c r="C66" i="59"/>
  <c r="B66" i="59"/>
  <c r="A66" i="59"/>
  <c r="C65" i="59"/>
  <c r="B65" i="59"/>
  <c r="A65" i="59"/>
  <c r="C64" i="59"/>
  <c r="B64" i="59"/>
  <c r="A64" i="59"/>
  <c r="C63" i="59"/>
  <c r="B63" i="59"/>
  <c r="A63" i="59"/>
  <c r="C62" i="59"/>
  <c r="B62" i="59"/>
  <c r="A62" i="59"/>
  <c r="C61" i="59"/>
  <c r="B61" i="59"/>
  <c r="A61" i="59"/>
  <c r="C60" i="59"/>
  <c r="B60" i="59"/>
  <c r="A60" i="59"/>
  <c r="C59" i="59"/>
  <c r="B59" i="59"/>
  <c r="A59" i="59"/>
  <c r="C58" i="59"/>
  <c r="B58" i="59"/>
  <c r="A58" i="59"/>
  <c r="C57" i="59"/>
  <c r="B57" i="59"/>
  <c r="A57" i="59"/>
  <c r="C56" i="59"/>
  <c r="B56" i="59"/>
  <c r="A56" i="59"/>
  <c r="C55" i="59"/>
  <c r="B55" i="59"/>
  <c r="A55" i="59"/>
  <c r="C54" i="59"/>
  <c r="B54" i="59"/>
  <c r="A54" i="59"/>
  <c r="C53" i="59"/>
  <c r="B53" i="59"/>
  <c r="A53" i="59"/>
  <c r="F52" i="59"/>
  <c r="K52" i="57" s="1"/>
  <c r="C52" i="59"/>
  <c r="B52" i="59"/>
  <c r="A52" i="59"/>
  <c r="F51" i="59"/>
  <c r="K51" i="57" s="1"/>
  <c r="C51" i="59"/>
  <c r="B51" i="59"/>
  <c r="A51" i="59"/>
  <c r="C50" i="59"/>
  <c r="B50" i="59"/>
  <c r="A50" i="59"/>
  <c r="F49" i="59"/>
  <c r="K49" i="57" s="1"/>
  <c r="C49" i="59"/>
  <c r="B49" i="59"/>
  <c r="A49" i="59"/>
  <c r="F48" i="59"/>
  <c r="K48" i="57" s="1"/>
  <c r="C48" i="59"/>
  <c r="B48" i="59"/>
  <c r="A48" i="59"/>
  <c r="F47" i="59"/>
  <c r="K47" i="57" s="1"/>
  <c r="C47" i="59"/>
  <c r="B47" i="59"/>
  <c r="A47" i="59"/>
  <c r="F46" i="59"/>
  <c r="K46" i="57" s="1"/>
  <c r="C46" i="59"/>
  <c r="B46" i="59"/>
  <c r="A46" i="59"/>
  <c r="F45" i="59"/>
  <c r="K45" i="57" s="1"/>
  <c r="C45" i="59"/>
  <c r="B45" i="59"/>
  <c r="A45" i="59"/>
  <c r="F44" i="59"/>
  <c r="K44" i="57" s="1"/>
  <c r="C44" i="59"/>
  <c r="B44" i="59"/>
  <c r="A44" i="59"/>
  <c r="F43" i="59"/>
  <c r="K43" i="57" s="1"/>
  <c r="C43" i="59"/>
  <c r="B43" i="59"/>
  <c r="A43" i="59"/>
  <c r="F42" i="59"/>
  <c r="K42" i="57" s="1"/>
  <c r="C42" i="59"/>
  <c r="B42" i="59"/>
  <c r="A42" i="59"/>
  <c r="F41" i="59"/>
  <c r="K41" i="57" s="1"/>
  <c r="C41" i="59"/>
  <c r="B41" i="59"/>
  <c r="A41" i="59"/>
  <c r="F40" i="59"/>
  <c r="K40" i="57" s="1"/>
  <c r="C40" i="59"/>
  <c r="B40" i="59"/>
  <c r="A40" i="59"/>
  <c r="F39" i="59"/>
  <c r="K39" i="57" s="1"/>
  <c r="C39" i="59"/>
  <c r="B39" i="59"/>
  <c r="A39" i="59"/>
  <c r="F38" i="59"/>
  <c r="K38" i="57" s="1"/>
  <c r="C38" i="59"/>
  <c r="B38" i="59"/>
  <c r="A38" i="59"/>
  <c r="F37" i="59"/>
  <c r="K37" i="57" s="1"/>
  <c r="C37" i="59"/>
  <c r="B37" i="59"/>
  <c r="A37" i="59"/>
  <c r="F36" i="59"/>
  <c r="K36" i="57" s="1"/>
  <c r="C36" i="59"/>
  <c r="B36" i="59"/>
  <c r="A36" i="59"/>
  <c r="F35" i="59"/>
  <c r="K35" i="57" s="1"/>
  <c r="C35" i="59"/>
  <c r="B35" i="59"/>
  <c r="A35" i="59"/>
  <c r="F34" i="59"/>
  <c r="K34" i="57" s="1"/>
  <c r="C34" i="59"/>
  <c r="B34" i="59"/>
  <c r="A34" i="59"/>
  <c r="C33" i="59"/>
  <c r="B33" i="59"/>
  <c r="A33" i="59"/>
  <c r="C32" i="59"/>
  <c r="B32" i="59"/>
  <c r="A32" i="59"/>
  <c r="F31" i="59"/>
  <c r="K31" i="57" s="1"/>
  <c r="C31" i="59"/>
  <c r="B31" i="59"/>
  <c r="A31" i="59"/>
  <c r="F30" i="59"/>
  <c r="K30" i="57" s="1"/>
  <c r="C30" i="59"/>
  <c r="B30" i="59"/>
  <c r="A30" i="59"/>
  <c r="C29" i="59"/>
  <c r="B29" i="59"/>
  <c r="A29" i="59"/>
  <c r="F28" i="59"/>
  <c r="K28" i="57" s="1"/>
  <c r="C28" i="59"/>
  <c r="B28" i="59"/>
  <c r="A28" i="59"/>
  <c r="F27" i="59"/>
  <c r="K27" i="57" s="1"/>
  <c r="C27" i="59"/>
  <c r="B27" i="59"/>
  <c r="A27" i="59"/>
  <c r="F26" i="59"/>
  <c r="K26" i="57" s="1"/>
  <c r="C26" i="59"/>
  <c r="B26" i="59"/>
  <c r="A26" i="59"/>
  <c r="F25" i="59"/>
  <c r="K25" i="57" s="1"/>
  <c r="C25" i="59"/>
  <c r="B25" i="59"/>
  <c r="A25" i="59"/>
  <c r="F24" i="59"/>
  <c r="K24" i="57" s="1"/>
  <c r="C24" i="59"/>
  <c r="B24" i="59"/>
  <c r="A24" i="59"/>
  <c r="C23" i="59"/>
  <c r="B23" i="59"/>
  <c r="A23" i="59"/>
  <c r="F22" i="59"/>
  <c r="K22" i="57" s="1"/>
  <c r="C22" i="59"/>
  <c r="B22" i="59"/>
  <c r="A22" i="59"/>
  <c r="F21" i="59"/>
  <c r="K21" i="57" s="1"/>
  <c r="C21" i="59"/>
  <c r="B21" i="59"/>
  <c r="A21" i="59"/>
  <c r="C8" i="59"/>
  <c r="B8" i="59"/>
  <c r="A8" i="59"/>
  <c r="D428" i="57"/>
  <c r="D423" i="57"/>
  <c r="D416" i="57"/>
  <c r="M386" i="57"/>
  <c r="D386" i="57"/>
  <c r="D382" i="57"/>
  <c r="D376" i="57"/>
  <c r="M355" i="57"/>
  <c r="D355" i="57"/>
  <c r="D351" i="57"/>
  <c r="D371" i="57"/>
  <c r="D331" i="57"/>
  <c r="D323" i="57"/>
  <c r="D303" i="57"/>
  <c r="D296" i="57"/>
  <c r="D284" i="57"/>
  <c r="M279" i="57"/>
  <c r="D279" i="57"/>
  <c r="D274" i="57"/>
  <c r="F274" i="57" s="1"/>
  <c r="D267" i="57"/>
  <c r="M252" i="57"/>
  <c r="D252" i="57"/>
  <c r="D239" i="57"/>
  <c r="D226" i="57"/>
  <c r="D192" i="57"/>
  <c r="D176" i="57"/>
  <c r="D165" i="57"/>
  <c r="D161" i="57"/>
  <c r="D149" i="57"/>
  <c r="J149" i="57" s="1"/>
  <c r="D140" i="57"/>
  <c r="J140" i="57" s="1"/>
  <c r="D135" i="57"/>
  <c r="J135" i="57" s="1"/>
  <c r="D124" i="57"/>
  <c r="J124" i="57" s="1"/>
  <c r="D71" i="57"/>
  <c r="F176" i="57" l="1"/>
  <c r="F382" i="57"/>
  <c r="H382" i="57" s="1"/>
  <c r="F386" i="57"/>
  <c r="F192" i="57"/>
  <c r="F161" i="57"/>
  <c r="L161" i="57" s="1"/>
  <c r="N161" i="57" s="1"/>
  <c r="F165" i="57"/>
  <c r="L165" i="57" s="1"/>
  <c r="N165" i="57" s="1"/>
  <c r="F226" i="57"/>
  <c r="F423" i="57"/>
  <c r="H423" i="57" s="1"/>
  <c r="F355" i="57"/>
  <c r="H355" i="57" s="1"/>
  <c r="F351" i="57"/>
  <c r="F252" i="57"/>
  <c r="F284" i="57"/>
  <c r="H284" i="57" s="1"/>
  <c r="F416" i="57"/>
  <c r="H416" i="57" s="1"/>
  <c r="F296" i="57"/>
  <c r="H296" i="57" s="1"/>
  <c r="F428" i="57"/>
  <c r="H428" i="57" s="1"/>
  <c r="F71" i="57"/>
  <c r="G135" i="57"/>
  <c r="M135" i="57" s="1"/>
  <c r="G149" i="57"/>
  <c r="M149" i="57" s="1"/>
  <c r="F279" i="57"/>
  <c r="H279" i="57" s="1"/>
  <c r="H274" i="57"/>
  <c r="F267" i="57"/>
  <c r="H267" i="57" s="1"/>
  <c r="F376" i="57"/>
  <c r="H376" i="57" s="1"/>
  <c r="H386" i="57"/>
  <c r="H192" i="57"/>
  <c r="J192" i="57"/>
  <c r="L192" i="57" s="1"/>
  <c r="H176" i="57"/>
  <c r="F149" i="57"/>
  <c r="L149" i="57" s="1"/>
  <c r="F124" i="57"/>
  <c r="L124" i="57" s="1"/>
  <c r="J423" i="57"/>
  <c r="L423" i="57" s="1"/>
  <c r="N423" i="57" s="1"/>
  <c r="J416" i="57"/>
  <c r="L416" i="57" s="1"/>
  <c r="N416" i="57" s="1"/>
  <c r="J386" i="57"/>
  <c r="L386" i="57" s="1"/>
  <c r="N386" i="57" s="1"/>
  <c r="J382" i="57"/>
  <c r="L382" i="57" s="1"/>
  <c r="N382" i="57" s="1"/>
  <c r="J376" i="57"/>
  <c r="L376" i="57" s="1"/>
  <c r="N376" i="57" s="1"/>
  <c r="J355" i="57"/>
  <c r="L355" i="57" s="1"/>
  <c r="N355" i="57" s="1"/>
  <c r="J351" i="57"/>
  <c r="L351" i="57" s="1"/>
  <c r="J296" i="57"/>
  <c r="L296" i="57" s="1"/>
  <c r="N296" i="57" s="1"/>
  <c r="J284" i="57"/>
  <c r="L284" i="57" s="1"/>
  <c r="N284" i="57" s="1"/>
  <c r="J279" i="57"/>
  <c r="L279" i="57" s="1"/>
  <c r="N279" i="57" s="1"/>
  <c r="J274" i="57"/>
  <c r="L274" i="57" s="1"/>
  <c r="N274" i="57" s="1"/>
  <c r="J267" i="57"/>
  <c r="L267" i="57" s="1"/>
  <c r="N267" i="57" s="1"/>
  <c r="J252" i="57"/>
  <c r="L252" i="57" s="1"/>
  <c r="J226" i="57"/>
  <c r="L226" i="57" s="1"/>
  <c r="J165" i="57"/>
  <c r="H161" i="57"/>
  <c r="J161" i="57"/>
  <c r="F135" i="57"/>
  <c r="F140" i="57"/>
  <c r="D440" i="57"/>
  <c r="D426" i="57"/>
  <c r="D427" i="57"/>
  <c r="D415" i="57"/>
  <c r="D408" i="57"/>
  <c r="D407" i="57"/>
  <c r="D406" i="57"/>
  <c r="D405" i="57"/>
  <c r="D395" i="57"/>
  <c r="D394" i="57"/>
  <c r="D393" i="57"/>
  <c r="D392" i="57"/>
  <c r="D391" i="57"/>
  <c r="D390" i="57"/>
  <c r="D381" i="57"/>
  <c r="D375" i="57"/>
  <c r="D370" i="57"/>
  <c r="D369" i="57"/>
  <c r="D367" i="57"/>
  <c r="D366" i="57"/>
  <c r="D365" i="57"/>
  <c r="D364" i="57"/>
  <c r="D363" i="57"/>
  <c r="D362" i="57"/>
  <c r="D361" i="57"/>
  <c r="D360" i="57"/>
  <c r="D359" i="57"/>
  <c r="D301" i="57"/>
  <c r="D300" i="57"/>
  <c r="D299" i="57"/>
  <c r="D295" i="57"/>
  <c r="D294" i="57"/>
  <c r="D293" i="57"/>
  <c r="D292" i="57"/>
  <c r="D291" i="57"/>
  <c r="D290" i="57"/>
  <c r="D289" i="57"/>
  <c r="D288" i="57"/>
  <c r="D283" i="57"/>
  <c r="D282" i="57"/>
  <c r="D278" i="57"/>
  <c r="D277" i="57"/>
  <c r="D273" i="57"/>
  <c r="D272" i="57"/>
  <c r="D271" i="57"/>
  <c r="D266" i="57"/>
  <c r="D265" i="57"/>
  <c r="D264" i="57"/>
  <c r="D263" i="57"/>
  <c r="D262" i="57"/>
  <c r="D261" i="57"/>
  <c r="D260" i="57"/>
  <c r="D259" i="57"/>
  <c r="D258" i="57"/>
  <c r="D250" i="57"/>
  <c r="D249" i="57"/>
  <c r="D238" i="57"/>
  <c r="D237" i="57"/>
  <c r="D236" i="57"/>
  <c r="D234" i="57"/>
  <c r="D233" i="57"/>
  <c r="D232" i="57"/>
  <c r="D231" i="57"/>
  <c r="D230" i="57"/>
  <c r="D229" i="57"/>
  <c r="D217" i="57"/>
  <c r="D216" i="57"/>
  <c r="D215" i="57"/>
  <c r="D214" i="57"/>
  <c r="D213" i="57"/>
  <c r="D212" i="57"/>
  <c r="D201" i="57"/>
  <c r="D200" i="57"/>
  <c r="D199" i="57"/>
  <c r="D197" i="57"/>
  <c r="D191" i="57"/>
  <c r="D190" i="57"/>
  <c r="D189" i="57"/>
  <c r="D187" i="57"/>
  <c r="D186" i="57"/>
  <c r="D185" i="57"/>
  <c r="D184" i="57"/>
  <c r="D175" i="57"/>
  <c r="D174" i="57"/>
  <c r="D173" i="57"/>
  <c r="D171" i="57"/>
  <c r="D170" i="57"/>
  <c r="D123" i="57"/>
  <c r="D122" i="57"/>
  <c r="D121" i="57"/>
  <c r="D120" i="57"/>
  <c r="D119" i="57"/>
  <c r="D118" i="57"/>
  <c r="D117" i="57"/>
  <c r="H252" i="57" l="1"/>
  <c r="H351" i="57"/>
  <c r="H226" i="57"/>
  <c r="H71" i="57"/>
  <c r="H165" i="57"/>
  <c r="N149" i="57"/>
  <c r="H149" i="57"/>
  <c r="N252" i="57"/>
  <c r="N226" i="57"/>
  <c r="N192" i="57"/>
  <c r="N124" i="57"/>
  <c r="H124" i="57"/>
  <c r="N351" i="57"/>
  <c r="H140" i="57"/>
  <c r="L140" i="57"/>
  <c r="N140" i="57" s="1"/>
  <c r="H135" i="57"/>
  <c r="L135" i="57"/>
  <c r="N135" i="57" s="1"/>
  <c r="F6" i="58"/>
  <c r="A6" i="58"/>
  <c r="F5" i="58"/>
  <c r="F4" i="58"/>
  <c r="G440" i="57" l="1"/>
  <c r="M440" i="57" s="1"/>
  <c r="G438" i="57"/>
  <c r="G437" i="57"/>
  <c r="G436" i="57"/>
  <c r="G435" i="57"/>
  <c r="G434" i="57"/>
  <c r="G433" i="57"/>
  <c r="G432" i="57"/>
  <c r="G431" i="57"/>
  <c r="G430" i="57"/>
  <c r="G429" i="57"/>
  <c r="G427" i="57"/>
  <c r="M427" i="57" s="1"/>
  <c r="G426" i="57"/>
  <c r="G425" i="57"/>
  <c r="M425" i="57" s="1"/>
  <c r="G424" i="57"/>
  <c r="G422" i="57"/>
  <c r="M422" i="57" s="1"/>
  <c r="G421" i="57"/>
  <c r="M421" i="57" s="1"/>
  <c r="G420" i="57"/>
  <c r="M420" i="57" s="1"/>
  <c r="G419" i="57"/>
  <c r="M419" i="57" s="1"/>
  <c r="G418" i="57"/>
  <c r="M418" i="57" s="1"/>
  <c r="G417" i="57"/>
  <c r="G415" i="57"/>
  <c r="G413" i="57"/>
  <c r="G412" i="57"/>
  <c r="G411" i="57"/>
  <c r="G410" i="57"/>
  <c r="G408" i="57"/>
  <c r="M408" i="57" s="1"/>
  <c r="G407" i="57"/>
  <c r="M407" i="57" s="1"/>
  <c r="G406" i="57"/>
  <c r="M406" i="57" s="1"/>
  <c r="G405" i="57"/>
  <c r="G402" i="57"/>
  <c r="G401" i="57"/>
  <c r="G400" i="57"/>
  <c r="G399" i="57"/>
  <c r="G398" i="57"/>
  <c r="G397" i="57"/>
  <c r="G395" i="57"/>
  <c r="G394" i="57"/>
  <c r="M394" i="57" s="1"/>
  <c r="G393" i="57"/>
  <c r="M393" i="57" s="1"/>
  <c r="G392" i="57"/>
  <c r="M392" i="57" s="1"/>
  <c r="G391" i="57"/>
  <c r="M391" i="57" s="1"/>
  <c r="G390" i="57"/>
  <c r="G389" i="57"/>
  <c r="M389" i="57" s="1"/>
  <c r="G388" i="57"/>
  <c r="M388" i="57" s="1"/>
  <c r="G387" i="57"/>
  <c r="G385" i="57"/>
  <c r="M385" i="57" s="1"/>
  <c r="G384" i="57"/>
  <c r="M384" i="57" s="1"/>
  <c r="G383" i="57"/>
  <c r="G381" i="57"/>
  <c r="G380" i="57"/>
  <c r="M380" i="57" s="1"/>
  <c r="G379" i="57"/>
  <c r="M379" i="57" s="1"/>
  <c r="G378" i="57"/>
  <c r="M378" i="57" s="1"/>
  <c r="G377" i="57"/>
  <c r="G375" i="57"/>
  <c r="G374" i="57"/>
  <c r="G373" i="57"/>
  <c r="G372" i="57"/>
  <c r="G370" i="57"/>
  <c r="M370" i="57" s="1"/>
  <c r="G369" i="57"/>
  <c r="G367" i="57"/>
  <c r="M367" i="57" s="1"/>
  <c r="G366" i="57"/>
  <c r="M366" i="57" s="1"/>
  <c r="G365" i="57"/>
  <c r="M365" i="57" s="1"/>
  <c r="G364" i="57"/>
  <c r="M364" i="57" s="1"/>
  <c r="G363" i="57"/>
  <c r="M363" i="57" s="1"/>
  <c r="G362" i="57"/>
  <c r="M362" i="57" s="1"/>
  <c r="G361" i="57"/>
  <c r="M361" i="57" s="1"/>
  <c r="G360" i="57"/>
  <c r="M360" i="57" s="1"/>
  <c r="G359" i="57"/>
  <c r="G302" i="57" s="1"/>
  <c r="G358" i="57"/>
  <c r="M358" i="57" s="1"/>
  <c r="G357" i="57"/>
  <c r="M357" i="57" s="1"/>
  <c r="G356" i="57"/>
  <c r="G354" i="57"/>
  <c r="M354" i="57" s="1"/>
  <c r="G353" i="57"/>
  <c r="M353" i="57" s="1"/>
  <c r="G352" i="57"/>
  <c r="G349" i="57"/>
  <c r="G348" i="57"/>
  <c r="G347" i="57"/>
  <c r="G346" i="57"/>
  <c r="G345" i="57"/>
  <c r="G344" i="57"/>
  <c r="G343" i="57"/>
  <c r="G342" i="57"/>
  <c r="G341" i="57"/>
  <c r="G340" i="57"/>
  <c r="G339" i="57"/>
  <c r="G338" i="57"/>
  <c r="G337" i="57"/>
  <c r="G336" i="57"/>
  <c r="G335" i="57"/>
  <c r="G334" i="57"/>
  <c r="G333" i="57"/>
  <c r="G332" i="57"/>
  <c r="G329" i="57"/>
  <c r="G328" i="57"/>
  <c r="G327" i="57"/>
  <c r="G326" i="57"/>
  <c r="G325" i="57"/>
  <c r="G324" i="57"/>
  <c r="G321" i="57"/>
  <c r="G320" i="57"/>
  <c r="G319" i="57"/>
  <c r="G318" i="57"/>
  <c r="G317" i="57"/>
  <c r="G316" i="57"/>
  <c r="G315" i="57"/>
  <c r="G314" i="57"/>
  <c r="G313" i="57"/>
  <c r="G312" i="57"/>
  <c r="G311" i="57"/>
  <c r="G310" i="57"/>
  <c r="G309" i="57"/>
  <c r="G308" i="57"/>
  <c r="G307" i="57"/>
  <c r="G306" i="57"/>
  <c r="G305" i="57"/>
  <c r="G304" i="57"/>
  <c r="G301" i="57"/>
  <c r="M301" i="57" s="1"/>
  <c r="G300" i="57"/>
  <c r="M300" i="57" s="1"/>
  <c r="G299" i="57"/>
  <c r="M299" i="57" s="1"/>
  <c r="G298" i="57"/>
  <c r="M298" i="57" s="1"/>
  <c r="G297" i="57"/>
  <c r="G295" i="57"/>
  <c r="M295" i="57" s="1"/>
  <c r="G294" i="57"/>
  <c r="M294" i="57" s="1"/>
  <c r="G293" i="57"/>
  <c r="G292" i="57"/>
  <c r="G291" i="57"/>
  <c r="G290" i="57"/>
  <c r="G289" i="57"/>
  <c r="M289" i="57" s="1"/>
  <c r="G288" i="57"/>
  <c r="G287" i="57"/>
  <c r="M287" i="57" s="1"/>
  <c r="G286" i="57"/>
  <c r="M286" i="57" s="1"/>
  <c r="G285" i="57"/>
  <c r="G283" i="57"/>
  <c r="M283" i="57" s="1"/>
  <c r="G282" i="57"/>
  <c r="M282" i="57" s="1"/>
  <c r="G281" i="57"/>
  <c r="M281" i="57" s="1"/>
  <c r="G280" i="57"/>
  <c r="G278" i="57"/>
  <c r="M278" i="57" s="1"/>
  <c r="G277" i="57"/>
  <c r="M277" i="57" s="1"/>
  <c r="G276" i="57"/>
  <c r="M276" i="57" s="1"/>
  <c r="G275" i="57"/>
  <c r="G273" i="57"/>
  <c r="M273" i="57" s="1"/>
  <c r="G272" i="57"/>
  <c r="M272" i="57" s="1"/>
  <c r="G271" i="57"/>
  <c r="G270" i="57"/>
  <c r="M270" i="57" s="1"/>
  <c r="G269" i="57"/>
  <c r="M269" i="57" s="1"/>
  <c r="G268" i="57"/>
  <c r="G266" i="57"/>
  <c r="M266" i="57" s="1"/>
  <c r="G265" i="57"/>
  <c r="M265" i="57" s="1"/>
  <c r="G264" i="57"/>
  <c r="M264" i="57" s="1"/>
  <c r="G263" i="57"/>
  <c r="M263" i="57" s="1"/>
  <c r="G262" i="57"/>
  <c r="M262" i="57" s="1"/>
  <c r="G261" i="57"/>
  <c r="G260" i="57"/>
  <c r="M260" i="57" s="1"/>
  <c r="G259" i="57"/>
  <c r="G258" i="57"/>
  <c r="G256" i="57"/>
  <c r="M256" i="57" s="1"/>
  <c r="G255" i="57"/>
  <c r="M255" i="57" s="1"/>
  <c r="G254" i="57"/>
  <c r="M254" i="57" s="1"/>
  <c r="G253" i="57"/>
  <c r="G250" i="57"/>
  <c r="M250" i="57" s="1"/>
  <c r="G249" i="57"/>
  <c r="M249" i="57" s="1"/>
  <c r="G247" i="57"/>
  <c r="G246" i="57"/>
  <c r="G245" i="57"/>
  <c r="G244" i="57"/>
  <c r="G243" i="57"/>
  <c r="G242" i="57"/>
  <c r="G241" i="57"/>
  <c r="G240" i="57"/>
  <c r="G238" i="57"/>
  <c r="M238" i="57" s="1"/>
  <c r="G237" i="57"/>
  <c r="M237" i="57" s="1"/>
  <c r="G236" i="57"/>
  <c r="G235" i="57" s="1"/>
  <c r="G234" i="57"/>
  <c r="M234" i="57" s="1"/>
  <c r="G233" i="57"/>
  <c r="M233" i="57" s="1"/>
  <c r="G232" i="57"/>
  <c r="G231" i="57"/>
  <c r="M231" i="57" s="1"/>
  <c r="G230" i="57"/>
  <c r="M230" i="57" s="1"/>
  <c r="G229" i="57"/>
  <c r="G228" i="57"/>
  <c r="M228" i="57" s="1"/>
  <c r="G227" i="57"/>
  <c r="G224" i="57"/>
  <c r="M224" i="57" s="1"/>
  <c r="G222" i="57"/>
  <c r="M222" i="57" s="1"/>
  <c r="G221" i="57"/>
  <c r="M221" i="57" s="1"/>
  <c r="G220" i="57"/>
  <c r="M220" i="57" s="1"/>
  <c r="G219" i="57"/>
  <c r="G217" i="57"/>
  <c r="G216" i="57"/>
  <c r="M216" i="57" s="1"/>
  <c r="G215" i="57"/>
  <c r="M215" i="57" s="1"/>
  <c r="G214" i="57"/>
  <c r="M214" i="57" s="1"/>
  <c r="G213" i="57"/>
  <c r="M213" i="57" s="1"/>
  <c r="G212" i="57"/>
  <c r="M212" i="57" s="1"/>
  <c r="G210" i="57"/>
  <c r="M210" i="57" s="1"/>
  <c r="G209" i="57"/>
  <c r="M209" i="57" s="1"/>
  <c r="G208" i="57"/>
  <c r="M208" i="57" s="1"/>
  <c r="G207" i="57"/>
  <c r="M207" i="57" s="1"/>
  <c r="G206" i="57"/>
  <c r="M206" i="57" s="1"/>
  <c r="G205" i="57"/>
  <c r="M205" i="57" s="1"/>
  <c r="G204" i="57"/>
  <c r="M204" i="57" s="1"/>
  <c r="G203" i="57"/>
  <c r="G201" i="57"/>
  <c r="M201" i="57" s="1"/>
  <c r="G200" i="57"/>
  <c r="M200" i="57" s="1"/>
  <c r="G199" i="57"/>
  <c r="G197" i="57"/>
  <c r="M197" i="57" s="1"/>
  <c r="G196" i="57"/>
  <c r="M196" i="57" s="1"/>
  <c r="G195" i="57"/>
  <c r="M195" i="57" s="1"/>
  <c r="G194" i="57"/>
  <c r="M194" i="57" s="1"/>
  <c r="G193" i="57"/>
  <c r="G191" i="57"/>
  <c r="M191" i="57" s="1"/>
  <c r="G190" i="57"/>
  <c r="M190" i="57" s="1"/>
  <c r="G189" i="57"/>
  <c r="G187" i="57"/>
  <c r="M187" i="57" s="1"/>
  <c r="G186" i="57"/>
  <c r="M186" i="57" s="1"/>
  <c r="G185" i="57"/>
  <c r="M185" i="57" s="1"/>
  <c r="G184" i="57"/>
  <c r="G182" i="57"/>
  <c r="G181" i="57"/>
  <c r="G180" i="57"/>
  <c r="G179" i="57"/>
  <c r="G178" i="57"/>
  <c r="G177" i="57"/>
  <c r="G175" i="57"/>
  <c r="M175" i="57" s="1"/>
  <c r="G174" i="57"/>
  <c r="M174" i="57" s="1"/>
  <c r="G173" i="57"/>
  <c r="G171" i="57"/>
  <c r="G170" i="57"/>
  <c r="G168" i="57"/>
  <c r="M168" i="57" s="1"/>
  <c r="G167" i="57"/>
  <c r="M167" i="57" s="1"/>
  <c r="G166" i="57"/>
  <c r="G163" i="57"/>
  <c r="M163" i="57" s="1"/>
  <c r="G162" i="57"/>
  <c r="G159" i="57"/>
  <c r="M159" i="57" s="1"/>
  <c r="G158" i="57"/>
  <c r="M158" i="57" s="1"/>
  <c r="G157" i="57"/>
  <c r="M157" i="57" s="1"/>
  <c r="G156" i="57"/>
  <c r="M156" i="57" s="1"/>
  <c r="G155" i="57"/>
  <c r="M155" i="57" s="1"/>
  <c r="G154" i="57"/>
  <c r="M154" i="57" s="1"/>
  <c r="G153" i="57"/>
  <c r="M153" i="57" s="1"/>
  <c r="G152" i="57"/>
  <c r="M152" i="57" s="1"/>
  <c r="G151" i="57"/>
  <c r="M151" i="57" s="1"/>
  <c r="G150" i="57"/>
  <c r="G147" i="57"/>
  <c r="M147" i="57" s="1"/>
  <c r="G146" i="57"/>
  <c r="M146" i="57" s="1"/>
  <c r="G145" i="57"/>
  <c r="M145" i="57" s="1"/>
  <c r="G144" i="57"/>
  <c r="M144" i="57" s="1"/>
  <c r="G143" i="57"/>
  <c r="M143" i="57" s="1"/>
  <c r="G142" i="57"/>
  <c r="M142" i="57" s="1"/>
  <c r="G141" i="57"/>
  <c r="G138" i="57"/>
  <c r="M138" i="57" s="1"/>
  <c r="G137" i="57"/>
  <c r="M137" i="57" s="1"/>
  <c r="G136" i="57"/>
  <c r="G133" i="57"/>
  <c r="M133" i="57" s="1"/>
  <c r="G132" i="57"/>
  <c r="M132" i="57" s="1"/>
  <c r="G131" i="57"/>
  <c r="M131" i="57" s="1"/>
  <c r="G130" i="57"/>
  <c r="M130" i="57" s="1"/>
  <c r="G129" i="57"/>
  <c r="M129" i="57" s="1"/>
  <c r="G128" i="57"/>
  <c r="M128" i="57" s="1"/>
  <c r="G127" i="57"/>
  <c r="M127" i="57" s="1"/>
  <c r="G126" i="57"/>
  <c r="M126" i="57" s="1"/>
  <c r="G125" i="57"/>
  <c r="G123" i="57"/>
  <c r="M123" i="57" s="1"/>
  <c r="G122" i="57"/>
  <c r="G121" i="57"/>
  <c r="M121" i="57" s="1"/>
  <c r="G120" i="57"/>
  <c r="M120" i="57" s="1"/>
  <c r="G119" i="57"/>
  <c r="M119" i="57" s="1"/>
  <c r="G118" i="57"/>
  <c r="M118" i="57" s="1"/>
  <c r="G117" i="57"/>
  <c r="M117" i="57" s="1"/>
  <c r="G115" i="57"/>
  <c r="G114" i="57"/>
  <c r="G113" i="57"/>
  <c r="G112" i="57"/>
  <c r="G111" i="57"/>
  <c r="G110" i="57"/>
  <c r="G109" i="57"/>
  <c r="G108" i="57"/>
  <c r="G107" i="57"/>
  <c r="G106" i="57"/>
  <c r="G105" i="57"/>
  <c r="G103" i="57"/>
  <c r="G102" i="57"/>
  <c r="G99" i="57"/>
  <c r="G98" i="57"/>
  <c r="G97" i="57"/>
  <c r="G96" i="57"/>
  <c r="G95" i="57"/>
  <c r="G94" i="57"/>
  <c r="G93" i="57"/>
  <c r="G92" i="57"/>
  <c r="G91" i="57"/>
  <c r="G89" i="57"/>
  <c r="M89" i="57" s="1"/>
  <c r="G88" i="57"/>
  <c r="M88" i="57" s="1"/>
  <c r="G87" i="57"/>
  <c r="M87" i="57" s="1"/>
  <c r="G86" i="57"/>
  <c r="G84" i="57"/>
  <c r="M84" i="57" s="1"/>
  <c r="G83" i="57"/>
  <c r="M83" i="57" s="1"/>
  <c r="G82" i="57"/>
  <c r="M82" i="57" s="1"/>
  <c r="G81" i="57"/>
  <c r="M81" i="57" s="1"/>
  <c r="G80" i="57"/>
  <c r="M80" i="57" s="1"/>
  <c r="G79" i="57"/>
  <c r="M79" i="57" s="1"/>
  <c r="G78" i="57"/>
  <c r="M78" i="57" s="1"/>
  <c r="G77" i="57"/>
  <c r="G75" i="57"/>
  <c r="G74" i="57"/>
  <c r="G73" i="57"/>
  <c r="G72" i="57"/>
  <c r="M69" i="57"/>
  <c r="M68" i="57"/>
  <c r="M52" i="57"/>
  <c r="M51" i="57"/>
  <c r="M49" i="57"/>
  <c r="M48" i="57"/>
  <c r="M47" i="57"/>
  <c r="M46" i="57"/>
  <c r="M45" i="57"/>
  <c r="M44" i="57"/>
  <c r="M43" i="57"/>
  <c r="M42" i="57"/>
  <c r="M41" i="57"/>
  <c r="M40" i="57"/>
  <c r="M39" i="57"/>
  <c r="M38" i="57"/>
  <c r="M37" i="57"/>
  <c r="M36" i="57"/>
  <c r="M35" i="57"/>
  <c r="M31" i="57"/>
  <c r="M30" i="57"/>
  <c r="M28" i="57"/>
  <c r="M27" i="57"/>
  <c r="M26" i="57"/>
  <c r="M25" i="57"/>
  <c r="M22" i="57"/>
  <c r="D438" i="57"/>
  <c r="F438" i="57" s="1"/>
  <c r="D437" i="57"/>
  <c r="F437" i="57" s="1"/>
  <c r="D436" i="57"/>
  <c r="F436" i="57" s="1"/>
  <c r="D435" i="57"/>
  <c r="F435" i="57" s="1"/>
  <c r="H435" i="57" s="1"/>
  <c r="D434" i="57"/>
  <c r="F434" i="57" s="1"/>
  <c r="D433" i="57"/>
  <c r="F433" i="57" s="1"/>
  <c r="D432" i="57"/>
  <c r="F432" i="57" s="1"/>
  <c r="D431" i="57"/>
  <c r="F431" i="57" s="1"/>
  <c r="H431" i="57" s="1"/>
  <c r="D430" i="57"/>
  <c r="F430" i="57" s="1"/>
  <c r="D429" i="57"/>
  <c r="F429" i="57" s="1"/>
  <c r="F426" i="57"/>
  <c r="H426" i="57" s="1"/>
  <c r="D425" i="57"/>
  <c r="J425" i="57" s="1"/>
  <c r="D424" i="57"/>
  <c r="D422" i="57"/>
  <c r="F422" i="57" s="1"/>
  <c r="D421" i="57"/>
  <c r="D420" i="57"/>
  <c r="J420" i="57" s="1"/>
  <c r="D419" i="57"/>
  <c r="D418" i="57"/>
  <c r="D417" i="57"/>
  <c r="D413" i="57"/>
  <c r="F413" i="57" s="1"/>
  <c r="D412" i="57"/>
  <c r="F412" i="57" s="1"/>
  <c r="D411" i="57"/>
  <c r="F411" i="57" s="1"/>
  <c r="D410" i="57"/>
  <c r="F410" i="57" s="1"/>
  <c r="J415" i="57"/>
  <c r="F407" i="57"/>
  <c r="J405" i="57"/>
  <c r="D402" i="57"/>
  <c r="F402" i="57" s="1"/>
  <c r="D401" i="57"/>
  <c r="F401" i="57" s="1"/>
  <c r="D400" i="57"/>
  <c r="F400" i="57" s="1"/>
  <c r="D399" i="57"/>
  <c r="F399" i="57" s="1"/>
  <c r="D398" i="57"/>
  <c r="F398" i="57" s="1"/>
  <c r="D397" i="57"/>
  <c r="F397" i="57" s="1"/>
  <c r="D389" i="57"/>
  <c r="D388" i="57"/>
  <c r="F388" i="57" s="1"/>
  <c r="D387" i="57"/>
  <c r="D385" i="57"/>
  <c r="J385" i="57" s="1"/>
  <c r="D384" i="57"/>
  <c r="D383" i="57"/>
  <c r="D380" i="57"/>
  <c r="J380" i="57" s="1"/>
  <c r="D379" i="57"/>
  <c r="D378" i="57"/>
  <c r="D377" i="57"/>
  <c r="F377" i="57" s="1"/>
  <c r="F395" i="57"/>
  <c r="J394" i="57"/>
  <c r="F390" i="57"/>
  <c r="F381" i="57"/>
  <c r="F375" i="57"/>
  <c r="D374" i="57"/>
  <c r="F374" i="57" s="1"/>
  <c r="D373" i="57"/>
  <c r="F373" i="57" s="1"/>
  <c r="D372" i="57"/>
  <c r="F372" i="57" s="1"/>
  <c r="J370" i="57"/>
  <c r="F369" i="57"/>
  <c r="J365" i="57"/>
  <c r="J361" i="57"/>
  <c r="D358" i="57"/>
  <c r="D357" i="57"/>
  <c r="J357" i="57" s="1"/>
  <c r="D356" i="57"/>
  <c r="D354" i="57"/>
  <c r="D353" i="57"/>
  <c r="D352" i="57"/>
  <c r="J352" i="57" s="1"/>
  <c r="D349" i="57"/>
  <c r="F349" i="57" s="1"/>
  <c r="H349" i="57" s="1"/>
  <c r="D348" i="57"/>
  <c r="F348" i="57" s="1"/>
  <c r="D347" i="57"/>
  <c r="F347" i="57" s="1"/>
  <c r="D346" i="57"/>
  <c r="F346" i="57" s="1"/>
  <c r="H346" i="57" s="1"/>
  <c r="D345" i="57"/>
  <c r="F345" i="57" s="1"/>
  <c r="H345" i="57" s="1"/>
  <c r="D344" i="57"/>
  <c r="F344" i="57" s="1"/>
  <c r="D343" i="57"/>
  <c r="F343" i="57" s="1"/>
  <c r="D342" i="57"/>
  <c r="F342" i="57" s="1"/>
  <c r="H342" i="57" s="1"/>
  <c r="D341" i="57"/>
  <c r="F341" i="57" s="1"/>
  <c r="H341" i="57" s="1"/>
  <c r="D340" i="57"/>
  <c r="F340" i="57" s="1"/>
  <c r="D339" i="57"/>
  <c r="F339" i="57" s="1"/>
  <c r="D338" i="57"/>
  <c r="F338" i="57" s="1"/>
  <c r="H338" i="57" s="1"/>
  <c r="D337" i="57"/>
  <c r="F337" i="57" s="1"/>
  <c r="H337" i="57" s="1"/>
  <c r="D336" i="57"/>
  <c r="F336" i="57" s="1"/>
  <c r="D335" i="57"/>
  <c r="F335" i="57" s="1"/>
  <c r="D334" i="57"/>
  <c r="F334" i="57" s="1"/>
  <c r="D333" i="57"/>
  <c r="F333" i="57" s="1"/>
  <c r="H333" i="57" s="1"/>
  <c r="D332" i="57"/>
  <c r="F332" i="57" s="1"/>
  <c r="D329" i="57"/>
  <c r="F329" i="57" s="1"/>
  <c r="D328" i="57"/>
  <c r="F328" i="57" s="1"/>
  <c r="D327" i="57"/>
  <c r="F327" i="57" s="1"/>
  <c r="D326" i="57"/>
  <c r="F326" i="57" s="1"/>
  <c r="D325" i="57"/>
  <c r="F325" i="57" s="1"/>
  <c r="D324" i="57"/>
  <c r="F324" i="57" s="1"/>
  <c r="D321" i="57"/>
  <c r="F321" i="57" s="1"/>
  <c r="D320" i="57"/>
  <c r="F320" i="57" s="1"/>
  <c r="D319" i="57"/>
  <c r="F319" i="57" s="1"/>
  <c r="D318" i="57"/>
  <c r="F318" i="57" s="1"/>
  <c r="D317" i="57"/>
  <c r="F317" i="57" s="1"/>
  <c r="D316" i="57"/>
  <c r="F316" i="57" s="1"/>
  <c r="D315" i="57"/>
  <c r="F315" i="57" s="1"/>
  <c r="D314" i="57"/>
  <c r="F314" i="57" s="1"/>
  <c r="D313" i="57"/>
  <c r="F313" i="57" s="1"/>
  <c r="D312" i="57"/>
  <c r="F312" i="57" s="1"/>
  <c r="D311" i="57"/>
  <c r="F311" i="57" s="1"/>
  <c r="D310" i="57"/>
  <c r="F310" i="57" s="1"/>
  <c r="D309" i="57"/>
  <c r="F309" i="57" s="1"/>
  <c r="D308" i="57"/>
  <c r="F308" i="57" s="1"/>
  <c r="D307" i="57"/>
  <c r="F307" i="57" s="1"/>
  <c r="D306" i="57"/>
  <c r="F306" i="57" s="1"/>
  <c r="D305" i="57"/>
  <c r="F305" i="57" s="1"/>
  <c r="D304" i="57"/>
  <c r="F304" i="57" s="1"/>
  <c r="J300" i="57"/>
  <c r="J299" i="57"/>
  <c r="D298" i="57"/>
  <c r="D297" i="57"/>
  <c r="J295" i="57"/>
  <c r="J294" i="57"/>
  <c r="F293" i="57"/>
  <c r="F292" i="57"/>
  <c r="F291" i="57"/>
  <c r="F290" i="57"/>
  <c r="F289" i="57"/>
  <c r="F288" i="57"/>
  <c r="D287" i="57"/>
  <c r="J287" i="57" s="1"/>
  <c r="D286" i="57"/>
  <c r="J286" i="57" s="1"/>
  <c r="D285" i="57"/>
  <c r="J282" i="57"/>
  <c r="D281" i="57"/>
  <c r="J281" i="57" s="1"/>
  <c r="D280" i="57"/>
  <c r="J277" i="57"/>
  <c r="D276" i="57"/>
  <c r="J276" i="57" s="1"/>
  <c r="D275" i="57"/>
  <c r="J272" i="57"/>
  <c r="F271" i="57"/>
  <c r="D270" i="57"/>
  <c r="D269" i="57"/>
  <c r="D268" i="57"/>
  <c r="J268" i="57" s="1"/>
  <c r="J266" i="57"/>
  <c r="J265" i="57"/>
  <c r="J263" i="57"/>
  <c r="J262" i="57"/>
  <c r="F261" i="57"/>
  <c r="F259" i="57"/>
  <c r="J258" i="57"/>
  <c r="D256" i="57"/>
  <c r="J256" i="57" s="1"/>
  <c r="D255" i="57"/>
  <c r="D254" i="57"/>
  <c r="J254" i="57" s="1"/>
  <c r="D253" i="57"/>
  <c r="J253" i="57" s="1"/>
  <c r="J250" i="57"/>
  <c r="D247" i="57"/>
  <c r="F247" i="57" s="1"/>
  <c r="D246" i="57"/>
  <c r="F246" i="57" s="1"/>
  <c r="D245" i="57"/>
  <c r="F245" i="57" s="1"/>
  <c r="D244" i="57"/>
  <c r="F244" i="57" s="1"/>
  <c r="D243" i="57"/>
  <c r="F243" i="57" s="1"/>
  <c r="D242" i="57"/>
  <c r="F242" i="57" s="1"/>
  <c r="D241" i="57"/>
  <c r="F241" i="57" s="1"/>
  <c r="D240" i="57"/>
  <c r="F240" i="57" s="1"/>
  <c r="J238" i="57"/>
  <c r="J237" i="57"/>
  <c r="J234" i="57"/>
  <c r="J233" i="57"/>
  <c r="F232" i="57"/>
  <c r="J230" i="57"/>
  <c r="J229" i="57"/>
  <c r="D228" i="57"/>
  <c r="J228" i="57" s="1"/>
  <c r="D227" i="57"/>
  <c r="J224" i="57"/>
  <c r="D222" i="57"/>
  <c r="J222" i="57" s="1"/>
  <c r="D221" i="57"/>
  <c r="D220" i="57"/>
  <c r="J220" i="57" s="1"/>
  <c r="D219" i="57"/>
  <c r="J219" i="57" s="1"/>
  <c r="F217" i="57"/>
  <c r="J215" i="57"/>
  <c r="J214" i="57"/>
  <c r="J213" i="57"/>
  <c r="D210" i="57"/>
  <c r="J210" i="57" s="1"/>
  <c r="D209" i="57"/>
  <c r="J209" i="57" s="1"/>
  <c r="D208" i="57"/>
  <c r="J208" i="57" s="1"/>
  <c r="D207" i="57"/>
  <c r="D206" i="57"/>
  <c r="J206" i="57" s="1"/>
  <c r="D205" i="57"/>
  <c r="F205" i="57" s="1"/>
  <c r="D204" i="57"/>
  <c r="J204" i="57" s="1"/>
  <c r="D203" i="57"/>
  <c r="J201" i="57"/>
  <c r="J200" i="57"/>
  <c r="J199" i="57"/>
  <c r="D196" i="57"/>
  <c r="J196" i="57" s="1"/>
  <c r="D195" i="57"/>
  <c r="F195" i="57" s="1"/>
  <c r="D194" i="57"/>
  <c r="J194" i="57" s="1"/>
  <c r="D193" i="57"/>
  <c r="J191" i="57"/>
  <c r="J190" i="57"/>
  <c r="J189" i="57"/>
  <c r="J186" i="57"/>
  <c r="J185" i="57"/>
  <c r="F184" i="57"/>
  <c r="D182" i="57"/>
  <c r="F182" i="57" s="1"/>
  <c r="D181" i="57"/>
  <c r="F181" i="57" s="1"/>
  <c r="D180" i="57"/>
  <c r="F180" i="57" s="1"/>
  <c r="D179" i="57"/>
  <c r="F179" i="57" s="1"/>
  <c r="D178" i="57"/>
  <c r="F178" i="57" s="1"/>
  <c r="D177" i="57"/>
  <c r="F177" i="57" s="1"/>
  <c r="J175" i="57"/>
  <c r="J173" i="57"/>
  <c r="F171" i="57"/>
  <c r="F170" i="57"/>
  <c r="D168" i="57"/>
  <c r="J168" i="57" s="1"/>
  <c r="D167" i="57"/>
  <c r="J167" i="57" s="1"/>
  <c r="D166" i="57"/>
  <c r="J166" i="57" s="1"/>
  <c r="D163" i="57"/>
  <c r="J163" i="57" s="1"/>
  <c r="D162" i="57"/>
  <c r="J162" i="57" s="1"/>
  <c r="D159" i="57"/>
  <c r="D158" i="57"/>
  <c r="J158" i="57" s="1"/>
  <c r="D157" i="57"/>
  <c r="J157" i="57" s="1"/>
  <c r="D156" i="57"/>
  <c r="J156" i="57" s="1"/>
  <c r="D155" i="57"/>
  <c r="D154" i="57"/>
  <c r="J154" i="57" s="1"/>
  <c r="D153" i="57"/>
  <c r="J153" i="57" s="1"/>
  <c r="D152" i="57"/>
  <c r="J152" i="57" s="1"/>
  <c r="D151" i="57"/>
  <c r="D150" i="57"/>
  <c r="J150" i="57" s="1"/>
  <c r="D147" i="57"/>
  <c r="J147" i="57" s="1"/>
  <c r="D146" i="57"/>
  <c r="D145" i="57"/>
  <c r="J145" i="57" s="1"/>
  <c r="D144" i="57"/>
  <c r="J144" i="57" s="1"/>
  <c r="D143" i="57"/>
  <c r="J143" i="57" s="1"/>
  <c r="D142" i="57"/>
  <c r="D141" i="57"/>
  <c r="J141" i="57" s="1"/>
  <c r="D138" i="57"/>
  <c r="J138" i="57" s="1"/>
  <c r="D137" i="57"/>
  <c r="D136" i="57"/>
  <c r="J136" i="57" s="1"/>
  <c r="D133" i="57"/>
  <c r="J133" i="57" s="1"/>
  <c r="D132" i="57"/>
  <c r="D131" i="57"/>
  <c r="J131" i="57" s="1"/>
  <c r="D130" i="57"/>
  <c r="J130" i="57" s="1"/>
  <c r="D129" i="57"/>
  <c r="J129" i="57" s="1"/>
  <c r="D128" i="57"/>
  <c r="D127" i="57"/>
  <c r="J127" i="57" s="1"/>
  <c r="D126" i="57"/>
  <c r="J126" i="57" s="1"/>
  <c r="D125" i="57"/>
  <c r="J125" i="57" s="1"/>
  <c r="D116" i="57"/>
  <c r="F116" i="57" s="1"/>
  <c r="H116" i="57" s="1"/>
  <c r="D115" i="57"/>
  <c r="F115" i="57" s="1"/>
  <c r="D114" i="57"/>
  <c r="F114" i="57" s="1"/>
  <c r="D113" i="57"/>
  <c r="F113" i="57" s="1"/>
  <c r="D112" i="57"/>
  <c r="F112" i="57" s="1"/>
  <c r="D111" i="57"/>
  <c r="F111" i="57" s="1"/>
  <c r="D110" i="57"/>
  <c r="F110" i="57" s="1"/>
  <c r="D109" i="57"/>
  <c r="F109" i="57" s="1"/>
  <c r="D108" i="57"/>
  <c r="F108" i="57" s="1"/>
  <c r="D107" i="57"/>
  <c r="F107" i="57" s="1"/>
  <c r="D106" i="57"/>
  <c r="F106" i="57" s="1"/>
  <c r="D105" i="57"/>
  <c r="F105" i="57" s="1"/>
  <c r="D103" i="57"/>
  <c r="F103" i="57" s="1"/>
  <c r="D102" i="57"/>
  <c r="J102" i="57" s="1"/>
  <c r="D100" i="57"/>
  <c r="F100" i="57" s="1"/>
  <c r="H100" i="57" s="1"/>
  <c r="D99" i="57"/>
  <c r="F99" i="57" s="1"/>
  <c r="D98" i="57"/>
  <c r="F98" i="57" s="1"/>
  <c r="D97" i="57"/>
  <c r="F97" i="57" s="1"/>
  <c r="D96" i="57"/>
  <c r="F96" i="57" s="1"/>
  <c r="D95" i="57"/>
  <c r="F95" i="57" s="1"/>
  <c r="D94" i="57"/>
  <c r="F94" i="57" s="1"/>
  <c r="D93" i="57"/>
  <c r="F93" i="57" s="1"/>
  <c r="D92" i="57"/>
  <c r="F92" i="57" s="1"/>
  <c r="D91" i="57"/>
  <c r="F91" i="57" s="1"/>
  <c r="D89" i="57"/>
  <c r="J89" i="57" s="1"/>
  <c r="D88" i="57"/>
  <c r="J88" i="57" s="1"/>
  <c r="D87" i="57"/>
  <c r="J87" i="57" s="1"/>
  <c r="D86" i="57"/>
  <c r="D84" i="57"/>
  <c r="J84" i="57" s="1"/>
  <c r="D83" i="57"/>
  <c r="J83" i="57" s="1"/>
  <c r="D82" i="57"/>
  <c r="J82" i="57" s="1"/>
  <c r="D81" i="57"/>
  <c r="D80" i="57"/>
  <c r="J80" i="57" s="1"/>
  <c r="D79" i="57"/>
  <c r="J79" i="57" s="1"/>
  <c r="D78" i="57"/>
  <c r="J78" i="57" s="1"/>
  <c r="D77" i="57"/>
  <c r="D75" i="57"/>
  <c r="F75" i="57" s="1"/>
  <c r="D74" i="57"/>
  <c r="F74" i="57" s="1"/>
  <c r="D73" i="57"/>
  <c r="F73" i="57" s="1"/>
  <c r="D72" i="57"/>
  <c r="F72" i="57" s="1"/>
  <c r="J69" i="57"/>
  <c r="J68" i="57"/>
  <c r="J51" i="57"/>
  <c r="J49" i="57"/>
  <c r="J48" i="57"/>
  <c r="J46" i="57"/>
  <c r="J45" i="57"/>
  <c r="J44" i="57"/>
  <c r="J42" i="57"/>
  <c r="J41" i="57"/>
  <c r="J40" i="57"/>
  <c r="J38" i="57"/>
  <c r="J37" i="57"/>
  <c r="J36" i="57"/>
  <c r="J34" i="57"/>
  <c r="J30" i="57"/>
  <c r="J22" i="57"/>
  <c r="J27" i="57"/>
  <c r="J26" i="57"/>
  <c r="J25" i="57"/>
  <c r="J21" i="57"/>
  <c r="A440" i="57"/>
  <c r="A439" i="57"/>
  <c r="A438" i="57"/>
  <c r="A437" i="57"/>
  <c r="A436" i="57"/>
  <c r="A435" i="57"/>
  <c r="A434" i="57"/>
  <c r="A433" i="57"/>
  <c r="A432" i="57"/>
  <c r="A431" i="57"/>
  <c r="A430" i="57"/>
  <c r="A429" i="57"/>
  <c r="A428" i="57"/>
  <c r="A427" i="57"/>
  <c r="A426" i="57"/>
  <c r="A425" i="57"/>
  <c r="A424" i="57"/>
  <c r="A423" i="57"/>
  <c r="A422" i="57"/>
  <c r="A421" i="57"/>
  <c r="A420" i="57"/>
  <c r="A419" i="57"/>
  <c r="A418" i="57"/>
  <c r="A417" i="57"/>
  <c r="A416" i="57"/>
  <c r="A415" i="57"/>
  <c r="A413" i="57"/>
  <c r="A412" i="57"/>
  <c r="A411" i="57"/>
  <c r="A410" i="57"/>
  <c r="A409" i="57"/>
  <c r="A408" i="57"/>
  <c r="A407" i="57"/>
  <c r="A406" i="57"/>
  <c r="A405" i="57"/>
  <c r="A403" i="57"/>
  <c r="A402" i="57"/>
  <c r="A401" i="57"/>
  <c r="A400" i="57"/>
  <c r="A399" i="57"/>
  <c r="A398" i="57"/>
  <c r="A397" i="57"/>
  <c r="A396" i="57"/>
  <c r="A395" i="57"/>
  <c r="A394" i="57"/>
  <c r="A393" i="57"/>
  <c r="A392" i="57"/>
  <c r="A391" i="57"/>
  <c r="A390" i="57"/>
  <c r="A389" i="57"/>
  <c r="A388" i="57"/>
  <c r="A387" i="57"/>
  <c r="A386" i="57"/>
  <c r="A385" i="57"/>
  <c r="A384" i="57"/>
  <c r="A383" i="57"/>
  <c r="A382" i="57"/>
  <c r="A381" i="57"/>
  <c r="A380" i="57"/>
  <c r="A379" i="57"/>
  <c r="A378" i="57"/>
  <c r="A377" i="57"/>
  <c r="A376" i="57"/>
  <c r="A375" i="57"/>
  <c r="A374" i="57"/>
  <c r="A373" i="57"/>
  <c r="A372" i="57"/>
  <c r="A371" i="57"/>
  <c r="A370" i="57"/>
  <c r="A369" i="57"/>
  <c r="A367" i="57"/>
  <c r="A366" i="57"/>
  <c r="A365" i="57"/>
  <c r="A364" i="57"/>
  <c r="A363" i="57"/>
  <c r="A362" i="57"/>
  <c r="A361" i="57"/>
  <c r="A360" i="57"/>
  <c r="A359" i="57"/>
  <c r="A358" i="57"/>
  <c r="A357" i="57"/>
  <c r="A356" i="57"/>
  <c r="A355" i="57"/>
  <c r="A354" i="57"/>
  <c r="A353" i="57"/>
  <c r="A352" i="57"/>
  <c r="A351" i="57"/>
  <c r="A350" i="57"/>
  <c r="A349" i="57"/>
  <c r="A348" i="57"/>
  <c r="A347" i="57"/>
  <c r="A346" i="57"/>
  <c r="A345" i="57"/>
  <c r="A344" i="57"/>
  <c r="A343" i="57"/>
  <c r="A342" i="57"/>
  <c r="A341" i="57"/>
  <c r="A340" i="57"/>
  <c r="A339" i="57"/>
  <c r="A338" i="57"/>
  <c r="A337" i="57"/>
  <c r="A336" i="57"/>
  <c r="A335" i="57"/>
  <c r="A334" i="57"/>
  <c r="A333" i="57"/>
  <c r="A332" i="57"/>
  <c r="A331" i="57"/>
  <c r="A330" i="57"/>
  <c r="A329" i="57"/>
  <c r="A328" i="57"/>
  <c r="A327" i="57"/>
  <c r="A326" i="57"/>
  <c r="A325" i="57"/>
  <c r="A324" i="57"/>
  <c r="A323" i="57"/>
  <c r="A322" i="57"/>
  <c r="A321" i="57"/>
  <c r="A320" i="57"/>
  <c r="A319" i="57"/>
  <c r="A318" i="57"/>
  <c r="A317" i="57"/>
  <c r="A316" i="57"/>
  <c r="A315" i="57"/>
  <c r="A314" i="57"/>
  <c r="A313" i="57"/>
  <c r="A312" i="57"/>
  <c r="A311" i="57"/>
  <c r="A310" i="57"/>
  <c r="A309" i="57"/>
  <c r="A308" i="57"/>
  <c r="A307" i="57"/>
  <c r="A306" i="57"/>
  <c r="A305" i="57"/>
  <c r="A304" i="57"/>
  <c r="A303" i="57"/>
  <c r="A301" i="57"/>
  <c r="A300" i="57"/>
  <c r="A299" i="57"/>
  <c r="A298" i="57"/>
  <c r="A297" i="57"/>
  <c r="A296" i="57"/>
  <c r="A295" i="57"/>
  <c r="A294" i="57"/>
  <c r="A293" i="57"/>
  <c r="A292" i="57"/>
  <c r="A291" i="57"/>
  <c r="A290" i="57"/>
  <c r="A289" i="57"/>
  <c r="A288" i="57"/>
  <c r="A287" i="57"/>
  <c r="A286" i="57"/>
  <c r="A285" i="57"/>
  <c r="A284" i="57"/>
  <c r="A283" i="57"/>
  <c r="A282" i="57"/>
  <c r="A281" i="57"/>
  <c r="A280" i="57"/>
  <c r="A279" i="57"/>
  <c r="A278" i="57"/>
  <c r="A277" i="57"/>
  <c r="A276" i="57"/>
  <c r="A275" i="57"/>
  <c r="A274" i="57"/>
  <c r="A273" i="57"/>
  <c r="A272" i="57"/>
  <c r="A271" i="57"/>
  <c r="A270" i="57"/>
  <c r="A269" i="57"/>
  <c r="A268" i="57"/>
  <c r="A267" i="57"/>
  <c r="A266" i="57"/>
  <c r="A265" i="57"/>
  <c r="A264" i="57"/>
  <c r="A263" i="57"/>
  <c r="A262" i="57"/>
  <c r="A261" i="57"/>
  <c r="A260" i="57"/>
  <c r="A259" i="57"/>
  <c r="A258" i="57"/>
  <c r="A257" i="57"/>
  <c r="A256" i="57"/>
  <c r="A255" i="57"/>
  <c r="A254" i="57"/>
  <c r="A253" i="57"/>
  <c r="A252" i="57"/>
  <c r="A250" i="57"/>
  <c r="A249" i="57"/>
  <c r="A248" i="57"/>
  <c r="A247" i="57"/>
  <c r="A246" i="57"/>
  <c r="A245" i="57"/>
  <c r="A244" i="57"/>
  <c r="A243" i="57"/>
  <c r="A242" i="57"/>
  <c r="A241" i="57"/>
  <c r="A240" i="57"/>
  <c r="A239" i="57"/>
  <c r="A238" i="57"/>
  <c r="A237" i="57"/>
  <c r="A236" i="57"/>
  <c r="A234" i="57"/>
  <c r="A233" i="57"/>
  <c r="A232" i="57"/>
  <c r="A231" i="57"/>
  <c r="A230" i="57"/>
  <c r="A229" i="57"/>
  <c r="A228" i="57"/>
  <c r="A227" i="57"/>
  <c r="A226" i="57"/>
  <c r="A224" i="57"/>
  <c r="A223" i="57"/>
  <c r="A222" i="57"/>
  <c r="A221" i="57"/>
  <c r="A220" i="57"/>
  <c r="A219" i="57"/>
  <c r="A218" i="57"/>
  <c r="A217" i="57"/>
  <c r="A216" i="57"/>
  <c r="A215" i="57"/>
  <c r="A214" i="57"/>
  <c r="A213" i="57"/>
  <c r="A212" i="57"/>
  <c r="A211" i="57"/>
  <c r="A210" i="57"/>
  <c r="A209" i="57"/>
  <c r="A208" i="57"/>
  <c r="A207" i="57"/>
  <c r="A206" i="57"/>
  <c r="A205" i="57"/>
  <c r="A204" i="57"/>
  <c r="A203" i="57"/>
  <c r="A202" i="57"/>
  <c r="A201" i="57"/>
  <c r="A200" i="57"/>
  <c r="A199" i="57"/>
  <c r="A197" i="57"/>
  <c r="A196" i="57"/>
  <c r="A195" i="57"/>
  <c r="A194" i="57"/>
  <c r="A193" i="57"/>
  <c r="A192" i="57"/>
  <c r="A191" i="57"/>
  <c r="A190" i="57"/>
  <c r="A189" i="57"/>
  <c r="A187" i="57"/>
  <c r="A186" i="57"/>
  <c r="A185" i="57"/>
  <c r="A184" i="57"/>
  <c r="A183" i="57"/>
  <c r="A182" i="57"/>
  <c r="A181" i="57"/>
  <c r="A180" i="57"/>
  <c r="A179" i="57"/>
  <c r="A178" i="57"/>
  <c r="A177" i="57"/>
  <c r="A176" i="57"/>
  <c r="A175" i="57"/>
  <c r="A174" i="57"/>
  <c r="A173" i="57"/>
  <c r="A171" i="57"/>
  <c r="A170" i="57"/>
  <c r="A169" i="57"/>
  <c r="A168" i="57"/>
  <c r="A167" i="57"/>
  <c r="A166" i="57"/>
  <c r="A165" i="57"/>
  <c r="A164" i="57"/>
  <c r="A163" i="57"/>
  <c r="A162" i="57"/>
  <c r="A161" i="57"/>
  <c r="A160" i="57"/>
  <c r="A159" i="57"/>
  <c r="A158" i="57"/>
  <c r="A157" i="57"/>
  <c r="A156" i="57"/>
  <c r="A155" i="57"/>
  <c r="A154" i="57"/>
  <c r="A153" i="57"/>
  <c r="A152" i="57"/>
  <c r="A151" i="57"/>
  <c r="A150" i="57"/>
  <c r="A149" i="57"/>
  <c r="A148" i="57"/>
  <c r="A147" i="57"/>
  <c r="A146" i="57"/>
  <c r="A145" i="57"/>
  <c r="A144" i="57"/>
  <c r="A143" i="57"/>
  <c r="A142" i="57"/>
  <c r="A141" i="57"/>
  <c r="A140" i="57"/>
  <c r="A139" i="57"/>
  <c r="A138" i="57"/>
  <c r="A137" i="57"/>
  <c r="A136" i="57"/>
  <c r="A135" i="57"/>
  <c r="A134" i="57"/>
  <c r="A133" i="57"/>
  <c r="A132" i="57"/>
  <c r="A131" i="57"/>
  <c r="A130" i="57"/>
  <c r="A129" i="57"/>
  <c r="A128" i="57"/>
  <c r="A127" i="57"/>
  <c r="A126" i="57"/>
  <c r="A125" i="57"/>
  <c r="A124" i="57"/>
  <c r="A123" i="57"/>
  <c r="A122" i="57"/>
  <c r="A121" i="57"/>
  <c r="A120" i="57"/>
  <c r="A119" i="57"/>
  <c r="A118" i="57"/>
  <c r="A117" i="57"/>
  <c r="A116" i="57"/>
  <c r="A115" i="57"/>
  <c r="A114" i="57"/>
  <c r="A113" i="57"/>
  <c r="A112" i="57"/>
  <c r="A111" i="57"/>
  <c r="A110" i="57"/>
  <c r="A109" i="57"/>
  <c r="A108" i="57"/>
  <c r="A107" i="57"/>
  <c r="A106" i="57"/>
  <c r="A105" i="57"/>
  <c r="A104" i="57"/>
  <c r="A103" i="57"/>
  <c r="A102" i="57"/>
  <c r="A100" i="57"/>
  <c r="A99" i="57"/>
  <c r="A98" i="57"/>
  <c r="A97" i="57"/>
  <c r="A96" i="57"/>
  <c r="A95" i="57"/>
  <c r="A94" i="57"/>
  <c r="A93" i="57"/>
  <c r="A92" i="57"/>
  <c r="A91" i="57"/>
  <c r="A90" i="57"/>
  <c r="A89" i="57"/>
  <c r="A88" i="57"/>
  <c r="A87" i="57"/>
  <c r="A86" i="57"/>
  <c r="A84" i="57"/>
  <c r="A83" i="57"/>
  <c r="A82" i="57"/>
  <c r="A81" i="57"/>
  <c r="A80" i="57"/>
  <c r="A79" i="57"/>
  <c r="A78" i="57"/>
  <c r="A77" i="57"/>
  <c r="A76" i="57"/>
  <c r="A75" i="57"/>
  <c r="A74" i="57"/>
  <c r="A73" i="57"/>
  <c r="A72" i="57"/>
  <c r="A71" i="57"/>
  <c r="C440" i="57"/>
  <c r="B440" i="57"/>
  <c r="C438" i="57"/>
  <c r="B438" i="57"/>
  <c r="C437" i="57"/>
  <c r="B437" i="57"/>
  <c r="C436" i="57"/>
  <c r="B436" i="57"/>
  <c r="C435" i="57"/>
  <c r="B435" i="57"/>
  <c r="C434" i="57"/>
  <c r="B434" i="57"/>
  <c r="C433" i="57"/>
  <c r="B433" i="57"/>
  <c r="C432" i="57"/>
  <c r="B432" i="57"/>
  <c r="C431" i="57"/>
  <c r="B431" i="57"/>
  <c r="C430" i="57"/>
  <c r="B430" i="57"/>
  <c r="C429" i="57"/>
  <c r="B429" i="57"/>
  <c r="C428" i="57"/>
  <c r="B428" i="57"/>
  <c r="C427" i="57"/>
  <c r="B427" i="57"/>
  <c r="C426" i="57"/>
  <c r="B426" i="57"/>
  <c r="C425" i="57"/>
  <c r="B425" i="57"/>
  <c r="C424" i="57"/>
  <c r="B424" i="57"/>
  <c r="C423" i="57"/>
  <c r="B423" i="57"/>
  <c r="C422" i="57"/>
  <c r="B422" i="57"/>
  <c r="C421" i="57"/>
  <c r="B421" i="57"/>
  <c r="C420" i="57"/>
  <c r="B420" i="57"/>
  <c r="C419" i="57"/>
  <c r="B419" i="57"/>
  <c r="C418" i="57"/>
  <c r="B418" i="57"/>
  <c r="C417" i="57"/>
  <c r="B417" i="57"/>
  <c r="C416" i="57"/>
  <c r="B416" i="57"/>
  <c r="C415" i="57"/>
  <c r="B415" i="57"/>
  <c r="C414" i="57"/>
  <c r="B414" i="57"/>
  <c r="A414" i="57"/>
  <c r="C413" i="57"/>
  <c r="B413" i="57"/>
  <c r="C412" i="57"/>
  <c r="B412" i="57"/>
  <c r="C411" i="57"/>
  <c r="B411" i="57"/>
  <c r="C410" i="57"/>
  <c r="B410" i="57"/>
  <c r="C409" i="57"/>
  <c r="B409" i="57"/>
  <c r="C408" i="57"/>
  <c r="B408" i="57"/>
  <c r="C407" i="57"/>
  <c r="B407" i="57"/>
  <c r="C406" i="57"/>
  <c r="B406" i="57"/>
  <c r="C405" i="57"/>
  <c r="B405" i="57"/>
  <c r="C404" i="57"/>
  <c r="B404" i="57"/>
  <c r="A404" i="57"/>
  <c r="C402" i="57"/>
  <c r="B402" i="57"/>
  <c r="C401" i="57"/>
  <c r="B401" i="57"/>
  <c r="C400" i="57"/>
  <c r="B400" i="57"/>
  <c r="C399" i="57"/>
  <c r="B399" i="57"/>
  <c r="C398" i="57"/>
  <c r="B398" i="57"/>
  <c r="C397" i="57"/>
  <c r="B397" i="57"/>
  <c r="C396" i="57"/>
  <c r="B396" i="57"/>
  <c r="C395" i="57"/>
  <c r="B395" i="57"/>
  <c r="C394" i="57"/>
  <c r="B394" i="57"/>
  <c r="C393" i="57"/>
  <c r="B393" i="57"/>
  <c r="C392" i="57"/>
  <c r="B392" i="57"/>
  <c r="C391" i="57"/>
  <c r="B391" i="57"/>
  <c r="C390" i="57"/>
  <c r="B390" i="57"/>
  <c r="C389" i="57"/>
  <c r="B389" i="57"/>
  <c r="C388" i="57"/>
  <c r="B388" i="57"/>
  <c r="C387" i="57"/>
  <c r="B387" i="57"/>
  <c r="C386" i="57"/>
  <c r="B386" i="57"/>
  <c r="C385" i="57"/>
  <c r="B385" i="57"/>
  <c r="C384" i="57"/>
  <c r="B384" i="57"/>
  <c r="C383" i="57"/>
  <c r="B383" i="57"/>
  <c r="C382" i="57"/>
  <c r="B382" i="57"/>
  <c r="C381" i="57"/>
  <c r="B381" i="57"/>
  <c r="C380" i="57"/>
  <c r="B380" i="57"/>
  <c r="C379" i="57"/>
  <c r="B379" i="57"/>
  <c r="C378" i="57"/>
  <c r="B378" i="57"/>
  <c r="C377" i="57"/>
  <c r="B377" i="57"/>
  <c r="C376" i="57"/>
  <c r="B376" i="57"/>
  <c r="C375" i="57"/>
  <c r="B375" i="57"/>
  <c r="C374" i="57"/>
  <c r="B374" i="57"/>
  <c r="C373" i="57"/>
  <c r="B373" i="57"/>
  <c r="C372" i="57"/>
  <c r="B372" i="57"/>
  <c r="C371" i="57"/>
  <c r="B371" i="57"/>
  <c r="C370" i="57"/>
  <c r="B370" i="57"/>
  <c r="C369" i="57"/>
  <c r="B369" i="57"/>
  <c r="C368" i="57"/>
  <c r="B368" i="57"/>
  <c r="A368" i="57"/>
  <c r="C367" i="57"/>
  <c r="B367" i="57"/>
  <c r="C366" i="57"/>
  <c r="B366" i="57"/>
  <c r="C365" i="57"/>
  <c r="B365" i="57"/>
  <c r="C364" i="57"/>
  <c r="B364" i="57"/>
  <c r="C363" i="57"/>
  <c r="B363" i="57"/>
  <c r="C362" i="57"/>
  <c r="B362" i="57"/>
  <c r="C361" i="57"/>
  <c r="B361" i="57"/>
  <c r="C360" i="57"/>
  <c r="B360" i="57"/>
  <c r="C359" i="57"/>
  <c r="B359" i="57"/>
  <c r="C358" i="57"/>
  <c r="B358" i="57"/>
  <c r="C357" i="57"/>
  <c r="B357" i="57"/>
  <c r="C356" i="57"/>
  <c r="B356" i="57"/>
  <c r="C355" i="57"/>
  <c r="B355" i="57"/>
  <c r="C354" i="57"/>
  <c r="B354" i="57"/>
  <c r="C353" i="57"/>
  <c r="B353" i="57"/>
  <c r="C352" i="57"/>
  <c r="B352" i="57"/>
  <c r="C351" i="57"/>
  <c r="B351" i="57"/>
  <c r="C349" i="57"/>
  <c r="B349" i="57"/>
  <c r="C348" i="57"/>
  <c r="B348" i="57"/>
  <c r="C347" i="57"/>
  <c r="B347" i="57"/>
  <c r="C346" i="57"/>
  <c r="B346" i="57"/>
  <c r="C345" i="57"/>
  <c r="B345" i="57"/>
  <c r="C344" i="57"/>
  <c r="B344" i="57"/>
  <c r="C343" i="57"/>
  <c r="B343" i="57"/>
  <c r="C342" i="57"/>
  <c r="B342" i="57"/>
  <c r="C341" i="57"/>
  <c r="B341" i="57"/>
  <c r="C340" i="57"/>
  <c r="B340" i="57"/>
  <c r="C339" i="57"/>
  <c r="B339" i="57"/>
  <c r="C338" i="57"/>
  <c r="B338" i="57"/>
  <c r="C337" i="57"/>
  <c r="B337" i="57"/>
  <c r="C336" i="57"/>
  <c r="B336" i="57"/>
  <c r="C335" i="57"/>
  <c r="B335" i="57"/>
  <c r="C334" i="57"/>
  <c r="B334" i="57"/>
  <c r="C333" i="57"/>
  <c r="B333" i="57"/>
  <c r="C332" i="57"/>
  <c r="B332" i="57"/>
  <c r="C331" i="57"/>
  <c r="B331" i="57"/>
  <c r="C329" i="57"/>
  <c r="B329" i="57"/>
  <c r="C328" i="57"/>
  <c r="B328" i="57"/>
  <c r="C327" i="57"/>
  <c r="B327" i="57"/>
  <c r="C326" i="57"/>
  <c r="B326" i="57"/>
  <c r="C325" i="57"/>
  <c r="B325" i="57"/>
  <c r="C324" i="57"/>
  <c r="B324" i="57"/>
  <c r="C323" i="57"/>
  <c r="B323" i="57"/>
  <c r="C321" i="57"/>
  <c r="B321" i="57"/>
  <c r="C320" i="57"/>
  <c r="B320" i="57"/>
  <c r="C319" i="57"/>
  <c r="B319" i="57"/>
  <c r="C318" i="57"/>
  <c r="B318" i="57"/>
  <c r="C317" i="57"/>
  <c r="B317" i="57"/>
  <c r="C316" i="57"/>
  <c r="B316" i="57"/>
  <c r="C315" i="57"/>
  <c r="B315" i="57"/>
  <c r="C314" i="57"/>
  <c r="B314" i="57"/>
  <c r="C313" i="57"/>
  <c r="B313" i="57"/>
  <c r="C312" i="57"/>
  <c r="B312" i="57"/>
  <c r="C311" i="57"/>
  <c r="B311" i="57"/>
  <c r="C310" i="57"/>
  <c r="B310" i="57"/>
  <c r="C309" i="57"/>
  <c r="B309" i="57"/>
  <c r="C308" i="57"/>
  <c r="B308" i="57"/>
  <c r="C307" i="57"/>
  <c r="B307" i="57"/>
  <c r="C306" i="57"/>
  <c r="B306" i="57"/>
  <c r="C305" i="57"/>
  <c r="B305" i="57"/>
  <c r="C304" i="57"/>
  <c r="B304" i="57"/>
  <c r="C303" i="57"/>
  <c r="B303" i="57"/>
  <c r="C302" i="57"/>
  <c r="B302" i="57"/>
  <c r="A302" i="57"/>
  <c r="C301" i="57"/>
  <c r="B301" i="57"/>
  <c r="C300" i="57"/>
  <c r="B300" i="57"/>
  <c r="C299" i="57"/>
  <c r="B299" i="57"/>
  <c r="C298" i="57"/>
  <c r="B298" i="57"/>
  <c r="C297" i="57"/>
  <c r="B297" i="57"/>
  <c r="C296" i="57"/>
  <c r="B296" i="57"/>
  <c r="C295" i="57"/>
  <c r="B295" i="57"/>
  <c r="C294" i="57"/>
  <c r="B294" i="57"/>
  <c r="C293" i="57"/>
  <c r="B293" i="57"/>
  <c r="C292" i="57"/>
  <c r="B292" i="57"/>
  <c r="C291" i="57"/>
  <c r="B291" i="57"/>
  <c r="C290" i="57"/>
  <c r="B290" i="57"/>
  <c r="C289" i="57"/>
  <c r="B289" i="57"/>
  <c r="C288" i="57"/>
  <c r="B288" i="57"/>
  <c r="C287" i="57"/>
  <c r="B287" i="57"/>
  <c r="C286" i="57"/>
  <c r="B286" i="57"/>
  <c r="C285" i="57"/>
  <c r="B285" i="57"/>
  <c r="C284" i="57"/>
  <c r="B284" i="57"/>
  <c r="C283" i="57"/>
  <c r="B283" i="57"/>
  <c r="C282" i="57"/>
  <c r="B282" i="57"/>
  <c r="C281" i="57"/>
  <c r="B281" i="57"/>
  <c r="C280" i="57"/>
  <c r="B280" i="57"/>
  <c r="C279" i="57"/>
  <c r="B279" i="57"/>
  <c r="C278" i="57"/>
  <c r="B278" i="57"/>
  <c r="C277" i="57"/>
  <c r="B277" i="57"/>
  <c r="C276" i="57"/>
  <c r="B276" i="57"/>
  <c r="C275" i="57"/>
  <c r="B275" i="57"/>
  <c r="C274" i="57"/>
  <c r="B274" i="57"/>
  <c r="C273" i="57"/>
  <c r="B273" i="57"/>
  <c r="C272" i="57"/>
  <c r="B272" i="57"/>
  <c r="C271" i="57"/>
  <c r="B271" i="57"/>
  <c r="C270" i="57"/>
  <c r="B270" i="57"/>
  <c r="C269" i="57"/>
  <c r="B269" i="57"/>
  <c r="C268" i="57"/>
  <c r="B268" i="57"/>
  <c r="C267" i="57"/>
  <c r="B267" i="57"/>
  <c r="C266" i="57"/>
  <c r="B266" i="57"/>
  <c r="C265" i="57"/>
  <c r="B265" i="57"/>
  <c r="C264" i="57"/>
  <c r="B264" i="57"/>
  <c r="C263" i="57"/>
  <c r="B263" i="57"/>
  <c r="C262" i="57"/>
  <c r="B262" i="57"/>
  <c r="C261" i="57"/>
  <c r="B261" i="57"/>
  <c r="C260" i="57"/>
  <c r="B260" i="57"/>
  <c r="C259" i="57"/>
  <c r="B259" i="57"/>
  <c r="C258" i="57"/>
  <c r="B258" i="57"/>
  <c r="C256" i="57"/>
  <c r="B256" i="57"/>
  <c r="C255" i="57"/>
  <c r="B255" i="57"/>
  <c r="C254" i="57"/>
  <c r="B254" i="57"/>
  <c r="C253" i="57"/>
  <c r="B253" i="57"/>
  <c r="C252" i="57"/>
  <c r="B252" i="57"/>
  <c r="C251" i="57"/>
  <c r="B251" i="57"/>
  <c r="A251" i="57"/>
  <c r="C250" i="57"/>
  <c r="B250" i="57"/>
  <c r="C249" i="57"/>
  <c r="B249" i="57"/>
  <c r="C247" i="57"/>
  <c r="B247" i="57"/>
  <c r="C246" i="57"/>
  <c r="B246" i="57"/>
  <c r="C245" i="57"/>
  <c r="B245" i="57"/>
  <c r="C244" i="57"/>
  <c r="B244" i="57"/>
  <c r="C243" i="57"/>
  <c r="B243" i="57"/>
  <c r="C242" i="57"/>
  <c r="B242" i="57"/>
  <c r="C241" i="57"/>
  <c r="B241" i="57"/>
  <c r="C240" i="57"/>
  <c r="B240" i="57"/>
  <c r="C239" i="57"/>
  <c r="B239" i="57"/>
  <c r="C238" i="57"/>
  <c r="B238" i="57"/>
  <c r="C237" i="57"/>
  <c r="B237" i="57"/>
  <c r="C236" i="57"/>
  <c r="B236" i="57"/>
  <c r="C235" i="57"/>
  <c r="B235" i="57"/>
  <c r="A235" i="57"/>
  <c r="C234" i="57"/>
  <c r="B234" i="57"/>
  <c r="C233" i="57"/>
  <c r="B233" i="57"/>
  <c r="C232" i="57"/>
  <c r="B232" i="57"/>
  <c r="C231" i="57"/>
  <c r="B231" i="57"/>
  <c r="C230" i="57"/>
  <c r="B230" i="57"/>
  <c r="C229" i="57"/>
  <c r="B229" i="57"/>
  <c r="C228" i="57"/>
  <c r="B228" i="57"/>
  <c r="C227" i="57"/>
  <c r="B227" i="57"/>
  <c r="C226" i="57"/>
  <c r="B226" i="57"/>
  <c r="C225" i="57"/>
  <c r="B225" i="57"/>
  <c r="A225" i="57"/>
  <c r="C224" i="57"/>
  <c r="B224" i="57"/>
  <c r="B223" i="57"/>
  <c r="C222" i="57"/>
  <c r="B222" i="57"/>
  <c r="C221" i="57"/>
  <c r="B221" i="57"/>
  <c r="C220" i="57"/>
  <c r="B220" i="57"/>
  <c r="C219" i="57"/>
  <c r="B219" i="57"/>
  <c r="C218" i="57"/>
  <c r="B218" i="57"/>
  <c r="C217" i="57"/>
  <c r="B217" i="57"/>
  <c r="C216" i="57"/>
  <c r="B216" i="57"/>
  <c r="C215" i="57"/>
  <c r="B215" i="57"/>
  <c r="C214" i="57"/>
  <c r="B214" i="57"/>
  <c r="C213" i="57"/>
  <c r="B213" i="57"/>
  <c r="C212" i="57"/>
  <c r="B212" i="57"/>
  <c r="C211" i="57"/>
  <c r="B211" i="57"/>
  <c r="C210" i="57"/>
  <c r="B210" i="57"/>
  <c r="C209" i="57"/>
  <c r="B209" i="57"/>
  <c r="C208" i="57"/>
  <c r="B208" i="57"/>
  <c r="C207" i="57"/>
  <c r="B207" i="57"/>
  <c r="C206" i="57"/>
  <c r="B206" i="57"/>
  <c r="C205" i="57"/>
  <c r="B205" i="57"/>
  <c r="C204" i="57"/>
  <c r="B204" i="57"/>
  <c r="C203" i="57"/>
  <c r="B203" i="57"/>
  <c r="C202" i="57"/>
  <c r="B202" i="57"/>
  <c r="C201" i="57"/>
  <c r="B201" i="57"/>
  <c r="C200" i="57"/>
  <c r="B200" i="57"/>
  <c r="C199" i="57"/>
  <c r="B199" i="57"/>
  <c r="C198" i="57"/>
  <c r="B198" i="57"/>
  <c r="A198" i="57"/>
  <c r="C197" i="57"/>
  <c r="B197" i="57"/>
  <c r="C196" i="57"/>
  <c r="B196" i="57"/>
  <c r="C195" i="57"/>
  <c r="B195" i="57"/>
  <c r="C194" i="57"/>
  <c r="B194" i="57"/>
  <c r="C193" i="57"/>
  <c r="B193" i="57"/>
  <c r="C192" i="57"/>
  <c r="B192" i="57"/>
  <c r="C191" i="57"/>
  <c r="B191" i="57"/>
  <c r="C190" i="57"/>
  <c r="B190" i="57"/>
  <c r="C189" i="57"/>
  <c r="B189" i="57"/>
  <c r="C188" i="57"/>
  <c r="B188" i="57"/>
  <c r="A188" i="57"/>
  <c r="C187" i="57"/>
  <c r="B187" i="57"/>
  <c r="C186" i="57"/>
  <c r="B186" i="57"/>
  <c r="C185" i="57"/>
  <c r="B185" i="57"/>
  <c r="C184" i="57"/>
  <c r="B184" i="57"/>
  <c r="B183" i="57"/>
  <c r="C182" i="57"/>
  <c r="B182" i="57"/>
  <c r="C181" i="57"/>
  <c r="B181" i="57"/>
  <c r="C180" i="57"/>
  <c r="B180" i="57"/>
  <c r="C179" i="57"/>
  <c r="B179" i="57"/>
  <c r="C178" i="57"/>
  <c r="B178" i="57"/>
  <c r="C177" i="57"/>
  <c r="B177" i="57"/>
  <c r="C176" i="57"/>
  <c r="B176" i="57"/>
  <c r="C175" i="57"/>
  <c r="B175" i="57"/>
  <c r="C174" i="57"/>
  <c r="B174" i="57"/>
  <c r="C173" i="57"/>
  <c r="B173" i="57"/>
  <c r="C172" i="57"/>
  <c r="B172" i="57"/>
  <c r="A172" i="57"/>
  <c r="C171" i="57"/>
  <c r="B171" i="57"/>
  <c r="C170" i="57"/>
  <c r="B170" i="57"/>
  <c r="B169" i="57"/>
  <c r="C168" i="57"/>
  <c r="B168" i="57"/>
  <c r="C167" i="57"/>
  <c r="B167" i="57"/>
  <c r="C166" i="57"/>
  <c r="B166" i="57"/>
  <c r="C165" i="57"/>
  <c r="B165" i="57"/>
  <c r="B164" i="57"/>
  <c r="C163" i="57"/>
  <c r="B163" i="57"/>
  <c r="C162" i="57"/>
  <c r="B162" i="57"/>
  <c r="C161" i="57"/>
  <c r="B161" i="57"/>
  <c r="B160" i="57"/>
  <c r="C159" i="57"/>
  <c r="B159" i="57"/>
  <c r="C158" i="57"/>
  <c r="B158" i="57"/>
  <c r="C157" i="57"/>
  <c r="B157" i="57"/>
  <c r="C156" i="57"/>
  <c r="B156" i="57"/>
  <c r="C155" i="57"/>
  <c r="B155" i="57"/>
  <c r="C154" i="57"/>
  <c r="B154" i="57"/>
  <c r="C153" i="57"/>
  <c r="B153" i="57"/>
  <c r="C152" i="57"/>
  <c r="B152" i="57"/>
  <c r="C151" i="57"/>
  <c r="B151" i="57"/>
  <c r="C150" i="57"/>
  <c r="B150" i="57"/>
  <c r="C149" i="57"/>
  <c r="B149" i="57"/>
  <c r="B148" i="57"/>
  <c r="C147" i="57"/>
  <c r="B147" i="57"/>
  <c r="C146" i="57"/>
  <c r="B146" i="57"/>
  <c r="C145" i="57"/>
  <c r="B145" i="57"/>
  <c r="C144" i="57"/>
  <c r="B144" i="57"/>
  <c r="C143" i="57"/>
  <c r="B143" i="57"/>
  <c r="C142" i="57"/>
  <c r="B142" i="57"/>
  <c r="C141" i="57"/>
  <c r="B141" i="57"/>
  <c r="C140" i="57"/>
  <c r="B140" i="57"/>
  <c r="B139" i="57"/>
  <c r="C138" i="57"/>
  <c r="B138" i="57"/>
  <c r="C137" i="57"/>
  <c r="B137" i="57"/>
  <c r="C136" i="57"/>
  <c r="B136" i="57"/>
  <c r="C135" i="57"/>
  <c r="B135" i="57"/>
  <c r="B134" i="57"/>
  <c r="C133" i="57"/>
  <c r="B133" i="57"/>
  <c r="C132" i="57"/>
  <c r="B132" i="57"/>
  <c r="C131" i="57"/>
  <c r="B131" i="57"/>
  <c r="C130" i="57"/>
  <c r="B130" i="57"/>
  <c r="C129" i="57"/>
  <c r="B129" i="57"/>
  <c r="C128" i="57"/>
  <c r="B128" i="57"/>
  <c r="C127" i="57"/>
  <c r="B127" i="57"/>
  <c r="C126" i="57"/>
  <c r="B126" i="57"/>
  <c r="C125" i="57"/>
  <c r="B125" i="57"/>
  <c r="C124" i="57"/>
  <c r="B124" i="57"/>
  <c r="C123" i="57"/>
  <c r="B123" i="57"/>
  <c r="F122" i="57"/>
  <c r="C122" i="57"/>
  <c r="B122" i="57"/>
  <c r="J121" i="57"/>
  <c r="C121" i="57"/>
  <c r="B121" i="57"/>
  <c r="J120" i="57"/>
  <c r="C120" i="57"/>
  <c r="B120" i="57"/>
  <c r="C119" i="57"/>
  <c r="B119" i="57"/>
  <c r="J118" i="57"/>
  <c r="C118" i="57"/>
  <c r="B118" i="57"/>
  <c r="J117" i="57"/>
  <c r="C117" i="57"/>
  <c r="B117" i="57"/>
  <c r="C116" i="57"/>
  <c r="B116" i="57"/>
  <c r="C115" i="57"/>
  <c r="B115" i="57"/>
  <c r="C114" i="57"/>
  <c r="B114" i="57"/>
  <c r="C113" i="57"/>
  <c r="B113" i="57"/>
  <c r="C112" i="57"/>
  <c r="B112" i="57"/>
  <c r="C111" i="57"/>
  <c r="B111" i="57"/>
  <c r="C110" i="57"/>
  <c r="B110" i="57"/>
  <c r="C109" i="57"/>
  <c r="B109" i="57"/>
  <c r="C108" i="57"/>
  <c r="B108" i="57"/>
  <c r="C107" i="57"/>
  <c r="B107" i="57"/>
  <c r="C106" i="57"/>
  <c r="B106" i="57"/>
  <c r="C105" i="57"/>
  <c r="B105" i="57"/>
  <c r="D104" i="57"/>
  <c r="C104" i="57"/>
  <c r="B104" i="57"/>
  <c r="C103" i="57"/>
  <c r="B103" i="57"/>
  <c r="C102" i="57"/>
  <c r="B102" i="57"/>
  <c r="C101" i="57"/>
  <c r="B101" i="57"/>
  <c r="A101" i="57"/>
  <c r="C100" i="57"/>
  <c r="B100" i="57"/>
  <c r="C99" i="57"/>
  <c r="B99" i="57"/>
  <c r="C98" i="57"/>
  <c r="B98" i="57"/>
  <c r="C97" i="57"/>
  <c r="B97" i="57"/>
  <c r="C96" i="57"/>
  <c r="B96" i="57"/>
  <c r="C95" i="57"/>
  <c r="B95" i="57"/>
  <c r="C94" i="57"/>
  <c r="B94" i="57"/>
  <c r="C93" i="57"/>
  <c r="B93" i="57"/>
  <c r="C92" i="57"/>
  <c r="B92" i="57"/>
  <c r="C91" i="57"/>
  <c r="B91" i="57"/>
  <c r="D90" i="57"/>
  <c r="C90" i="57"/>
  <c r="B90" i="57"/>
  <c r="C89" i="57"/>
  <c r="B89" i="57"/>
  <c r="C88" i="57"/>
  <c r="B88" i="57"/>
  <c r="C87" i="57"/>
  <c r="B87" i="57"/>
  <c r="C86" i="57"/>
  <c r="B86" i="57"/>
  <c r="C85" i="57"/>
  <c r="B85" i="57"/>
  <c r="A85" i="57"/>
  <c r="C84" i="57"/>
  <c r="B84" i="57"/>
  <c r="C83" i="57"/>
  <c r="B83" i="57"/>
  <c r="C82" i="57"/>
  <c r="B82" i="57"/>
  <c r="C81" i="57"/>
  <c r="B81" i="57"/>
  <c r="C80" i="57"/>
  <c r="B80" i="57"/>
  <c r="C79" i="57"/>
  <c r="B79" i="57"/>
  <c r="C78" i="57"/>
  <c r="B78" i="57"/>
  <c r="C77" i="57"/>
  <c r="B77" i="57"/>
  <c r="C76" i="57"/>
  <c r="B76" i="57"/>
  <c r="C75" i="57"/>
  <c r="B75" i="57"/>
  <c r="C74" i="57"/>
  <c r="B74" i="57"/>
  <c r="C73" i="57"/>
  <c r="B73" i="57"/>
  <c r="C72" i="57"/>
  <c r="B72" i="57"/>
  <c r="C71" i="57"/>
  <c r="B71" i="57"/>
  <c r="C70" i="57"/>
  <c r="B70" i="57"/>
  <c r="A70" i="57"/>
  <c r="C8" i="57"/>
  <c r="B8" i="57"/>
  <c r="A8" i="57"/>
  <c r="G251" i="57" l="1"/>
  <c r="G198" i="57"/>
  <c r="G225" i="57"/>
  <c r="G172" i="57"/>
  <c r="G101" i="57"/>
  <c r="H178" i="57"/>
  <c r="H182" i="57"/>
  <c r="H242" i="57"/>
  <c r="H246" i="57"/>
  <c r="M77" i="57"/>
  <c r="M70" i="57" s="1"/>
  <c r="G70" i="57"/>
  <c r="H290" i="57"/>
  <c r="H327" i="57"/>
  <c r="H103" i="57"/>
  <c r="H108" i="57"/>
  <c r="H112" i="57"/>
  <c r="H115" i="57"/>
  <c r="H232" i="57"/>
  <c r="H271" i="57"/>
  <c r="H309" i="57"/>
  <c r="H313" i="57"/>
  <c r="H317" i="57"/>
  <c r="H321" i="57"/>
  <c r="H374" i="57"/>
  <c r="H75" i="57"/>
  <c r="H94" i="57"/>
  <c r="H98" i="57"/>
  <c r="H179" i="57"/>
  <c r="H243" i="57"/>
  <c r="H247" i="57"/>
  <c r="H259" i="57"/>
  <c r="H261" i="57"/>
  <c r="H293" i="57"/>
  <c r="H241" i="57"/>
  <c r="H245" i="57"/>
  <c r="H334" i="57"/>
  <c r="H184" i="57"/>
  <c r="H217" i="57"/>
  <c r="G85" i="57"/>
  <c r="H306" i="57"/>
  <c r="H310" i="57"/>
  <c r="H314" i="57"/>
  <c r="H318" i="57"/>
  <c r="H375" i="57"/>
  <c r="H432" i="57"/>
  <c r="H436" i="57"/>
  <c r="H291" i="57"/>
  <c r="H328" i="57"/>
  <c r="H422" i="57"/>
  <c r="H308" i="57"/>
  <c r="H312" i="57"/>
  <c r="H316" i="57"/>
  <c r="H320" i="57"/>
  <c r="H373" i="57"/>
  <c r="M359" i="57"/>
  <c r="M302" i="57" s="1"/>
  <c r="G404" i="57"/>
  <c r="G414" i="57"/>
  <c r="H307" i="57"/>
  <c r="H311" i="57"/>
  <c r="H315" i="57"/>
  <c r="H319" i="57"/>
  <c r="M258" i="57"/>
  <c r="M251" i="57" s="1"/>
  <c r="H288" i="57"/>
  <c r="H292" i="57"/>
  <c r="G188" i="57"/>
  <c r="M229" i="57"/>
  <c r="M225" i="57" s="1"/>
  <c r="H170" i="57"/>
  <c r="H325" i="57"/>
  <c r="H433" i="57"/>
  <c r="H171" i="57"/>
  <c r="H181" i="57"/>
  <c r="H326" i="57"/>
  <c r="H335" i="57"/>
  <c r="H339" i="57"/>
  <c r="H343" i="57"/>
  <c r="H347" i="57"/>
  <c r="H430" i="57"/>
  <c r="H434" i="57"/>
  <c r="H438" i="57"/>
  <c r="H180" i="57"/>
  <c r="H329" i="57"/>
  <c r="H437" i="57"/>
  <c r="H244" i="57"/>
  <c r="H336" i="57"/>
  <c r="H340" i="57"/>
  <c r="H344" i="57"/>
  <c r="H348" i="57"/>
  <c r="H381" i="57"/>
  <c r="H401" i="57"/>
  <c r="M219" i="57"/>
  <c r="M415" i="57"/>
  <c r="M24" i="57"/>
  <c r="M102" i="57"/>
  <c r="M101" i="57" s="1"/>
  <c r="M136" i="57"/>
  <c r="M141" i="57"/>
  <c r="M150" i="57"/>
  <c r="M173" i="57"/>
  <c r="M172" i="57" s="1"/>
  <c r="M268" i="57"/>
  <c r="M377" i="57"/>
  <c r="M387" i="57"/>
  <c r="M417" i="57"/>
  <c r="M352" i="57"/>
  <c r="M405" i="57"/>
  <c r="M404" i="57" s="1"/>
  <c r="M34" i="57"/>
  <c r="M193" i="57"/>
  <c r="M203" i="57"/>
  <c r="M227" i="57"/>
  <c r="M236" i="57"/>
  <c r="M235" i="57" s="1"/>
  <c r="M297" i="57"/>
  <c r="M383" i="57"/>
  <c r="M162" i="57"/>
  <c r="M253" i="57"/>
  <c r="H73" i="57"/>
  <c r="H92" i="57"/>
  <c r="H96" i="57"/>
  <c r="H106" i="57"/>
  <c r="H110" i="57"/>
  <c r="H113" i="57"/>
  <c r="H399" i="57"/>
  <c r="M21" i="57"/>
  <c r="M8" i="57" s="1"/>
  <c r="M86" i="57"/>
  <c r="M85" i="57" s="1"/>
  <c r="M125" i="57"/>
  <c r="M166" i="57"/>
  <c r="M189" i="57"/>
  <c r="M188" i="57" s="1"/>
  <c r="M199" i="57"/>
  <c r="M198" i="57" s="1"/>
  <c r="M275" i="57"/>
  <c r="M280" i="57"/>
  <c r="M285" i="57"/>
  <c r="M356" i="57"/>
  <c r="M424" i="57"/>
  <c r="F370" i="57"/>
  <c r="L370" i="57" s="1"/>
  <c r="J195" i="57"/>
  <c r="H429" i="57"/>
  <c r="H240" i="57"/>
  <c r="H332" i="57"/>
  <c r="H372" i="57"/>
  <c r="H397" i="57"/>
  <c r="H324" i="57"/>
  <c r="H304" i="57"/>
  <c r="H369" i="57"/>
  <c r="H177" i="57"/>
  <c r="F266" i="57"/>
  <c r="H266" i="57" s="1"/>
  <c r="H122" i="57"/>
  <c r="H395" i="57"/>
  <c r="H388" i="57"/>
  <c r="H412" i="57"/>
  <c r="H411" i="57"/>
  <c r="H93" i="57"/>
  <c r="H97" i="57"/>
  <c r="H107" i="57"/>
  <c r="H111" i="57"/>
  <c r="H114" i="57"/>
  <c r="H400" i="57"/>
  <c r="H410" i="57"/>
  <c r="H305" i="57"/>
  <c r="H413" i="57"/>
  <c r="H72" i="57"/>
  <c r="H91" i="57"/>
  <c r="H95" i="57"/>
  <c r="H99" i="57"/>
  <c r="H105" i="57"/>
  <c r="H109" i="57"/>
  <c r="H390" i="57"/>
  <c r="H398" i="57"/>
  <c r="H402" i="57"/>
  <c r="L34" i="57"/>
  <c r="F84" i="57"/>
  <c r="H84" i="57" s="1"/>
  <c r="F89" i="57"/>
  <c r="H89" i="57" s="1"/>
  <c r="F276" i="57"/>
  <c r="H276" i="57" s="1"/>
  <c r="J289" i="57"/>
  <c r="F254" i="57"/>
  <c r="H254" i="57" s="1"/>
  <c r="F286" i="57"/>
  <c r="H286" i="57" s="1"/>
  <c r="F415" i="57"/>
  <c r="J388" i="57"/>
  <c r="F80" i="57"/>
  <c r="H80" i="57" s="1"/>
  <c r="F294" i="57"/>
  <c r="H294" i="57" s="1"/>
  <c r="F352" i="57"/>
  <c r="J119" i="57"/>
  <c r="F119" i="57"/>
  <c r="H119" i="57" s="1"/>
  <c r="J123" i="57"/>
  <c r="F123" i="57"/>
  <c r="H123" i="57" s="1"/>
  <c r="J28" i="57"/>
  <c r="J39" i="57"/>
  <c r="J43" i="57"/>
  <c r="J52" i="57"/>
  <c r="J77" i="57"/>
  <c r="F77" i="57"/>
  <c r="J81" i="57"/>
  <c r="F81" i="57"/>
  <c r="H81" i="57" s="1"/>
  <c r="J86" i="57"/>
  <c r="F86" i="57"/>
  <c r="L86" i="57" s="1"/>
  <c r="J128" i="57"/>
  <c r="F128" i="57"/>
  <c r="H128" i="57" s="1"/>
  <c r="J132" i="57"/>
  <c r="F132" i="57"/>
  <c r="H132" i="57" s="1"/>
  <c r="J137" i="57"/>
  <c r="F137" i="57"/>
  <c r="H137" i="57" s="1"/>
  <c r="J142" i="57"/>
  <c r="F142" i="57"/>
  <c r="H142" i="57" s="1"/>
  <c r="J146" i="57"/>
  <c r="F146" i="57"/>
  <c r="H146" i="57" s="1"/>
  <c r="J151" i="57"/>
  <c r="F151" i="57"/>
  <c r="H151" i="57" s="1"/>
  <c r="J155" i="57"/>
  <c r="F155" i="57"/>
  <c r="H155" i="57" s="1"/>
  <c r="J159" i="57"/>
  <c r="F159" i="57"/>
  <c r="H159" i="57" s="1"/>
  <c r="J174" i="57"/>
  <c r="F174" i="57"/>
  <c r="L174" i="57" s="1"/>
  <c r="N174" i="57" s="1"/>
  <c r="J187" i="57"/>
  <c r="F187" i="57"/>
  <c r="H187" i="57" s="1"/>
  <c r="J193" i="57"/>
  <c r="F193" i="57"/>
  <c r="J197" i="57"/>
  <c r="F197" i="57"/>
  <c r="L197" i="57" s="1"/>
  <c r="N197" i="57" s="1"/>
  <c r="J203" i="57"/>
  <c r="F203" i="57"/>
  <c r="J207" i="57"/>
  <c r="F207" i="57"/>
  <c r="L207" i="57" s="1"/>
  <c r="N207" i="57" s="1"/>
  <c r="J212" i="57"/>
  <c r="F212" i="57"/>
  <c r="H212" i="57" s="1"/>
  <c r="J216" i="57"/>
  <c r="F216" i="57"/>
  <c r="L216" i="57" s="1"/>
  <c r="N216" i="57" s="1"/>
  <c r="J221" i="57"/>
  <c r="F221" i="57"/>
  <c r="H221" i="57" s="1"/>
  <c r="J227" i="57"/>
  <c r="F227" i="57"/>
  <c r="H227" i="57" s="1"/>
  <c r="J231" i="57"/>
  <c r="F231" i="57"/>
  <c r="H231" i="57" s="1"/>
  <c r="J236" i="57"/>
  <c r="F236" i="57"/>
  <c r="J249" i="57"/>
  <c r="F249" i="57"/>
  <c r="L249" i="57" s="1"/>
  <c r="N249" i="57" s="1"/>
  <c r="J255" i="57"/>
  <c r="F255" i="57"/>
  <c r="H255" i="57" s="1"/>
  <c r="J260" i="57"/>
  <c r="F260" i="57"/>
  <c r="H260" i="57" s="1"/>
  <c r="J264" i="57"/>
  <c r="F264" i="57"/>
  <c r="H264" i="57" s="1"/>
  <c r="J269" i="57"/>
  <c r="F269" i="57"/>
  <c r="L269" i="57" s="1"/>
  <c r="N269" i="57" s="1"/>
  <c r="J273" i="57"/>
  <c r="F273" i="57"/>
  <c r="H273" i="57" s="1"/>
  <c r="F278" i="57"/>
  <c r="L278" i="57" s="1"/>
  <c r="N278" i="57" s="1"/>
  <c r="J278" i="57"/>
  <c r="J283" i="57"/>
  <c r="F283" i="57"/>
  <c r="H283" i="57" s="1"/>
  <c r="J297" i="57"/>
  <c r="F297" i="57"/>
  <c r="J301" i="57"/>
  <c r="F301" i="57"/>
  <c r="H301" i="57" s="1"/>
  <c r="J354" i="57"/>
  <c r="F354" i="57"/>
  <c r="H354" i="57" s="1"/>
  <c r="F359" i="57"/>
  <c r="J359" i="57"/>
  <c r="J363" i="57"/>
  <c r="F363" i="57"/>
  <c r="H363" i="57" s="1"/>
  <c r="J24" i="57"/>
  <c r="J31" i="57"/>
  <c r="J47" i="57"/>
  <c r="J35" i="57"/>
  <c r="J387" i="57"/>
  <c r="F387" i="57"/>
  <c r="H387" i="57" s="1"/>
  <c r="J418" i="57"/>
  <c r="F418" i="57"/>
  <c r="H418" i="57" s="1"/>
  <c r="J440" i="57"/>
  <c r="F440" i="57"/>
  <c r="L440" i="57" s="1"/>
  <c r="N440" i="57" s="1"/>
  <c r="J270" i="57"/>
  <c r="F270" i="57"/>
  <c r="L270" i="57" s="1"/>
  <c r="N270" i="57" s="1"/>
  <c r="J275" i="57"/>
  <c r="F275" i="57"/>
  <c r="J280" i="57"/>
  <c r="F280" i="57"/>
  <c r="J285" i="57"/>
  <c r="F285" i="57"/>
  <c r="F298" i="57"/>
  <c r="L298" i="57" s="1"/>
  <c r="N298" i="57" s="1"/>
  <c r="J298" i="57"/>
  <c r="J356" i="57"/>
  <c r="F356" i="57"/>
  <c r="L356" i="57" s="1"/>
  <c r="J360" i="57"/>
  <c r="F360" i="57"/>
  <c r="H360" i="57" s="1"/>
  <c r="J364" i="57"/>
  <c r="F364" i="57"/>
  <c r="H364" i="57" s="1"/>
  <c r="J391" i="57"/>
  <c r="F391" i="57"/>
  <c r="H391" i="57" s="1"/>
  <c r="J383" i="57"/>
  <c r="F383" i="57"/>
  <c r="H383" i="57" s="1"/>
  <c r="J408" i="57"/>
  <c r="F408" i="57"/>
  <c r="H408" i="57" s="1"/>
  <c r="J419" i="57"/>
  <c r="F419" i="57"/>
  <c r="H419" i="57" s="1"/>
  <c r="J424" i="57"/>
  <c r="F424" i="57"/>
  <c r="F120" i="57"/>
  <c r="H120" i="57" s="1"/>
  <c r="F125" i="57"/>
  <c r="F129" i="57"/>
  <c r="H129" i="57" s="1"/>
  <c r="F133" i="57"/>
  <c r="H133" i="57" s="1"/>
  <c r="F138" i="57"/>
  <c r="H138" i="57" s="1"/>
  <c r="F143" i="57"/>
  <c r="H143" i="57" s="1"/>
  <c r="F147" i="57"/>
  <c r="H147" i="57" s="1"/>
  <c r="F152" i="57"/>
  <c r="H152" i="57" s="1"/>
  <c r="F156" i="57"/>
  <c r="H156" i="57" s="1"/>
  <c r="F166" i="57"/>
  <c r="F175" i="57"/>
  <c r="H175" i="57" s="1"/>
  <c r="F189" i="57"/>
  <c r="F194" i="57"/>
  <c r="H194" i="57" s="1"/>
  <c r="F199" i="57"/>
  <c r="F204" i="57"/>
  <c r="H204" i="57" s="1"/>
  <c r="F208" i="57"/>
  <c r="H208" i="57" s="1"/>
  <c r="F213" i="57"/>
  <c r="H213" i="57" s="1"/>
  <c r="F222" i="57"/>
  <c r="H222" i="57" s="1"/>
  <c r="F228" i="57"/>
  <c r="L228" i="57" s="1"/>
  <c r="N228" i="57" s="1"/>
  <c r="F237" i="57"/>
  <c r="L237" i="57" s="1"/>
  <c r="N237" i="57" s="1"/>
  <c r="F256" i="57"/>
  <c r="H256" i="57" s="1"/>
  <c r="F262" i="57"/>
  <c r="H262" i="57" s="1"/>
  <c r="F268" i="57"/>
  <c r="F277" i="57"/>
  <c r="H277" i="57" s="1"/>
  <c r="F287" i="57"/>
  <c r="H287" i="57" s="1"/>
  <c r="F295" i="57"/>
  <c r="H295" i="57" s="1"/>
  <c r="F357" i="57"/>
  <c r="H357" i="57" s="1"/>
  <c r="F394" i="57"/>
  <c r="H394" i="57" s="1"/>
  <c r="F420" i="57"/>
  <c r="H420" i="57" s="1"/>
  <c r="J205" i="57"/>
  <c r="J407" i="57"/>
  <c r="F367" i="57"/>
  <c r="H367" i="57" s="1"/>
  <c r="J367" i="57"/>
  <c r="J392" i="57"/>
  <c r="F392" i="57"/>
  <c r="H392" i="57" s="1"/>
  <c r="J378" i="57"/>
  <c r="F378" i="57"/>
  <c r="H378" i="57" s="1"/>
  <c r="J384" i="57"/>
  <c r="F384" i="57"/>
  <c r="L384" i="57" s="1"/>
  <c r="N384" i="57" s="1"/>
  <c r="J389" i="57"/>
  <c r="F389" i="57"/>
  <c r="H389" i="57" s="1"/>
  <c r="F78" i="57"/>
  <c r="H78" i="57" s="1"/>
  <c r="F82" i="57"/>
  <c r="H82" i="57" s="1"/>
  <c r="F87" i="57"/>
  <c r="H87" i="57" s="1"/>
  <c r="F117" i="57"/>
  <c r="H117" i="57" s="1"/>
  <c r="F121" i="57"/>
  <c r="H121" i="57" s="1"/>
  <c r="F126" i="57"/>
  <c r="H126" i="57" s="1"/>
  <c r="F130" i="57"/>
  <c r="H130" i="57" s="1"/>
  <c r="F144" i="57"/>
  <c r="H144" i="57" s="1"/>
  <c r="F153" i="57"/>
  <c r="H153" i="57" s="1"/>
  <c r="F157" i="57"/>
  <c r="H157" i="57" s="1"/>
  <c r="F162" i="57"/>
  <c r="F167" i="57"/>
  <c r="H167" i="57" s="1"/>
  <c r="F185" i="57"/>
  <c r="L185" i="57" s="1"/>
  <c r="N185" i="57" s="1"/>
  <c r="F190" i="57"/>
  <c r="H190" i="57" s="1"/>
  <c r="F200" i="57"/>
  <c r="H200" i="57" s="1"/>
  <c r="F209" i="57"/>
  <c r="H209" i="57" s="1"/>
  <c r="F214" i="57"/>
  <c r="L214" i="57" s="1"/>
  <c r="N214" i="57" s="1"/>
  <c r="F219" i="57"/>
  <c r="F229" i="57"/>
  <c r="F233" i="57"/>
  <c r="H233" i="57" s="1"/>
  <c r="F238" i="57"/>
  <c r="H238" i="57" s="1"/>
  <c r="F250" i="57"/>
  <c r="H250" i="57" s="1"/>
  <c r="F258" i="57"/>
  <c r="F263" i="57"/>
  <c r="H263" i="57" s="1"/>
  <c r="F281" i="57"/>
  <c r="H281" i="57" s="1"/>
  <c r="F299" i="57"/>
  <c r="H299" i="57" s="1"/>
  <c r="F361" i="57"/>
  <c r="H361" i="57" s="1"/>
  <c r="F380" i="57"/>
  <c r="H380" i="57" s="1"/>
  <c r="F405" i="57"/>
  <c r="F425" i="57"/>
  <c r="H425" i="57" s="1"/>
  <c r="J422" i="57"/>
  <c r="J427" i="57"/>
  <c r="F427" i="57"/>
  <c r="H427" i="57" s="1"/>
  <c r="J353" i="57"/>
  <c r="F353" i="57"/>
  <c r="H353" i="57" s="1"/>
  <c r="J358" i="57"/>
  <c r="F358" i="57"/>
  <c r="L358" i="57" s="1"/>
  <c r="N358" i="57" s="1"/>
  <c r="J362" i="57"/>
  <c r="F362" i="57"/>
  <c r="H362" i="57" s="1"/>
  <c r="J366" i="57"/>
  <c r="F366" i="57"/>
  <c r="H366" i="57" s="1"/>
  <c r="F393" i="57"/>
  <c r="L393" i="57" s="1"/>
  <c r="N393" i="57" s="1"/>
  <c r="J393" i="57"/>
  <c r="J379" i="57"/>
  <c r="F379" i="57"/>
  <c r="H379" i="57" s="1"/>
  <c r="J406" i="57"/>
  <c r="F406" i="57"/>
  <c r="L406" i="57" s="1"/>
  <c r="N406" i="57" s="1"/>
  <c r="J417" i="57"/>
  <c r="F417" i="57"/>
  <c r="J421" i="57"/>
  <c r="F421" i="57"/>
  <c r="H421" i="57" s="1"/>
  <c r="L68" i="57"/>
  <c r="N68" i="57" s="1"/>
  <c r="F79" i="57"/>
  <c r="H79" i="57" s="1"/>
  <c r="F83" i="57"/>
  <c r="H83" i="57" s="1"/>
  <c r="F88" i="57"/>
  <c r="H88" i="57" s="1"/>
  <c r="F102" i="57"/>
  <c r="F118" i="57"/>
  <c r="H118" i="57" s="1"/>
  <c r="F127" i="57"/>
  <c r="H127" i="57" s="1"/>
  <c r="F131" i="57"/>
  <c r="H131" i="57" s="1"/>
  <c r="F136" i="57"/>
  <c r="F141" i="57"/>
  <c r="F145" i="57"/>
  <c r="H145" i="57" s="1"/>
  <c r="F150" i="57"/>
  <c r="F154" i="57"/>
  <c r="H154" i="57" s="1"/>
  <c r="F158" i="57"/>
  <c r="H158" i="57" s="1"/>
  <c r="F163" i="57"/>
  <c r="H163" i="57" s="1"/>
  <c r="F168" i="57"/>
  <c r="H168" i="57" s="1"/>
  <c r="F173" i="57"/>
  <c r="F186" i="57"/>
  <c r="L186" i="57" s="1"/>
  <c r="N186" i="57" s="1"/>
  <c r="F191" i="57"/>
  <c r="L191" i="57" s="1"/>
  <c r="N191" i="57" s="1"/>
  <c r="F196" i="57"/>
  <c r="L196" i="57" s="1"/>
  <c r="N196" i="57" s="1"/>
  <c r="F201" i="57"/>
  <c r="H201" i="57" s="1"/>
  <c r="F206" i="57"/>
  <c r="L206" i="57" s="1"/>
  <c r="N206" i="57" s="1"/>
  <c r="F210" i="57"/>
  <c r="H210" i="57" s="1"/>
  <c r="F215" i="57"/>
  <c r="H215" i="57" s="1"/>
  <c r="F220" i="57"/>
  <c r="H220" i="57" s="1"/>
  <c r="F224" i="57"/>
  <c r="F230" i="57"/>
  <c r="H230" i="57" s="1"/>
  <c r="F234" i="57"/>
  <c r="H234" i="57" s="1"/>
  <c r="F253" i="57"/>
  <c r="F265" i="57"/>
  <c r="H265" i="57" s="1"/>
  <c r="F272" i="57"/>
  <c r="H272" i="57" s="1"/>
  <c r="F282" i="57"/>
  <c r="H282" i="57" s="1"/>
  <c r="F300" i="57"/>
  <c r="H300" i="57" s="1"/>
  <c r="F365" i="57"/>
  <c r="H365" i="57" s="1"/>
  <c r="F385" i="57"/>
  <c r="L385" i="57" s="1"/>
  <c r="N385" i="57" s="1"/>
  <c r="J377" i="57"/>
  <c r="H74" i="57"/>
  <c r="L422" i="57"/>
  <c r="N422" i="57" s="1"/>
  <c r="L388" i="57"/>
  <c r="N388" i="57" s="1"/>
  <c r="H195" i="57"/>
  <c r="L195" i="57"/>
  <c r="N195" i="57" s="1"/>
  <c r="H205" i="57"/>
  <c r="L205" i="57"/>
  <c r="N205" i="57" s="1"/>
  <c r="H407" i="57"/>
  <c r="L407" i="57"/>
  <c r="N407" i="57" s="1"/>
  <c r="H289" i="57"/>
  <c r="L289" i="57"/>
  <c r="N289" i="57" s="1"/>
  <c r="H377" i="57"/>
  <c r="L377" i="57"/>
  <c r="F368" i="57" l="1"/>
  <c r="F302" i="57"/>
  <c r="F251" i="57"/>
  <c r="F235" i="57"/>
  <c r="F198" i="57"/>
  <c r="F225" i="57"/>
  <c r="F172" i="57"/>
  <c r="H172" i="57" s="1"/>
  <c r="C13" i="58" s="1"/>
  <c r="F188" i="57"/>
  <c r="F101" i="57"/>
  <c r="F70" i="57"/>
  <c r="H70" i="57" s="1"/>
  <c r="C10" i="58" s="1"/>
  <c r="L294" i="57"/>
  <c r="N294" i="57" s="1"/>
  <c r="L224" i="57"/>
  <c r="N224" i="57" s="1"/>
  <c r="H206" i="57"/>
  <c r="H237" i="57"/>
  <c r="H199" i="57"/>
  <c r="L77" i="57"/>
  <c r="F414" i="57"/>
  <c r="M6" i="57"/>
  <c r="H229" i="57"/>
  <c r="H359" i="57"/>
  <c r="F404" i="57"/>
  <c r="H404" i="57" s="1"/>
  <c r="C21" i="58" s="1"/>
  <c r="H258" i="57"/>
  <c r="L42" i="57"/>
  <c r="N42" i="57" s="1"/>
  <c r="L102" i="57"/>
  <c r="H236" i="57"/>
  <c r="H235" i="57"/>
  <c r="C17" i="58" s="1"/>
  <c r="L282" i="57"/>
  <c r="N282" i="57" s="1"/>
  <c r="H197" i="57"/>
  <c r="H370" i="57"/>
  <c r="L187" i="57"/>
  <c r="N187" i="57" s="1"/>
  <c r="L129" i="57"/>
  <c r="N129" i="57" s="1"/>
  <c r="L256" i="57"/>
  <c r="N256" i="57" s="1"/>
  <c r="H393" i="57"/>
  <c r="L24" i="57"/>
  <c r="N24" i="57" s="1"/>
  <c r="L151" i="57"/>
  <c r="N151" i="57" s="1"/>
  <c r="L150" i="57"/>
  <c r="N150" i="57" s="1"/>
  <c r="L132" i="57"/>
  <c r="N132" i="57" s="1"/>
  <c r="H249" i="57"/>
  <c r="L266" i="57"/>
  <c r="N266" i="57" s="1"/>
  <c r="H214" i="57"/>
  <c r="L48" i="57"/>
  <c r="N48" i="57" s="1"/>
  <c r="L154" i="57"/>
  <c r="N154" i="57" s="1"/>
  <c r="L142" i="57"/>
  <c r="N142" i="57" s="1"/>
  <c r="G6" i="57"/>
  <c r="L28" i="57"/>
  <c r="N28" i="57" s="1"/>
  <c r="L119" i="57"/>
  <c r="N119" i="57" s="1"/>
  <c r="L159" i="57"/>
  <c r="N159" i="57" s="1"/>
  <c r="L215" i="57"/>
  <c r="N215" i="57" s="1"/>
  <c r="L283" i="57"/>
  <c r="N283" i="57" s="1"/>
  <c r="L131" i="57"/>
  <c r="N131" i="57" s="1"/>
  <c r="L262" i="57"/>
  <c r="N262" i="57" s="1"/>
  <c r="L419" i="57"/>
  <c r="N419" i="57" s="1"/>
  <c r="H77" i="57"/>
  <c r="L80" i="57"/>
  <c r="N80" i="57" s="1"/>
  <c r="L89" i="57"/>
  <c r="N89" i="57" s="1"/>
  <c r="L353" i="57"/>
  <c r="N353" i="57" s="1"/>
  <c r="L301" i="57"/>
  <c r="N301" i="57" s="1"/>
  <c r="H216" i="57"/>
  <c r="L258" i="57"/>
  <c r="L147" i="57"/>
  <c r="N147" i="57" s="1"/>
  <c r="L168" i="57"/>
  <c r="N168" i="57" s="1"/>
  <c r="L361" i="57"/>
  <c r="N361" i="57" s="1"/>
  <c r="H406" i="57"/>
  <c r="L209" i="57"/>
  <c r="N209" i="57" s="1"/>
  <c r="L43" i="57"/>
  <c r="N43" i="57" s="1"/>
  <c r="L130" i="57"/>
  <c r="N130" i="57" s="1"/>
  <c r="L88" i="57"/>
  <c r="N88" i="57" s="1"/>
  <c r="L222" i="57"/>
  <c r="N222" i="57" s="1"/>
  <c r="L295" i="57"/>
  <c r="N295" i="57" s="1"/>
  <c r="H196" i="57"/>
  <c r="H440" i="57"/>
  <c r="H207" i="57"/>
  <c r="L47" i="57"/>
  <c r="N47" i="57" s="1"/>
  <c r="L229" i="57"/>
  <c r="L273" i="57"/>
  <c r="N273" i="57" s="1"/>
  <c r="L363" i="57"/>
  <c r="N363" i="57" s="1"/>
  <c r="L175" i="57"/>
  <c r="N175" i="57" s="1"/>
  <c r="L286" i="57"/>
  <c r="N286" i="57" s="1"/>
  <c r="L38" i="57"/>
  <c r="N38" i="57" s="1"/>
  <c r="L37" i="57"/>
  <c r="N37" i="57" s="1"/>
  <c r="L265" i="57"/>
  <c r="N265" i="57" s="1"/>
  <c r="H270" i="57"/>
  <c r="L158" i="57"/>
  <c r="N158" i="57" s="1"/>
  <c r="H253" i="57"/>
  <c r="H173" i="57"/>
  <c r="H136" i="57"/>
  <c r="H268" i="57"/>
  <c r="N34" i="57"/>
  <c r="N377" i="57"/>
  <c r="H298" i="57"/>
  <c r="L152" i="57"/>
  <c r="N152" i="57" s="1"/>
  <c r="H185" i="57"/>
  <c r="H384" i="57"/>
  <c r="L253" i="57"/>
  <c r="N370" i="57"/>
  <c r="H150" i="57"/>
  <c r="L199" i="57"/>
  <c r="H166" i="57"/>
  <c r="L383" i="57"/>
  <c r="H356" i="57"/>
  <c r="H285" i="57"/>
  <c r="H275" i="57"/>
  <c r="L387" i="57"/>
  <c r="L236" i="57"/>
  <c r="L227" i="57"/>
  <c r="H86" i="57"/>
  <c r="F85" i="57"/>
  <c r="H85" i="57" s="1"/>
  <c r="C11" i="58" s="1"/>
  <c r="N86" i="57"/>
  <c r="H102" i="57"/>
  <c r="H278" i="57"/>
  <c r="L263" i="57"/>
  <c r="N263" i="57" s="1"/>
  <c r="L380" i="57"/>
  <c r="N380" i="57" s="1"/>
  <c r="N356" i="57"/>
  <c r="H162" i="57"/>
  <c r="H125" i="57"/>
  <c r="H415" i="57"/>
  <c r="L254" i="57"/>
  <c r="N254" i="57" s="1"/>
  <c r="L268" i="57"/>
  <c r="L173" i="57"/>
  <c r="L27" i="57"/>
  <c r="N27" i="57" s="1"/>
  <c r="L51" i="57"/>
  <c r="N51" i="57" s="1"/>
  <c r="L392" i="57"/>
  <c r="N392" i="57" s="1"/>
  <c r="L357" i="57"/>
  <c r="N357" i="57" s="1"/>
  <c r="H228" i="57"/>
  <c r="H141" i="57"/>
  <c r="L417" i="57"/>
  <c r="H405" i="57"/>
  <c r="H219" i="57"/>
  <c r="H189" i="57"/>
  <c r="H424" i="57"/>
  <c r="H280" i="57"/>
  <c r="L297" i="57"/>
  <c r="H203" i="57"/>
  <c r="H193" i="57"/>
  <c r="H352" i="57"/>
  <c r="L120" i="57"/>
  <c r="N120" i="57" s="1"/>
  <c r="L52" i="57"/>
  <c r="N52" i="57" s="1"/>
  <c r="L35" i="57"/>
  <c r="N35" i="57" s="1"/>
  <c r="L424" i="57"/>
  <c r="L362" i="57"/>
  <c r="N362" i="57" s="1"/>
  <c r="L189" i="57"/>
  <c r="L141" i="57"/>
  <c r="H358" i="57"/>
  <c r="H224" i="57"/>
  <c r="H269" i="57"/>
  <c r="H174" i="57"/>
  <c r="L264" i="57"/>
  <c r="N264" i="57" s="1"/>
  <c r="L166" i="57"/>
  <c r="L208" i="57"/>
  <c r="N208" i="57" s="1"/>
  <c r="L275" i="57"/>
  <c r="L352" i="57"/>
  <c r="L421" i="57"/>
  <c r="N421" i="57" s="1"/>
  <c r="H417" i="57"/>
  <c r="L366" i="57"/>
  <c r="N366" i="57" s="1"/>
  <c r="L360" i="57"/>
  <c r="N360" i="57" s="1"/>
  <c r="L22" i="57"/>
  <c r="N22" i="57" s="1"/>
  <c r="L26" i="57"/>
  <c r="N26" i="57" s="1"/>
  <c r="L44" i="57"/>
  <c r="N44" i="57" s="1"/>
  <c r="L49" i="57"/>
  <c r="N49" i="57" s="1"/>
  <c r="L87" i="57"/>
  <c r="N87" i="57" s="1"/>
  <c r="L364" i="57"/>
  <c r="N364" i="57" s="1"/>
  <c r="H297" i="57"/>
  <c r="L285" i="57"/>
  <c r="L255" i="57"/>
  <c r="N255" i="57" s="1"/>
  <c r="L405" i="57"/>
  <c r="L281" i="57"/>
  <c r="N281" i="57" s="1"/>
  <c r="L408" i="57"/>
  <c r="N408" i="57" s="1"/>
  <c r="L234" i="57"/>
  <c r="N234" i="57" s="1"/>
  <c r="L167" i="57"/>
  <c r="N167" i="57" s="1"/>
  <c r="L30" i="57"/>
  <c r="N30" i="57" s="1"/>
  <c r="L126" i="57"/>
  <c r="N126" i="57" s="1"/>
  <c r="L136" i="57"/>
  <c r="L117" i="57"/>
  <c r="N117" i="57" s="1"/>
  <c r="L359" i="57"/>
  <c r="L204" i="57"/>
  <c r="N204" i="57" s="1"/>
  <c r="L300" i="57"/>
  <c r="N300" i="57" s="1"/>
  <c r="L143" i="57"/>
  <c r="N143" i="57" s="1"/>
  <c r="L250" i="57"/>
  <c r="N250" i="57" s="1"/>
  <c r="L145" i="57"/>
  <c r="N145" i="57" s="1"/>
  <c r="L133" i="57"/>
  <c r="N133" i="57" s="1"/>
  <c r="L276" i="57"/>
  <c r="N276" i="57" s="1"/>
  <c r="L84" i="57"/>
  <c r="N84" i="57" s="1"/>
  <c r="L153" i="57"/>
  <c r="N153" i="57" s="1"/>
  <c r="L162" i="57"/>
  <c r="L220" i="57"/>
  <c r="N220" i="57" s="1"/>
  <c r="L201" i="57"/>
  <c r="N201" i="57" s="1"/>
  <c r="L233" i="57"/>
  <c r="N233" i="57" s="1"/>
  <c r="L21" i="57"/>
  <c r="L83" i="57"/>
  <c r="N83" i="57" s="1"/>
  <c r="L287" i="57"/>
  <c r="N287" i="57" s="1"/>
  <c r="L144" i="57"/>
  <c r="N144" i="57" s="1"/>
  <c r="H191" i="57"/>
  <c r="L25" i="57"/>
  <c r="N25" i="57" s="1"/>
  <c r="L82" i="57"/>
  <c r="N82" i="57" s="1"/>
  <c r="L40" i="57"/>
  <c r="N40" i="57" s="1"/>
  <c r="L272" i="57"/>
  <c r="N272" i="57" s="1"/>
  <c r="L163" i="57"/>
  <c r="N163" i="57" s="1"/>
  <c r="L378" i="57"/>
  <c r="N378" i="57" s="1"/>
  <c r="L425" i="57"/>
  <c r="N425" i="57" s="1"/>
  <c r="L415" i="57"/>
  <c r="H385" i="57"/>
  <c r="L389" i="57"/>
  <c r="N389" i="57" s="1"/>
  <c r="L213" i="57"/>
  <c r="N213" i="57" s="1"/>
  <c r="L45" i="57"/>
  <c r="N45" i="57" s="1"/>
  <c r="L200" i="57"/>
  <c r="N200" i="57" s="1"/>
  <c r="L194" i="57"/>
  <c r="N194" i="57" s="1"/>
  <c r="H186" i="57"/>
  <c r="L125" i="57"/>
  <c r="L230" i="57"/>
  <c r="N230" i="57" s="1"/>
  <c r="L127" i="57"/>
  <c r="N127" i="57" s="1"/>
  <c r="L69" i="57"/>
  <c r="N69" i="57" s="1"/>
  <c r="L46" i="57"/>
  <c r="N46" i="57" s="1"/>
  <c r="L210" i="57"/>
  <c r="N210" i="57" s="1"/>
  <c r="L299" i="57"/>
  <c r="N299" i="57" s="1"/>
  <c r="L420" i="57"/>
  <c r="N420" i="57" s="1"/>
  <c r="L36" i="57"/>
  <c r="N36" i="57" s="1"/>
  <c r="L157" i="57"/>
  <c r="N157" i="57" s="1"/>
  <c r="L212" i="57"/>
  <c r="N212" i="57" s="1"/>
  <c r="L280" i="57"/>
  <c r="L418" i="57"/>
  <c r="N418" i="57" s="1"/>
  <c r="L354" i="57"/>
  <c r="N354" i="57" s="1"/>
  <c r="L260" i="57"/>
  <c r="N260" i="57" s="1"/>
  <c r="L81" i="57"/>
  <c r="N81" i="57" s="1"/>
  <c r="L138" i="57"/>
  <c r="N138" i="57" s="1"/>
  <c r="L31" i="57"/>
  <c r="N31" i="57" s="1"/>
  <c r="L41" i="57"/>
  <c r="N41" i="57" s="1"/>
  <c r="L137" i="57"/>
  <c r="N137" i="57" s="1"/>
  <c r="L118" i="57"/>
  <c r="N118" i="57" s="1"/>
  <c r="L39" i="57"/>
  <c r="N39" i="57" s="1"/>
  <c r="L365" i="57"/>
  <c r="N365" i="57" s="1"/>
  <c r="L203" i="57"/>
  <c r="L156" i="57"/>
  <c r="N156" i="57" s="1"/>
  <c r="L193" i="57"/>
  <c r="L394" i="57"/>
  <c r="N394" i="57" s="1"/>
  <c r="L238" i="57"/>
  <c r="N238" i="57" s="1"/>
  <c r="L219" i="57"/>
  <c r="L427" i="57"/>
  <c r="N427" i="57" s="1"/>
  <c r="L379" i="57"/>
  <c r="N379" i="57" s="1"/>
  <c r="L221" i="57"/>
  <c r="N221" i="57" s="1"/>
  <c r="L123" i="57"/>
  <c r="N123" i="57" s="1"/>
  <c r="L79" i="57"/>
  <c r="N79" i="57" s="1"/>
  <c r="L121" i="57"/>
  <c r="N121" i="57" s="1"/>
  <c r="L78" i="57"/>
  <c r="N78" i="57" s="1"/>
  <c r="L190" i="57"/>
  <c r="N190" i="57" s="1"/>
  <c r="L155" i="57"/>
  <c r="N155" i="57" s="1"/>
  <c r="L367" i="57"/>
  <c r="N367" i="57" s="1"/>
  <c r="L277" i="57"/>
  <c r="N277" i="57" s="1"/>
  <c r="L231" i="57"/>
  <c r="N231" i="57" s="1"/>
  <c r="L128" i="57"/>
  <c r="N128" i="57" s="1"/>
  <c r="L146" i="57"/>
  <c r="N146" i="57" s="1"/>
  <c r="L391" i="57"/>
  <c r="N391" i="57" s="1"/>
  <c r="E5" i="55"/>
  <c r="A5" i="55"/>
  <c r="E3" i="55"/>
  <c r="L172" i="57" l="1"/>
  <c r="L368" i="57"/>
  <c r="L235" i="57"/>
  <c r="L251" i="57"/>
  <c r="L302" i="57"/>
  <c r="L198" i="57"/>
  <c r="N102" i="57"/>
  <c r="L101" i="57"/>
  <c r="L8" i="57"/>
  <c r="N77" i="57"/>
  <c r="L70" i="57"/>
  <c r="SB3" i="61"/>
  <c r="RR3" i="61"/>
  <c r="RX3" i="61"/>
  <c r="RT3" i="61"/>
  <c r="RQ3" i="61"/>
  <c r="N235" i="57"/>
  <c r="E17" i="58" s="1"/>
  <c r="J4" i="38" s="1"/>
  <c r="N172" i="57"/>
  <c r="E13" i="58" s="1"/>
  <c r="F4" i="38" s="1"/>
  <c r="N258" i="57"/>
  <c r="N359" i="57"/>
  <c r="L404" i="57"/>
  <c r="N404" i="57" s="1"/>
  <c r="E21" i="58" s="1"/>
  <c r="N4" i="38" s="1"/>
  <c r="L188" i="57"/>
  <c r="N188" i="57" s="1"/>
  <c r="N229" i="57"/>
  <c r="L225" i="57"/>
  <c r="H302" i="57"/>
  <c r="C19" i="58" s="1"/>
  <c r="N415" i="57"/>
  <c r="N424" i="57"/>
  <c r="N227" i="57"/>
  <c r="N387" i="57"/>
  <c r="N383" i="57"/>
  <c r="N199" i="57"/>
  <c r="H251" i="57"/>
  <c r="C18" i="58" s="1"/>
  <c r="N280" i="57"/>
  <c r="N162" i="57"/>
  <c r="N136" i="57"/>
  <c r="N405" i="57"/>
  <c r="N141" i="57"/>
  <c r="N297" i="57"/>
  <c r="N417" i="57"/>
  <c r="N173" i="57"/>
  <c r="H414" i="57"/>
  <c r="C22" i="58" s="1"/>
  <c r="H101" i="57"/>
  <c r="C12" i="58" s="1"/>
  <c r="L85" i="57"/>
  <c r="N85" i="57" s="1"/>
  <c r="E11" i="58" s="1"/>
  <c r="D4" i="38" s="1"/>
  <c r="N253" i="57"/>
  <c r="N203" i="57"/>
  <c r="N125" i="57"/>
  <c r="N275" i="57"/>
  <c r="N166" i="57"/>
  <c r="N189" i="57"/>
  <c r="H188" i="57"/>
  <c r="C14" i="58" s="1"/>
  <c r="N268" i="57"/>
  <c r="H368" i="57"/>
  <c r="C20" i="58" s="1"/>
  <c r="N236" i="57"/>
  <c r="N70" i="57"/>
  <c r="E10" i="58" s="1"/>
  <c r="C4" i="38" s="1"/>
  <c r="N193" i="57"/>
  <c r="N219" i="57"/>
  <c r="N285" i="57"/>
  <c r="N352" i="57"/>
  <c r="H225" i="57"/>
  <c r="C16" i="58" s="1"/>
  <c r="H198" i="57"/>
  <c r="C15" i="58" s="1"/>
  <c r="N21" i="57"/>
  <c r="SC3" i="61" l="1"/>
  <c r="RV3" i="61"/>
  <c r="SA3" i="61"/>
  <c r="SQ3" i="61"/>
  <c r="RW3" i="61"/>
  <c r="SG3" i="61"/>
  <c r="RY3" i="61"/>
  <c r="RZ3" i="61"/>
  <c r="SI3" i="61"/>
  <c r="SF3" i="61"/>
  <c r="RU3" i="61"/>
  <c r="RS3" i="61"/>
  <c r="SM3" i="61"/>
  <c r="H8" i="57"/>
  <c r="C9" i="58" s="1"/>
  <c r="F6" i="57"/>
  <c r="H6" i="57" s="1"/>
  <c r="C24" i="58" s="1"/>
  <c r="N101" i="57"/>
  <c r="E12" i="58" s="1"/>
  <c r="E4" i="38" s="1"/>
  <c r="N198" i="57"/>
  <c r="E15" i="58" s="1"/>
  <c r="H4" i="38" s="1"/>
  <c r="N251" i="57"/>
  <c r="E18" i="58" s="1"/>
  <c r="K4" i="38" s="1"/>
  <c r="N368" i="57"/>
  <c r="E20" i="58" s="1"/>
  <c r="M4" i="38" s="1"/>
  <c r="E14" i="58"/>
  <c r="G4" i="38" s="1"/>
  <c r="N225" i="57"/>
  <c r="E16" i="58" s="1"/>
  <c r="I4" i="38" s="1"/>
  <c r="L414" i="57"/>
  <c r="N414" i="57" s="1"/>
  <c r="E22" i="58" s="1"/>
  <c r="O4" i="38" s="1"/>
  <c r="N302" i="57"/>
  <c r="E19" i="58" s="1"/>
  <c r="L4" i="38" s="1"/>
  <c r="SO3" i="61" l="1"/>
  <c r="SH3" i="61"/>
  <c r="SR3" i="61"/>
  <c r="SN3" i="61"/>
  <c r="SL3" i="61"/>
  <c r="SK3" i="61"/>
  <c r="RP3" i="61"/>
  <c r="SP3" i="61"/>
  <c r="SJ3" i="61"/>
  <c r="N8" i="57"/>
  <c r="E9" i="58" s="1"/>
  <c r="B4" i="38" s="1"/>
  <c r="L6" i="57"/>
  <c r="N6" i="57" s="1"/>
  <c r="E24" i="58" s="1"/>
  <c r="P4" i="38" s="1"/>
  <c r="SE3" i="61" l="1"/>
  <c r="SD3" i="61"/>
  <c r="SS3" i="61" l="1"/>
  <c r="O7" i="38" l="1"/>
  <c r="G7" i="38"/>
  <c r="E7" i="38"/>
  <c r="F7" i="38"/>
  <c r="K7" i="38"/>
  <c r="J7" i="38"/>
  <c r="I7" i="38"/>
  <c r="D7" i="38"/>
  <c r="L7" i="38"/>
  <c r="M7" i="38"/>
  <c r="H7" i="38"/>
  <c r="N7" i="38"/>
  <c r="C7" i="38" l="1"/>
  <c r="B7" i="38" l="1"/>
  <c r="P7" i="38" l="1"/>
</calcChain>
</file>

<file path=xl/comments1.xml><?xml version="1.0" encoding="utf-8"?>
<comments xmlns="http://schemas.openxmlformats.org/spreadsheetml/2006/main">
  <authors>
    <author>test</author>
    <author>jacob.mehl</author>
    <author>Transportation Security Administration</author>
    <author>Joseph R Dove</author>
  </authors>
  <commentList>
    <comment ref="J5" authorId="0" shapeId="0">
      <text>
        <r>
          <rPr>
            <sz val="8"/>
            <color indexed="81"/>
            <rFont val="Tahoma"/>
            <family val="2"/>
          </rPr>
          <t>Please enter the 3-letter airport code of your field office assignment.</t>
        </r>
      </text>
    </comment>
    <comment ref="M5" authorId="1" shapeId="0">
      <text>
        <r>
          <rPr>
            <sz val="8"/>
            <color indexed="81"/>
            <rFont val="Tahoma"/>
            <family val="2"/>
          </rPr>
          <t>TSA Region #1-7</t>
        </r>
      </text>
    </comment>
    <comment ref="J7" authorId="2" shapeId="0">
      <text>
        <r>
          <rPr>
            <b/>
            <sz val="9"/>
            <color indexed="81"/>
            <rFont val="Tahoma"/>
            <family val="2"/>
          </rPr>
          <t>Choose HTUA from dropdown menu.</t>
        </r>
      </text>
    </comment>
    <comment ref="H13" authorId="3" shapeId="0">
      <text>
        <r>
          <rPr>
            <sz val="9"/>
            <color indexed="81"/>
            <rFont val="Tahoma"/>
            <family val="2"/>
          </rPr>
          <t xml:space="preserve">Address of Corporate HQ visited.
</t>
        </r>
      </text>
    </comment>
    <comment ref="H17" authorId="3" shapeId="0">
      <text>
        <r>
          <rPr>
            <sz val="9"/>
            <color indexed="81"/>
            <rFont val="Tahoma"/>
            <family val="2"/>
          </rPr>
          <t xml:space="preserve">Mailing Address of Corporate HQ visited if different from above.
</t>
        </r>
      </text>
    </comment>
  </commentList>
</comments>
</file>

<file path=xl/comments2.xml><?xml version="1.0" encoding="utf-8"?>
<comments xmlns="http://schemas.openxmlformats.org/spreadsheetml/2006/main">
  <authors>
    <author>lisa.walby</author>
  </authors>
  <commentList>
    <comment ref="G7" authorId="0" shapeId="0">
      <text>
        <r>
          <rPr>
            <sz val="8"/>
            <color indexed="81"/>
            <rFont val="Tahoma"/>
            <family val="2"/>
          </rPr>
          <t xml:space="preserve">This is the actual weight assigned but because of the way the spreadsheet was set up we devided all weights by the max score of 4
</t>
        </r>
      </text>
    </comment>
    <comment ref="M7" authorId="0" shapeId="0">
      <text>
        <r>
          <rPr>
            <sz val="8"/>
            <color indexed="81"/>
            <rFont val="Tahoma"/>
            <family val="2"/>
          </rPr>
          <t xml:space="preserve">This is the actual weight assigned but because of the way the spreadsheet was set up we devided all weights by the max score of 4
</t>
        </r>
      </text>
    </comment>
  </commentList>
</comments>
</file>

<file path=xl/sharedStrings.xml><?xml version="1.0" encoding="utf-8"?>
<sst xmlns="http://schemas.openxmlformats.org/spreadsheetml/2006/main" count="2640" uniqueCount="887">
  <si>
    <t>Score</t>
  </si>
  <si>
    <t>Color Key:</t>
  </si>
  <si>
    <t>Weight</t>
  </si>
  <si>
    <t>Points</t>
  </si>
  <si>
    <t>Grade</t>
  </si>
  <si>
    <t>Possible</t>
  </si>
  <si>
    <t>Does not meet requirements as described in reference materials.</t>
  </si>
  <si>
    <t>Requirements are partially met and/or are in the process of being completed.</t>
  </si>
  <si>
    <t>Requirements have been met.</t>
  </si>
  <si>
    <t>DO NOT MODIFY OR ENTER ANY DATA ON THIS SHEET!</t>
  </si>
  <si>
    <t>X</t>
  </si>
  <si>
    <t>Supervisory Approval</t>
  </si>
  <si>
    <t>AFSD-I</t>
  </si>
  <si>
    <t>STSI</t>
  </si>
  <si>
    <t>DEPARTMENT OF HOMELAND SECURITY</t>
  </si>
  <si>
    <t>Transportation Security Administration</t>
  </si>
  <si>
    <t>TSA Field Office</t>
  </si>
  <si>
    <t>Region #</t>
  </si>
  <si>
    <t>Street</t>
  </si>
  <si>
    <t>TYPE OF VISIT</t>
  </si>
  <si>
    <t>City</t>
  </si>
  <si>
    <t>State</t>
  </si>
  <si>
    <t>MD</t>
  </si>
  <si>
    <t>Zip Code</t>
  </si>
  <si>
    <t>Is This A Revisit?</t>
  </si>
  <si>
    <t>Yes</t>
  </si>
  <si>
    <t>National Capital Region DC</t>
  </si>
  <si>
    <t>Telephone</t>
  </si>
  <si>
    <t>Security Personnel Interviewed</t>
  </si>
  <si>
    <t>Name</t>
  </si>
  <si>
    <t>Agency Website:</t>
  </si>
  <si>
    <t>Dropdown Menus</t>
  </si>
  <si>
    <t>Lead Inspector:</t>
  </si>
  <si>
    <t>Assessment Date:</t>
  </si>
  <si>
    <t>N/A</t>
  </si>
  <si>
    <t>Albany NY</t>
  </si>
  <si>
    <t>Anaheim/Santa Ana CA</t>
  </si>
  <si>
    <t>Atlanta GA</t>
  </si>
  <si>
    <t>Austin TX</t>
  </si>
  <si>
    <t>Bakersfield CA</t>
  </si>
  <si>
    <t>Baltimore MD</t>
  </si>
  <si>
    <t>Baton Rouge LA</t>
  </si>
  <si>
    <t>Bay Area CA</t>
  </si>
  <si>
    <t>Boston MA</t>
  </si>
  <si>
    <t>Bridgeport CT</t>
  </si>
  <si>
    <t>Buffalo NY</t>
  </si>
  <si>
    <t>Charlotte NC</t>
  </si>
  <si>
    <t>Chicago IL</t>
  </si>
  <si>
    <t>Cincinatti OH</t>
  </si>
  <si>
    <t>Cleveland OH</t>
  </si>
  <si>
    <t>Columbus OH</t>
  </si>
  <si>
    <t>Dallas/Fort Worth/Arlington TX</t>
  </si>
  <si>
    <t>Denver CO</t>
  </si>
  <si>
    <t>Detroit MI</t>
  </si>
  <si>
    <t>El Paso TX</t>
  </si>
  <si>
    <t>Fort Lauderdale FL</t>
  </si>
  <si>
    <t>Hartford CT</t>
  </si>
  <si>
    <t>Honolulu HI</t>
  </si>
  <si>
    <t>Houston TX</t>
  </si>
  <si>
    <t>Indianapolis IN</t>
  </si>
  <si>
    <t>Jacksonville FL</t>
  </si>
  <si>
    <t>Jersey City/Newark NJ</t>
  </si>
  <si>
    <t>Kansas City MO</t>
  </si>
  <si>
    <t>Las Vegas NV</t>
  </si>
  <si>
    <t>Los Angeles/Long Beach CA</t>
  </si>
  <si>
    <t>Louisville KY</t>
  </si>
  <si>
    <t>Memphis TN</t>
  </si>
  <si>
    <t>Miami FL</t>
  </si>
  <si>
    <t>Milwaukee WI</t>
  </si>
  <si>
    <t>Nashville TN</t>
  </si>
  <si>
    <t>New Orleans LA</t>
  </si>
  <si>
    <t>New York City NY</t>
  </si>
  <si>
    <t>Norfolk VA</t>
  </si>
  <si>
    <t>Oklahoma City OK</t>
  </si>
  <si>
    <t>Omaha NE</t>
  </si>
  <si>
    <t>Orlando FL</t>
  </si>
  <si>
    <t>Oxnard CA</t>
  </si>
  <si>
    <t>Philadelphia PA</t>
  </si>
  <si>
    <t>Phoenix AZ</t>
  </si>
  <si>
    <t>Pittsburgh PA</t>
  </si>
  <si>
    <t>Portland OR</t>
  </si>
  <si>
    <t>Providence RI</t>
  </si>
  <si>
    <t>Richmond VA</t>
  </si>
  <si>
    <t>Riverside CA</t>
  </si>
  <si>
    <t>Rochester NY</t>
  </si>
  <si>
    <t>Sacramento CA</t>
  </si>
  <si>
    <t>Salt Lake City UT</t>
  </si>
  <si>
    <t>San Antonio TX</t>
  </si>
  <si>
    <t>San Diego CA</t>
  </si>
  <si>
    <t>San Juan PR</t>
  </si>
  <si>
    <t>Seattle WA</t>
  </si>
  <si>
    <t>St. Louis MO</t>
  </si>
  <si>
    <t>Syracuse NY</t>
  </si>
  <si>
    <t>Tampa FL</t>
  </si>
  <si>
    <t>Toledo OH</t>
  </si>
  <si>
    <t>Tucson AZ</t>
  </si>
  <si>
    <t>Tulsa OK</t>
  </si>
  <si>
    <t>Twin Cities MN</t>
  </si>
  <si>
    <t>Title</t>
  </si>
  <si>
    <t>E-mail</t>
  </si>
  <si>
    <t>Security Coordinator</t>
  </si>
  <si>
    <t>Alternate Security Coordinator</t>
  </si>
  <si>
    <t>Cell</t>
  </si>
  <si>
    <t>No</t>
  </si>
  <si>
    <t>TSI Work Plan List</t>
  </si>
  <si>
    <t>Facility Review</t>
  </si>
  <si>
    <t>Not an HTUA</t>
  </si>
  <si>
    <t>HQ</t>
  </si>
  <si>
    <t>AL</t>
  </si>
  <si>
    <t>AK</t>
  </si>
  <si>
    <t>AZ</t>
  </si>
  <si>
    <t>AR</t>
  </si>
  <si>
    <t>CA</t>
  </si>
  <si>
    <t>CO</t>
  </si>
  <si>
    <t>CT</t>
  </si>
  <si>
    <t>DE</t>
  </si>
  <si>
    <t>DC</t>
  </si>
  <si>
    <t>FL</t>
  </si>
  <si>
    <t>GA</t>
  </si>
  <si>
    <t>HI</t>
  </si>
  <si>
    <t>ID</t>
  </si>
  <si>
    <t>IL</t>
  </si>
  <si>
    <t>IN</t>
  </si>
  <si>
    <t>IA</t>
  </si>
  <si>
    <t>KS</t>
  </si>
  <si>
    <t>KY</t>
  </si>
  <si>
    <t>LA</t>
  </si>
  <si>
    <t>ME</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</si>
  <si>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</si>
  <si>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</si>
  <si>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</si>
  <si>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</si>
  <si>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</si>
  <si>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</si>
  <si>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</si>
  <si>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</si>
  <si>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</si>
  <si>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</si>
  <si>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</si>
  <si>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</si>
  <si>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</si>
  <si>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</si>
  <si>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</si>
  <si>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</si>
  <si>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</si>
  <si>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</si>
  <si>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</si>
  <si>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</si>
  <si>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</si>
  <si>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</si>
  <si>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</si>
  <si>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</si>
  <si>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</si>
  <si>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</si>
  <si>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</si>
  <si>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</si>
  <si>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</si>
  <si>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</si>
  <si>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PR</t>
  </si>
  <si>
    <t>FY15</t>
  </si>
  <si>
    <t>FY14</t>
  </si>
  <si>
    <t>FY13</t>
  </si>
  <si>
    <t>FY12</t>
  </si>
  <si>
    <t>FY11</t>
  </si>
  <si>
    <t>FY10</t>
  </si>
  <si>
    <t>FY09</t>
  </si>
  <si>
    <t>FY08</t>
  </si>
  <si>
    <t>FY07</t>
  </si>
  <si>
    <t>FY06</t>
  </si>
  <si>
    <t>FY16</t>
  </si>
  <si>
    <t>SAI #</t>
  </si>
  <si>
    <t>SECURITY ACTION ITEM (SAI) DESCRIPTION</t>
  </si>
  <si>
    <t>Overall</t>
  </si>
  <si>
    <t>SAI</t>
  </si>
  <si>
    <t>SAI 1</t>
  </si>
  <si>
    <t>SAI 2</t>
  </si>
  <si>
    <t>SAI 3</t>
  </si>
  <si>
    <t>SAI 4</t>
  </si>
  <si>
    <t>SAI 5</t>
  </si>
  <si>
    <t>SAI 6</t>
  </si>
  <si>
    <t>SAI 7</t>
  </si>
  <si>
    <t>SAI 8</t>
  </si>
  <si>
    <t>SAI 9</t>
  </si>
  <si>
    <t>SAI 10</t>
  </si>
  <si>
    <t>SAI 11</t>
  </si>
  <si>
    <t>SAI 12</t>
  </si>
  <si>
    <t>SAI 13</t>
  </si>
  <si>
    <t>SAI 14</t>
  </si>
  <si>
    <t>Difference</t>
  </si>
  <si>
    <t>Date</t>
  </si>
  <si>
    <t>Airport</t>
  </si>
  <si>
    <t>Region</t>
  </si>
  <si>
    <t>Type Visit</t>
  </si>
  <si>
    <t>Revisit</t>
  </si>
  <si>
    <t>Zip</t>
  </si>
  <si>
    <t>Chosen By</t>
  </si>
  <si>
    <t>HTUA</t>
  </si>
  <si>
    <t>HTUA Name</t>
  </si>
  <si>
    <t>&lt;Please Select&gt;</t>
  </si>
  <si>
    <t>When transferring to database,</t>
  </si>
  <si>
    <t>PASTE - "VALUES and NUMBER FORMATS" ONLY!!!</t>
  </si>
  <si>
    <t>Implementation</t>
  </si>
  <si>
    <t>Overall Implementation:</t>
  </si>
  <si>
    <t>Purpose</t>
  </si>
  <si>
    <t>ID Code</t>
  </si>
  <si>
    <t>Most Recent</t>
  </si>
  <si>
    <t>Fiscal Year</t>
  </si>
  <si>
    <t>iShare Date</t>
  </si>
  <si>
    <t>FY17</t>
  </si>
  <si>
    <t>FY18</t>
  </si>
  <si>
    <t>FY19</t>
  </si>
  <si>
    <t xml:space="preserve">                        Pipeline Corporate Security Review (CSR)</t>
  </si>
  <si>
    <t>N/A (SSI - Contractor)</t>
  </si>
  <si>
    <t>Report Date</t>
  </si>
  <si>
    <t>Corporation / Company Mailing Address</t>
  </si>
  <si>
    <t>County</t>
  </si>
  <si>
    <t>TSA HQ Request</t>
  </si>
  <si>
    <t>TSA/SSI Contract</t>
  </si>
  <si>
    <t>Outside of Workplan</t>
  </si>
  <si>
    <t>US States of Operation (List):</t>
  </si>
  <si>
    <t>Total Corporate Employees</t>
  </si>
  <si>
    <t>Total Pipeline Operations Employees</t>
  </si>
  <si>
    <t>Number of pipeline systems operated</t>
  </si>
  <si>
    <t>Pipeline size(s)</t>
  </si>
  <si>
    <t>Maximum daily flow capacity</t>
  </si>
  <si>
    <t>Average daily flow capacity</t>
  </si>
  <si>
    <t>Annual Deliveries</t>
  </si>
  <si>
    <t>Storage Capacity</t>
  </si>
  <si>
    <t>Products Carried (mark applicable with "X"):</t>
  </si>
  <si>
    <t>&lt; Natural Gas/LNG</t>
  </si>
  <si>
    <t>&lt; Refined Products</t>
  </si>
  <si>
    <t>&lt; Crude Oil</t>
  </si>
  <si>
    <t>&lt; NGL/LPG</t>
  </si>
  <si>
    <t>&lt; Toxic Inhalation Hazard (TIH)</t>
  </si>
  <si>
    <t>&lt; Chemicals (list below)</t>
  </si>
  <si>
    <t>List &gt;</t>
  </si>
  <si>
    <t>Employees</t>
  </si>
  <si>
    <t>Product Flow</t>
  </si>
  <si>
    <t>Infrastructure Inventory</t>
  </si>
  <si>
    <t>Quantity</t>
  </si>
  <si>
    <t>Infrastructure</t>
  </si>
  <si>
    <t>Pipelines on Bridges</t>
  </si>
  <si>
    <t>NGL Facilities</t>
  </si>
  <si>
    <t>Standalone Pipeline Bridges</t>
  </si>
  <si>
    <t>Marine Terminals</t>
  </si>
  <si>
    <t>Storage Facilities</t>
  </si>
  <si>
    <t>SCADA Control Rooms</t>
  </si>
  <si>
    <t>Breakout Tank Facilities</t>
  </si>
  <si>
    <t>Backup SCADA Control Rooms</t>
  </si>
  <si>
    <t>Pumping Stations</t>
  </si>
  <si>
    <t>Emergency Operations Centers</t>
  </si>
  <si>
    <t>Compressor Stations</t>
  </si>
  <si>
    <t>Delivery Points</t>
  </si>
  <si>
    <t>LNG Facilities</t>
  </si>
  <si>
    <t>Other</t>
  </si>
  <si>
    <t>24-Hour Emergency Contact Telephone Numbers</t>
  </si>
  <si>
    <t>TSA Headquarters Approval</t>
  </si>
  <si>
    <t>Review Team</t>
  </si>
  <si>
    <t>Lead</t>
  </si>
  <si>
    <t>Secondary</t>
  </si>
  <si>
    <t>Location Assignment</t>
  </si>
  <si>
    <t>SSI</t>
  </si>
  <si>
    <t>TSA - HQ</t>
  </si>
  <si>
    <t>TSS</t>
  </si>
  <si>
    <t>Program Manager</t>
  </si>
  <si>
    <t>Total Pipeline Mileage</t>
  </si>
  <si>
    <t>24-Hour Emergency</t>
  </si>
  <si>
    <t>R</t>
  </si>
  <si>
    <t>Have you established a corporate security program to address and document policies and procedures for managing security-related threats, incidents, and responses?</t>
  </si>
  <si>
    <t>Does your corporation have a written corporate security plan?</t>
  </si>
  <si>
    <t>Business Continuity Plan</t>
  </si>
  <si>
    <t>Incident Response Plan</t>
  </si>
  <si>
    <t>Incident Recovery Plan</t>
  </si>
  <si>
    <t>Enterprise Cybersecurity Plans</t>
  </si>
  <si>
    <t>OT Cybersecurity Plans</t>
  </si>
  <si>
    <t>Is the corporate security plan reviewed on an annual basis and updated as required?</t>
  </si>
  <si>
    <t>Does the corporate security plan identify the primary and alternate security manager or officer responsible for executing and maintaining the plan?</t>
  </si>
  <si>
    <t>Is the corporate security plan readily available to those persons responsible for security actions?</t>
  </si>
  <si>
    <t>System Description</t>
  </si>
  <si>
    <t>Security Administration and Management Structure</t>
  </si>
  <si>
    <t>Risk Analysis and Assessments</t>
  </si>
  <si>
    <t>Physical Security and Access Control Measures</t>
  </si>
  <si>
    <t>Equipment Maintenance and Testing</t>
  </si>
  <si>
    <t>Personnel Screening</t>
  </si>
  <si>
    <t>Communications</t>
  </si>
  <si>
    <t>Personnel Training</t>
  </si>
  <si>
    <t>Security Incident Procedures</t>
  </si>
  <si>
    <t>National Terrorism Advisory System (NTAS) Response Procedures</t>
  </si>
  <si>
    <t>Security Plan Reviews</t>
  </si>
  <si>
    <t>Recordkeeping</t>
  </si>
  <si>
    <t>Cyber/SCADA System Security Measures</t>
  </si>
  <si>
    <t>Essential Security Contacts</t>
  </si>
  <si>
    <t>Security Testing and Audits</t>
  </si>
  <si>
    <t>Outreach (neighbors, law enforcement, media, public)</t>
  </si>
  <si>
    <t>Do you have sufficient resources, including trained staff and equipment, to effectively execute the corporate security program?</t>
  </si>
  <si>
    <t>Is your corporate security manager solely dedicated to a corporate security function or tasked with other responsibilities such as environmental, health, and safety?</t>
  </si>
  <si>
    <t>Does your corporate security manager or equivalent position have a direct reporting relationship to the senior leadership in the corporation?</t>
  </si>
  <si>
    <t>Does the corporation have a cross-departmental security committee?</t>
  </si>
  <si>
    <t>Which of the following departments are represented on the security committee?</t>
  </si>
  <si>
    <t>Corporate Management</t>
  </si>
  <si>
    <t>Human Resources</t>
  </si>
  <si>
    <t>Security</t>
  </si>
  <si>
    <t>Legal</t>
  </si>
  <si>
    <t>Engineering</t>
  </si>
  <si>
    <t>Operations and/or Maintenance</t>
  </si>
  <si>
    <t>Information Technology</t>
  </si>
  <si>
    <t>How much capital money did your corporation spend on security in the previous fiscal year?</t>
  </si>
  <si>
    <t>&lt; $99,999</t>
  </si>
  <si>
    <t>$100,000 - $249,999</t>
  </si>
  <si>
    <t>$250,000 - $499,999</t>
  </si>
  <si>
    <t>$500,000 - $999,999</t>
  </si>
  <si>
    <t>$1,000,000 - $4,999,999</t>
  </si>
  <si>
    <t>&gt;$5,000,000</t>
  </si>
  <si>
    <t>Does your corporation integrate security risk mitigation measures during the design, construction, or renovation of a facility?</t>
  </si>
  <si>
    <t>Has your corporation established security metrics?</t>
  </si>
  <si>
    <t>Are the corporate security plan, the enterprise cyber security plan, and the OT cyber security plan, as applicable, protected from unauthorized access?</t>
  </si>
  <si>
    <t>Are the corporate security plan, the enterprise cyber security plan, and the OT cyber security plan, as applicable, available for TSA review upon request?</t>
  </si>
  <si>
    <t>Does your corporation conduct criticality assessments for all facilities at least every 18 months?</t>
  </si>
  <si>
    <t>Is the methodology used to determine critical facilities documented in the corporate security plan?</t>
  </si>
  <si>
    <t>Did you utilize the criteria from the 2018 TSA Pipeline Security Guidelines to determine your list of critical facilities?</t>
  </si>
  <si>
    <t>Critical to national defense</t>
  </si>
  <si>
    <t>Key infrastructure</t>
  </si>
  <si>
    <t>Mass casualty or significant health effects</t>
  </si>
  <si>
    <t>Disruption to state or local government public or emergency services</t>
  </si>
  <si>
    <t>National landmarks or monuments</t>
  </si>
  <si>
    <t>Major rivers, lakes, or waterways</t>
  </si>
  <si>
    <t>Deliverability to significant number of customers</t>
  </si>
  <si>
    <t>Are assessment results documented and retained until no longer valid?</t>
  </si>
  <si>
    <t>Third-party or corporate proprietary</t>
  </si>
  <si>
    <t>Do your cybersecurity plans incorporate any of the following approaches?</t>
  </si>
  <si>
    <t>Does your corporation evaluate and classify pipeline cyber assets using the following criteria?</t>
  </si>
  <si>
    <t>Does your corporation have a designated individual solely responsible for cyber/SCADA security?</t>
  </si>
  <si>
    <t>Has your corporation established and documented policies and procedures for the following?</t>
  </si>
  <si>
    <t>Assessing and maintaining configuration information.</t>
  </si>
  <si>
    <t>Tracking changes made to pipeline cyber assets.</t>
  </si>
  <si>
    <t>Patching/upgrading operating systems and applications.</t>
  </si>
  <si>
    <t>Ensuring that the changes do not adversely impact existing cybersecurity controls.</t>
  </si>
  <si>
    <t>For critical pipeline assets, has an inventory of the components of the operating system been developed, documented, and maintained that accurately reflects the current OT system?</t>
  </si>
  <si>
    <t>For critical pipeline cyber assets, is there a defined list of software programs authorized to execute in the operating system?</t>
  </si>
  <si>
    <t>Does your corporation review and assess pipeline cyber asset classification as critical or noncritical at least every 12 months?</t>
  </si>
  <si>
    <t>For critical pipeline cyber assets, does your corporation employ mechanisms to detect unauthorized components?</t>
  </si>
  <si>
    <t>For critical pipeline cyber assets, does your corporation review network connections periodically, including remote access and third-party connections?</t>
  </si>
  <si>
    <t>For critical pipeline cyber assets, does the OT environment have a detailed software and hardware inventory of cyber asset endpoints?</t>
  </si>
  <si>
    <t>Does your corporation ensure that any change that adds control operations to a non-critical pipeline cyber asset results in the system being recognized as a critical cyber pipeline asset and enhanced security measuresbeing applied?</t>
  </si>
  <si>
    <t>Has your corporation established and distributed cybersecurity policies, plans, processes, and supporting procedures commensurate with the current regulatory, risk, legal, and operational environment?</t>
  </si>
  <si>
    <t>Does your corporation review, assess, and update as necessary all cybersecurity policies plans, processes, and supporting procedures at least every 36 months, or when there is a significant organizational or technological change?</t>
  </si>
  <si>
    <t>For critical pipeline cyber assets, does your corporation review, assess, and update as necessary all cybersecurity policies plans, processes, and supporting procedures at least every 12 months, or when there is a significant organizational change?</t>
  </si>
  <si>
    <t>Has your corporation established a process to identify and evaluate vulnerabilities and compensating security controls?</t>
  </si>
  <si>
    <t>Does the process address unmitigated/accepted vulnerabilities in the OT environment?</t>
  </si>
  <si>
    <t>For critical pipeline cyber assets, does your corporation ensure that threat and vulnerability information received from information-sharing forums and sources are made available to those responsible for assessing and determining the appropriate course of action?</t>
  </si>
  <si>
    <t>Has your corporation implemented the following measures?</t>
  </si>
  <si>
    <t>Prohibit the sharing of these accounts.</t>
  </si>
  <si>
    <t>Are authentication methods and specific standards employed throughout your company’s cyber access control environment?</t>
  </si>
  <si>
    <t>Where systems do not support unique user accounts, are appropriate compensating security controls (e.g., physical controls) implemented?</t>
  </si>
  <si>
    <t>Does your corporation ensure user accounts are modified, deleted, or de-activated expeditiously for personnel who no longer require access or are no longer employed by the company?</t>
  </si>
  <si>
    <t>Does your corporation ensure appropriate segregation of duties is in place and, where this is not feasible, apply appropriate compensating security controls?</t>
  </si>
  <si>
    <t>Does your corporation change all default passwords for new software, hardware, etc., upon installation and, where this is not feasible (e.g., a control system with a hard-wired password), implement appropriate compensating security controls (e.g., administrative controls)?</t>
  </si>
  <si>
    <t>For critical pipeline cyber assets, has your corporation implemented the following measures?</t>
  </si>
  <si>
    <t>Does your corporation monitor physical and remote user access to critical pipeline cyber assets?</t>
  </si>
  <si>
    <t>Does your corporation employ mechanisms (e.g., active directory) to support the management of accounts for critical pipeline cyber assets?</t>
  </si>
  <si>
    <t>Do all persons requiring access to the company’s pipeline cyber assets receive cybersecurity awareness training?</t>
  </si>
  <si>
    <t>Is there a cyber-threat awareness program for employees that includes practical exercises/testing?</t>
  </si>
  <si>
    <t>For critical pipeline cyber assets, does your corporation provide role-based security training on recognizing and reporting potential indicators of system compromise prior to granting access to critical pipeline cyber assets?</t>
  </si>
  <si>
    <t>Has your corporation established and implemented policies and procedures to ensure data protection measures are in place, including the following?</t>
  </si>
  <si>
    <t>Establishing specific data handling procedures.</t>
  </si>
  <si>
    <t>Establishing specific data disposal procedures.</t>
  </si>
  <si>
    <t>If data protection measures are not in place, are compensating controls in place?</t>
  </si>
  <si>
    <t>Are pipeline cyber assets segregated and protected from enterprise networks and the internet by use of physical separation, firewalls, and other protections?</t>
  </si>
  <si>
    <t>Does the OT system deny network traffic by default and allow only authorized network traffic?</t>
  </si>
  <si>
    <t>Does the OT system monitor and manage communications at appropriate OT network boundaries?</t>
  </si>
  <si>
    <t>Do OT system controls protect the integrity of electronically-communicated information? (e.g., preventing man in the middle)?</t>
  </si>
  <si>
    <t>Does your corporation regularly validate that technical controls comply with the company’s cybersecurity policies, plans, and procedures, and report results to senior management?</t>
  </si>
  <si>
    <t>Has your corporation implemented technical or procedural controls to restrict the use of pipeline cyber assets to only approved activities?</t>
  </si>
  <si>
    <t>Has your corporation implemented processes to respond to anomalous activity through the following?</t>
  </si>
  <si>
    <t>Generating alerts and responding to them in a timely manner.</t>
  </si>
  <si>
    <t>Logging cybersecurity events and reviewing these logs.</t>
  </si>
  <si>
    <t>Does your corporation monitor for unauthorized access or the introduction of malicious code or communications?</t>
  </si>
  <si>
    <t>Does your corporation conduct cyber vulnerability assessments as described in your risk assessment process?</t>
  </si>
  <si>
    <t>For critical pipeline cyber assets, does your corporation use independent assessors to conduct pipeline cybersecurity assessments?</t>
  </si>
  <si>
    <t>Has your corporation established technical or procedural controls for cyber intrusion monitoring and detection?</t>
  </si>
  <si>
    <t>Does your corporation perform regular testing of intrusion and malware detection processes and procedures (e.g., penetration testing)?</t>
  </si>
  <si>
    <t>Has your corporation established policies and procedures for cybersecurity incident handling, analysis, and reporting, including assignments of specific roles/tasks to individuals and teams?</t>
  </si>
  <si>
    <t>Has your corporation established and maintained a cyber-incident response capability?</t>
  </si>
  <si>
    <t>For critical pipeline cyber assets, are cybersecurity incident response exercises conducted periodically?</t>
  </si>
  <si>
    <t>For critical pipeline cyber assets, has your corporation established and maintained a process that supports 24/7 cyber-incident response?</t>
  </si>
  <si>
    <t>Does your corporation report significant cyber incidents to the following?</t>
  </si>
  <si>
    <t>Senior management</t>
  </si>
  <si>
    <t>Appropriate federal entities</t>
  </si>
  <si>
    <t>Appropriate state, local, and tribal entities</t>
  </si>
  <si>
    <t>Applicable ISAC(s)</t>
  </si>
  <si>
    <t>Does the corporation have procedures in place to contact the National Cybersecurity and Communications Integration Center (NCCIC) for actual or suspected cyber-attacks that could impact pipeline industrial control systems (SCADA, PCS, DCS) measurement systems and telemetry systems or enterprise-associated IT systems? (Appendix B – TSA Notification Criteria, 2018 TSA Pipeline Security Guidelines.)</t>
  </si>
  <si>
    <t>Do your corporation’s response plans and procedures include mitigation measures to help prevent further impacts?</t>
  </si>
  <si>
    <t>Has your corporation established a plan for the recovery and reconstitution of pipeline cyber assets within a time frame to align with the company’s safety and business continuity objectives?</t>
  </si>
  <si>
    <t>Does your company have a process for assuring the viability of the OT cyber recovery plan, including a backup control center?</t>
  </si>
  <si>
    <t>Does your corporation review its cyber recovery plan annually and update it as necessary?</t>
  </si>
  <si>
    <t>Is there at least one individual within your corporation who holds a current federal security clearance?</t>
  </si>
  <si>
    <t>What is the highest level of clearance that is held within your corporation?</t>
  </si>
  <si>
    <t>Secret</t>
  </si>
  <si>
    <t>Top Secret</t>
  </si>
  <si>
    <t>Top Secret SCI</t>
  </si>
  <si>
    <t>Does your corporation have a defined process for receiving, handling, disseminating, and storing security and threat information?</t>
  </si>
  <si>
    <t>Does your corporation have a document-marking policy or procedure?</t>
  </si>
  <si>
    <t>Has your corporation taken any of the following steps to apply operations security (OPSEC) in daily activities?</t>
  </si>
  <si>
    <t>Mark documents.</t>
  </si>
  <si>
    <t>Hold conversations in appropriate locations.</t>
  </si>
  <si>
    <t>Report undue interest in pipeline security or operations.</t>
  </si>
  <si>
    <t>Dispose of documents properly.</t>
  </si>
  <si>
    <t>Dispose of computer equipment and associated media securely.</t>
  </si>
  <si>
    <t>Create strong passwords.</t>
  </si>
  <si>
    <t>Change passwords periodically.</t>
  </si>
  <si>
    <t>Vary patterns of behavior</t>
  </si>
  <si>
    <t>Remove badges in public</t>
  </si>
  <si>
    <t>Has your corporation established policies and procedures for applicant pre-employment screening and behavioral criteria for disqualification of applicants and employees?</t>
  </si>
  <si>
    <t>Does your corporation conduct pre-employment background investigations on all potential employees?</t>
  </si>
  <si>
    <t>Does your corporation conduct pre-employment background investigations of applicants for positions that involve any of the following?</t>
  </si>
  <si>
    <t>Authorized access to sensitive information.</t>
  </si>
  <si>
    <t>Assigned security roles</t>
  </si>
  <si>
    <t>Verification and validation of identity</t>
  </si>
  <si>
    <t>Criminal history check</t>
  </si>
  <si>
    <t>Does your corporation conduct recurring background investigations at least every ten years for employees occupying security positions or who have access to sensitive information or areas?</t>
  </si>
  <si>
    <t>Does your corporation verify that contractors have background investigation policies and procedures at least as rigorous as the corporation’s?</t>
  </si>
  <si>
    <t>Does your corporation have a policy and/or procedure in place addressing security issues related to employee termination?</t>
  </si>
  <si>
    <t>Retrieve badge or identification card.</t>
  </si>
  <si>
    <t>Disable passwords.</t>
  </si>
  <si>
    <t>Retrieve keys.</t>
  </si>
  <si>
    <t>Retrieve operational and/or security manuals.</t>
  </si>
  <si>
    <t>Block computer-system access.</t>
  </si>
  <si>
    <t>Discharged employee signs nondisclosure agreement.</t>
  </si>
  <si>
    <t>Which of the following security measures does your corporate security plan require at critical facilities?</t>
  </si>
  <si>
    <t>Fences</t>
  </si>
  <si>
    <t>Closed circuit television (CCTV)</t>
  </si>
  <si>
    <t>Intrusion sensors</t>
  </si>
  <si>
    <t>Alarms</t>
  </si>
  <si>
    <t>Clear zones around fence lines</t>
  </si>
  <si>
    <t>Locks</t>
  </si>
  <si>
    <t>Barriers such as bollards, planters, or Jersey barriers</t>
  </si>
  <si>
    <t>Tamper devices</t>
  </si>
  <si>
    <t>Patrols</t>
  </si>
  <si>
    <t>Lighting</t>
  </si>
  <si>
    <t>Crime Prevention Through Environmental Design (CPTED)</t>
  </si>
  <si>
    <t>Unarmed Guards</t>
  </si>
  <si>
    <t>Armed Guards</t>
  </si>
  <si>
    <t>Video-analytic Systems</t>
  </si>
  <si>
    <t>Video Recording</t>
  </si>
  <si>
    <t>Intrustion-detection Systems</t>
  </si>
  <si>
    <t>Which of the following security measures does your corporate security plan require at all facilities?</t>
  </si>
  <si>
    <t>Does the corporate security plan require the following security measures at all facilities?</t>
  </si>
  <si>
    <t>Employ measures to impede unauthorized access to facilities.</t>
  </si>
  <si>
    <t>Does the corporate security plan require that each critical facility create a security perimeter that impedes unauthorized vehicles from entering the facility perimeter or critical areas by installing and maintaining barriers (e.g., fences, bollards, jersey barriers)?</t>
  </si>
  <si>
    <t>Does the corporate security plan require that each critical facility install and maintain gates of an equivalent quality to the barrier to which they are attached?</t>
  </si>
  <si>
    <t>Does the corporate security plan require that each critical facility provide sufficient illumination for human and technological recognition of intrusion into the facility perimeter or critical areas?</t>
  </si>
  <si>
    <t>Does the corporate security plan require that each critical facility or critical areas within a facility have security measures to monitor, detect, and assess 24 hours per day, 7 days per week?</t>
  </si>
  <si>
    <t>How does your corporation physically control access to controlled-access areas?</t>
  </si>
  <si>
    <t>Lock and Key</t>
  </si>
  <si>
    <t>Biometric reader</t>
  </si>
  <si>
    <t>Digital keycard</t>
  </si>
  <si>
    <t>PIN Code</t>
  </si>
  <si>
    <t>Proximity Card</t>
  </si>
  <si>
    <t>Radio Remote Control</t>
  </si>
  <si>
    <t>Close and secure perimeter gates or entrances when not in use.</t>
  </si>
  <si>
    <t>Does the corporate security plan require that each critical facility implement procedures (e.g., manual or electronic sign in/out) for controlling access to the facility and restricted buildings or areas within the facility?</t>
  </si>
  <si>
    <t>Does the corporate security plan require that each critical facility ensure that visitors are monitored and escorted?</t>
  </si>
  <si>
    <t>Has your corporation developed identification and badging policies and procedures for personnel who have access to secure areas or sensitive information that address the following?</t>
  </si>
  <si>
    <t>Lost or stolen identification cards or badges</t>
  </si>
  <si>
    <t>Temporary badges</t>
  </si>
  <si>
    <t>Does the corporate security plan require that each critical facility ensure personnel identification cards or badges are secure from tampering and contain the individual’s photograph and name?</t>
  </si>
  <si>
    <t>Does your corporation have key control procedures for key issuance, tracking, collection, loss, and unauthorized duplication?</t>
  </si>
  <si>
    <t>Does your corporation conduct a key inventory at least every 24 months?</t>
  </si>
  <si>
    <t>Does your corporation use patent keys to prevent unauthorized duplication?</t>
  </si>
  <si>
    <t>Security Training</t>
  </si>
  <si>
    <t>Does your corporation provide security awareness briefings, to include security incident recognition and reporting procedures, for all personnel with unescorted access upon hiring and every three years thereafter?</t>
  </si>
  <si>
    <t>Does your corporation document security training and maintain records in accordance with company record retention policy?</t>
  </si>
  <si>
    <t>Does your corporation provide security training, to include incident response training, to personnel assigned security duties upon hiring and annually thereafter?</t>
  </si>
  <si>
    <t>Have your corporation’s security personnel availed themselves of any of the following training opportunities or affiliations?</t>
  </si>
  <si>
    <t>Security forums or conferences</t>
  </si>
  <si>
    <t>Pipeline forums or conferences</t>
  </si>
  <si>
    <t>Advanced security training</t>
  </si>
  <si>
    <t>Security Committee(s) participation</t>
  </si>
  <si>
    <t>Government Sector Committee(s)</t>
  </si>
  <si>
    <t>Industry security collaboration</t>
  </si>
  <si>
    <t>Does your corporation use any of the TSA security training material?</t>
  </si>
  <si>
    <t>Does your corporation conduct periodic security drills and exercises for all facilities, including in conjunction with other required drills or exercises?</t>
  </si>
  <si>
    <t>Does your corporation require each critical facility to conduct or participate in an annual security drill or exercise, including common drills or exercises in which multiple facilities may participate?</t>
  </si>
  <si>
    <t>Does your corporation require each critical facility to prepare a written post-event report assessing security drills and exercises and documenting corrective actions?</t>
  </si>
  <si>
    <t>Over the past three years, with whom has your corporation participated in security drills or exercises?</t>
  </si>
  <si>
    <t>Local emergency responders</t>
  </si>
  <si>
    <t>Tribal emergency responders</t>
  </si>
  <si>
    <t>State emergency responders</t>
  </si>
  <si>
    <t>Federal emergency responders</t>
  </si>
  <si>
    <t>Federal Bureau of Investigation (FBI)</t>
  </si>
  <si>
    <t>Department of Homeland Security (DHS)</t>
  </si>
  <si>
    <t>Transportation Security Administration (TSA)</t>
  </si>
  <si>
    <t>Neighboring corporations</t>
  </si>
  <si>
    <t>Does the corporate security plan include policies and procedures for auditing and testing the effectiveness of the company’s security procedures, to include documentation of results?</t>
  </si>
  <si>
    <t>Has your corporation implemented a maintenance program to ensure that security systems are in good working order?</t>
  </si>
  <si>
    <t>Does your corporation identify and respond to security equipment malfunctions or failures in a timely manner?</t>
  </si>
  <si>
    <t>Do all critical facilities, through routine use or quarterly examination, verify the proper operation and/or condition of all security equipment?</t>
  </si>
  <si>
    <t>Do all critical facilities provide an equivalent level of protective security measures to mitigate risk during power outages, security equipment failure, or extended repair of security systems?</t>
  </si>
  <si>
    <t>Corrective maintenance</t>
  </si>
  <si>
    <t>Preventive maintenance</t>
  </si>
  <si>
    <t>Testing</t>
  </si>
  <si>
    <t>Inspection</t>
  </si>
  <si>
    <t>Communication</t>
  </si>
  <si>
    <t>Does your corporation have internal and external notification requirements and procedures for security events?</t>
  </si>
  <si>
    <t>Does your corporation document and periodically update contact and communication information for Federal, state, and local homeland security/law enforcement agencies?</t>
  </si>
  <si>
    <t>Do all critical facilities have primary and alternate communication capabilities for internal and external reporting of appropriate security events and information?</t>
  </si>
  <si>
    <t>Are security elements developed and maintained within the corporate incident response and recovery plan?</t>
  </si>
  <si>
    <t>Does your corporation have a policy and/or procedure for handling security threat or incident information?</t>
  </si>
  <si>
    <t>From whom does your corporation receive current security threat information?</t>
  </si>
  <si>
    <t>Transportation Security Operations Center (TSOC)</t>
  </si>
  <si>
    <t>DHS Protective Security Advisor (DHS PSA)</t>
  </si>
  <si>
    <t>Joint Terrorism Task Force (JTTF)</t>
  </si>
  <si>
    <t>Homeland Security Information Network (HSIN)</t>
  </si>
  <si>
    <t>State fusion center(s)</t>
  </si>
  <si>
    <t>Local law enforcement</t>
  </si>
  <si>
    <t>Coast Guard</t>
  </si>
  <si>
    <t>Corporate affiliations</t>
  </si>
  <si>
    <t>Department of Energy</t>
  </si>
  <si>
    <t>Homeland Infrastructure Threat and Risk Analysis Center (HITRAC)</t>
  </si>
  <si>
    <t>Does your corporation notify TSA via the Transportation Security Operations Center (TSOC) by phone or email as soon as possible if any of the types of security incidents listed in Appendix B – TSA Notification Criteria, 2018 TSA Pipeline Security Guidelines occurs or if there is any other reason to believe that a terrorist incident may be planned or may have occurred?</t>
  </si>
  <si>
    <t>National Response Center (NRC)</t>
  </si>
  <si>
    <t>Local emergency responders/911</t>
  </si>
  <si>
    <t>Transportation Security Administration / Transportation Security Operations Center (TSA/TSOC)</t>
  </si>
  <si>
    <t>Other federal agencies</t>
  </si>
  <si>
    <t>Has your corporation implemented procedures for responding to security incidents or emergencies and to pertinent National Terrorism Advisory System (NTAS) Bulletins or Alerts, including appropriate reporting requirements?</t>
  </si>
  <si>
    <t>Has your corporation implemented site-specific security measures for each critical facility to be taken in response to pertinent NTAS Bulletins or Alerts or other threat information?</t>
  </si>
  <si>
    <t>Are the site-specific security measures for each critical facility reviewed and updated as necessary at least every 18 months?</t>
  </si>
  <si>
    <t>Does your corporation have contracts in place with private security providers to augment existing security staffing during times of heightened alert?</t>
  </si>
  <si>
    <t>Are bomb threat checklists posted by telephones at all staffed facilities?</t>
  </si>
  <si>
    <t>At an Elevated Threat Level, would your corporation enact the following physical access controls at your critical facilities?</t>
  </si>
  <si>
    <t>Limit facility access to essential personnel.</t>
  </si>
  <si>
    <t>Limit facility access to essential visitors, personnel, and vehicles.</t>
  </si>
  <si>
    <t>Increase surveillance of critical areas and facilities.</t>
  </si>
  <si>
    <t>Restrict deliveries to those essential to continued operations.</t>
  </si>
  <si>
    <t>Increase lighting in facility buffer zones, as appropriate.</t>
  </si>
  <si>
    <t>At an Elevated Threat Level, would your corporation enact the following measures on your cyber/SCADA system(s)?</t>
  </si>
  <si>
    <t>Remind personnel to be vigilant regarding suspicious electronic mail.</t>
  </si>
  <si>
    <t>At an Elevated Threat Level, would your corporation enact the following communications measures at your critical facilities?</t>
  </si>
  <si>
    <t>Review response procedures for suspicious packages or mail.</t>
  </si>
  <si>
    <t>Monitor these networks/channels as appropriate.</t>
  </si>
  <si>
    <t>At an Imminent Threat Level, would your corporation enact the following physical access controls at your critical facilities?</t>
  </si>
  <si>
    <t>Cancel or delay non-vital contractor work and services.</t>
  </si>
  <si>
    <t>Allow deliveries by appointment only.</t>
  </si>
  <si>
    <t>Inspect all bags, backpacks, purses, etc. prior to entering the facility.</t>
  </si>
  <si>
    <t>Inspect all vehicles prior to gaining access to the facility.</t>
  </si>
  <si>
    <t>Inspect all deliveries, including packages and cargo.</t>
  </si>
  <si>
    <t>Secure all non-essential entrances and facility access points.</t>
  </si>
  <si>
    <t>Staff or monitor active facility entrances and access points 24/7.</t>
  </si>
  <si>
    <t>Erect barriers and/or obstacles to control vehicular traffic flow.</t>
  </si>
  <si>
    <t>At an Imminent Threat Level, would your corporation enact the following measures on your cyber/SCADA system(s)?</t>
  </si>
  <si>
    <t>Limit network communications links to essential sites/users.</t>
  </si>
  <si>
    <t>At an Imminent Threat Level, would your corporation enact the following communications measures?</t>
  </si>
  <si>
    <t>Conduct daily security and awareness briefings for each shift.</t>
  </si>
  <si>
    <t>Does your corporation use an incident management system, such as the National Incident Management System (NIMS), for security-related events?</t>
  </si>
  <si>
    <t>Does the corporate security plan address recordkeeping policies and procedures for security information, including the protection of Sensitive Security Information (SSI) in accordance with the provisions of 49 CFR Parts 15 and 1520?</t>
  </si>
  <si>
    <t>Do all facilities retain the following documents, as appropriate, until superseded or replaced?</t>
  </si>
  <si>
    <t>Corporate security plan</t>
  </si>
  <si>
    <t>Criticality assessment(s)</t>
  </si>
  <si>
    <t>Training records</t>
  </si>
  <si>
    <t>Security drill or exercise reports</t>
  </si>
  <si>
    <t>Incident response plan(s)</t>
  </si>
  <si>
    <t>SVA(s)</t>
  </si>
  <si>
    <t>Site-specific security measures</t>
  </si>
  <si>
    <t>Outreach</t>
  </si>
  <si>
    <t>Does each critical facility conduct outreach to nearby law enforcement agencies to ensure awareness of the facility’s functions and significance?</t>
  </si>
  <si>
    <t>Does each critical facility conduct outreach to neighboring businesses to coordinate security efforts and to neighboring residences to provide facility security awareness?</t>
  </si>
  <si>
    <t>Question #</t>
  </si>
  <si>
    <t>Question Type</t>
  </si>
  <si>
    <t>Cyber Security</t>
  </si>
  <si>
    <t>Personnel Security</t>
  </si>
  <si>
    <t>Security Plans</t>
  </si>
  <si>
    <t>Does the corporate security plan require that each critical facility ensure that company or vendor identification is available for examination by being visibly displayed or carried by personnel while on-site?</t>
  </si>
  <si>
    <t>Does your corporation have adequate staffing to implement security measures in response to security threat information?</t>
  </si>
  <si>
    <t>Which of the following company plans are directly included or incorporated by reference in the corporate security plan?</t>
  </si>
  <si>
    <t>Are appropriate financial resources allocated in the corporate budgeting and purchasing process to correct identified security deficiencies?</t>
  </si>
  <si>
    <t>Has your corporation developed and maintained a comprehensive setof network/system architecture diagrams or other documentation, including nodes, interfaces, remote and third-party connections, and information flows?</t>
  </si>
  <si>
    <t>Risk Analysis and Assessments - Cyber</t>
  </si>
  <si>
    <t>Security Plans - Cyber</t>
  </si>
  <si>
    <t>How much operations and/or maintenance money did your corporation spend on security in the previous fiscal year?</t>
  </si>
  <si>
    <t>Corporation / Company Profile Comments:</t>
  </si>
  <si>
    <t>CSR Question #</t>
  </si>
  <si>
    <t>CSR Question</t>
  </si>
  <si>
    <t>Drills &amp; Exercises</t>
  </si>
  <si>
    <t>Physical Security &amp; Access Control</t>
  </si>
  <si>
    <t>Comments:</t>
  </si>
  <si>
    <t>National Institute of Standards and Technology (NIST),
Framework for Improving Critical Infrastructure Cybersecurity</t>
  </si>
  <si>
    <t>U.S. Department of Energy, Office of Electricity and Energy Reliability,
Energy Sector Cybersecurity Framework Implementation Guidance</t>
  </si>
  <si>
    <t>U.S. Department of Homeland Security,
Transportation Systems Sector Cybersecurity Framework Implementation Guidance</t>
  </si>
  <si>
    <t>Industry-specific methodologies
(See 2018 TSA Pipeline Security Guidelines, Section 7.4 for partial listing.)</t>
  </si>
  <si>
    <t>Delay or reschedule nonvital maintenance and capital project work
that could affect facility security, as appropriate.</t>
  </si>
  <si>
    <t>Verify the operating condition of security systems such as
intrusion detection, cameras, and lighting initially and
at least weekly thereafter until termination of the advisory.</t>
  </si>
  <si>
    <t>Request that local law enforcement agencies
increase the frequency of patrols of the facility.</t>
  </si>
  <si>
    <t>Conduct random inspections of vehicles
and of bags, backpacks, purses, etc.</t>
  </si>
  <si>
    <t>Remind personnel of the reporting requirements for
any unusual enterprise or control systems network activity.</t>
  </si>
  <si>
    <t>Inform all employees and on-site contractors
of the change to the Elevated Threat Level.</t>
  </si>
  <si>
    <t>Brief employees and on-site contractors on
the characteristics of suspicious packages or mail.</t>
  </si>
  <si>
    <t>Inform local law enforcement that the facility is at an Elevated Threat Level and
advise them of the security measures being employed.</t>
  </si>
  <si>
    <t>Verify the proper operation of intelligence and emergency communications
networks/channels, including those with TSA and first responder agencies.</t>
  </si>
  <si>
    <t>Coordinate with local authorities regarding closing
nearby public roads and facilities, if appropriate.</t>
  </si>
  <si>
    <t>Where possible, restrict vehicle parking to 150 feet
from all critical areas and assets.</t>
  </si>
  <si>
    <t>Review remote access for individuals and revoke
any credentials that are not current and necessary.</t>
  </si>
  <si>
    <t>Inform all employees and contractors of the
increase to the Imminent Threat Level.</t>
  </si>
  <si>
    <t>Participate in situation update briefings with TSA,
other government agencies including local law enforcement,
and pipeline industry associations.</t>
  </si>
  <si>
    <t>Criticality, Accessibility, Recuperability,
Vulnerability, Effect, Recognizability (CARVER)</t>
  </si>
  <si>
    <t>American Petroleum Institute/National Petrochemical
and Refiners Association (API/NPRA)</t>
  </si>
  <si>
    <t>Mission, Symbolism, History, Accessibility,
Recognizability, Population, Proximity (MSHARPP)</t>
  </si>
  <si>
    <t>Critical pipeline cyber assets are operational technologies (OT)
systems that can control operations on the pipeline.</t>
  </si>
  <si>
    <t>Non-critical pipeline cyber assets are OT
systems that monitor operations on the pipeline.</t>
  </si>
  <si>
    <t>Establish and enforce unique accounts for
each individual user and administrator.</t>
  </si>
  <si>
    <t>Establish security requirements for certain
types of privileged accounts.</t>
  </si>
  <si>
    <t>Have procedures and controls in place for approving
and enforcing remote and third-party connections.</t>
  </si>
  <si>
    <t>Restrict user physical access to control systems
and control networks by using appropriate controls.</t>
  </si>
  <si>
    <t>Employ more stringent identity and access management practices
(e.g., authenticators, password-construct, access control).</t>
  </si>
  <si>
    <t>Identifying critical data and establishing
classification of different types of data.</t>
  </si>
  <si>
    <t>Signage such as No Trespassing, Do Not Enter,
Authorized Personnel Only, CCTV in Use, etc.</t>
  </si>
  <si>
    <t>Maintain fences, if used, without gaps
around gates or underneath the fence line.</t>
  </si>
  <si>
    <t>Authorized regular unescorted access
to control systems or sensitive areas.</t>
  </si>
  <si>
    <t>Assigned to work at or granted
access rights to critical facilities.</t>
  </si>
  <si>
    <t>Verification and validation of
legal authorization to work</t>
  </si>
  <si>
    <t>Secure sensitive documents outside of
office areas such as in vehicles or in transport.</t>
  </si>
  <si>
    <t>Employ measures to impede unauthorized persons from
gaining access to a facility and restricted areas within a facility.</t>
  </si>
  <si>
    <t>Post “No Trespassing” or “Authorized Personnel Only” signs
at intervals that are visible from any point of potential entry.</t>
  </si>
  <si>
    <t>Ensure that there is a clear zone for several feet on either side
of the fence, free of obstructions, vegetation, or objects that
could be used for concealment or to scale the fence.</t>
  </si>
  <si>
    <t>XXX</t>
  </si>
  <si>
    <t>Answer (Yes/No/X)</t>
  </si>
  <si>
    <t>XXXX</t>
  </si>
  <si>
    <t>Sub Question Root</t>
  </si>
  <si>
    <t>Establish and enforce access control
policies for local and remote users.</t>
  </si>
  <si>
    <t>R Only</t>
  </si>
  <si>
    <t>Do pre-employment background investigations of applicants for positions described in Question 12.0500 above include all of the following?</t>
  </si>
  <si>
    <t>In addition to the documents listed in Question 14.0200 above, does each critical facility retain the following documents until superseded or replaced?</t>
  </si>
  <si>
    <t xml:space="preserve"> R Weight</t>
  </si>
  <si>
    <t>Enter Previous CSR Implementation &gt;&gt;&gt;</t>
  </si>
  <si>
    <t>CSR #</t>
  </si>
  <si>
    <t>PL Corp ID #</t>
  </si>
  <si>
    <t>Date of Previous Visit</t>
  </si>
  <si>
    <t>Corporation</t>
  </si>
  <si>
    <t>US States Operation</t>
  </si>
  <si>
    <t>Cross-Border</t>
  </si>
  <si>
    <t>Total Corp Employees</t>
  </si>
  <si>
    <t>Total Pipeline Ops Employees</t>
  </si>
  <si>
    <t>Natural Gas/LNG</t>
  </si>
  <si>
    <t>Refined Products</t>
  </si>
  <si>
    <t>Crude Oil</t>
  </si>
  <si>
    <t>NGL/LPG</t>
  </si>
  <si>
    <t>TIH</t>
  </si>
  <si>
    <t>Chemicals</t>
  </si>
  <si>
    <t>List</t>
  </si>
  <si>
    <t># Pipeline Systems</t>
  </si>
  <si>
    <t>Pipeline Mileage</t>
  </si>
  <si>
    <t>Pipeline Sizes</t>
  </si>
  <si>
    <t>1 Sec Coor Name</t>
  </si>
  <si>
    <t>1 Sec Coor Title</t>
  </si>
  <si>
    <t>1 Sec Coor Telephone</t>
  </si>
  <si>
    <t>1 Sec Coor Cell</t>
  </si>
  <si>
    <t>1 Sec Coor Email</t>
  </si>
  <si>
    <t>1 Rev Team Name</t>
  </si>
  <si>
    <t>1 Rev Team Title</t>
  </si>
  <si>
    <t>1 Rev Team Telephone</t>
  </si>
  <si>
    <t>1 Rev Team Cell</t>
  </si>
  <si>
    <t>1 Rev Team Email</t>
  </si>
  <si>
    <t>R 1</t>
  </si>
  <si>
    <t>R 2</t>
  </si>
  <si>
    <t>R 3</t>
  </si>
  <si>
    <t>R 4</t>
  </si>
  <si>
    <t>R 5</t>
  </si>
  <si>
    <t>R 6</t>
  </si>
  <si>
    <t>R 7</t>
  </si>
  <si>
    <t>R 8</t>
  </si>
  <si>
    <t>R 9</t>
  </si>
  <si>
    <t>R 10</t>
  </si>
  <si>
    <t>R 11</t>
  </si>
  <si>
    <t>R 12</t>
  </si>
  <si>
    <t>R 13</t>
  </si>
  <si>
    <t>R 14</t>
  </si>
  <si>
    <t>R Overall</t>
  </si>
  <si>
    <t>SAI #1 - Security Plans</t>
  </si>
  <si>
    <t>SAI #2 - Security Plans - Cyber</t>
  </si>
  <si>
    <t>SAI #3 - Communication</t>
  </si>
  <si>
    <t>SAI #4 - Security Incident Procedures</t>
  </si>
  <si>
    <t>SAI #5 - Security Training</t>
  </si>
  <si>
    <t>SAI #6 - Outreach</t>
  </si>
  <si>
    <t>SAI #7 - Risk Analysis &amp; Assessments</t>
  </si>
  <si>
    <t>SAI #8 - Risk Analysis &amp; Assessments - Cyber</t>
  </si>
  <si>
    <t>SAI #9 - Drill &amp; Exercises</t>
  </si>
  <si>
    <t>SAI #10 - Cyber Security</t>
  </si>
  <si>
    <t>SAI #11 - Physical Security &amp; Access Control</t>
  </si>
  <si>
    <t>SAI #12 - Personnel Security</t>
  </si>
  <si>
    <t>SAI #13 - Equipment Maintenance &amp; Testing</t>
  </si>
  <si>
    <t>SAI #14 - Recordkeeping</t>
  </si>
  <si>
    <t>Levels of Implementation</t>
  </si>
  <si>
    <t>Levels of Implementation - R Questions Only</t>
  </si>
  <si>
    <t>Products Carried</t>
  </si>
  <si>
    <t>Database Identifiers</t>
  </si>
  <si>
    <t>Corporation / Company Location</t>
  </si>
  <si>
    <t>Recommendation #</t>
  </si>
  <si>
    <t>Recommendation Narrative</t>
  </si>
  <si>
    <t>#</t>
  </si>
  <si>
    <t>Critical Facility Name</t>
  </si>
  <si>
    <t>Description / Notes</t>
  </si>
  <si>
    <t>Critical Facility List</t>
  </si>
  <si>
    <t>Recommendations</t>
  </si>
  <si>
    <t>Considerations</t>
  </si>
  <si>
    <t>Consideration #</t>
  </si>
  <si>
    <t>Consideration Narrative</t>
  </si>
  <si>
    <t>Division</t>
  </si>
  <si>
    <t>Organization / Company</t>
  </si>
  <si>
    <t>Pipeline Corporation Attendees</t>
  </si>
  <si>
    <t>Other Attendees</t>
  </si>
  <si>
    <t>TSA Pipeline Security Attendees</t>
  </si>
  <si>
    <t>Meeting Attendees</t>
  </si>
  <si>
    <t>CSR Form Filled Out By</t>
  </si>
  <si>
    <t>Are methods in place to verify the accuracy of the diagrams and/or other documentation related to your OT system?</t>
  </si>
  <si>
    <t>ZZZ</t>
  </si>
  <si>
    <t>None</t>
  </si>
  <si>
    <t>Corporate Security Review</t>
  </si>
  <si>
    <t>Date:</t>
  </si>
  <si>
    <t>Quarter</t>
  </si>
  <si>
    <t>Current CSR vs. Previous CSR Comparison (R Only)</t>
  </si>
  <si>
    <t>Address</t>
  </si>
  <si>
    <t>Latitude</t>
  </si>
  <si>
    <t>Longitude</t>
  </si>
  <si>
    <t>Enter Previous CSR Recommendations &gt;&gt;&gt;</t>
  </si>
  <si>
    <t># of Recommendations</t>
  </si>
  <si>
    <t>Total</t>
  </si>
  <si>
    <t>Recommendations Data</t>
  </si>
  <si>
    <t>01 Q #</t>
  </si>
  <si>
    <t>02 Q #</t>
  </si>
  <si>
    <t>03 Q #</t>
  </si>
  <si>
    <t>04 Q #</t>
  </si>
  <si>
    <t>05 Q #</t>
  </si>
  <si>
    <t>06 Q #</t>
  </si>
  <si>
    <t>07 Q #</t>
  </si>
  <si>
    <t>08 Q #</t>
  </si>
  <si>
    <t>09 Q #</t>
  </si>
  <si>
    <t>10 Q #</t>
  </si>
  <si>
    <t>11 Q #</t>
  </si>
  <si>
    <t>12 Q #</t>
  </si>
  <si>
    <t>13 Q #</t>
  </si>
  <si>
    <t>14 Q #</t>
  </si>
  <si>
    <t>15 Q #</t>
  </si>
  <si>
    <t>16 Q #</t>
  </si>
  <si>
    <t>17 Q #</t>
  </si>
  <si>
    <t>18 Q #</t>
  </si>
  <si>
    <t>19 Q #</t>
  </si>
  <si>
    <t>20 Q #</t>
  </si>
  <si>
    <t>21 Q #</t>
  </si>
  <si>
    <t>22 Q #</t>
  </si>
  <si>
    <t>23 Q #</t>
  </si>
  <si>
    <t>24 Q #</t>
  </si>
  <si>
    <t>25 Q #</t>
  </si>
  <si>
    <t>26 Q #</t>
  </si>
  <si>
    <t>27 Q #</t>
  </si>
  <si>
    <t>28 Q #</t>
  </si>
  <si>
    <t>29 Q #</t>
  </si>
  <si>
    <t>30 Q #</t>
  </si>
  <si>
    <t>31 Q #</t>
  </si>
  <si>
    <t>32 Q #</t>
  </si>
  <si>
    <t>33 Q #</t>
  </si>
  <si>
    <t>34 Q #</t>
  </si>
  <si>
    <t>35 Q #</t>
  </si>
  <si>
    <t>Current CSR Recommendations vs. Previous CSR Recommendations Comparison</t>
  </si>
  <si>
    <t>Increase monitoring of intrusion detection systems.</t>
  </si>
  <si>
    <t>18-24 Month Follow-up Window</t>
  </si>
  <si>
    <t>From:</t>
  </si>
  <si>
    <t>To:</t>
  </si>
  <si>
    <t>Follow-up Request Date</t>
  </si>
  <si>
    <t>Stakeholder Response Date</t>
  </si>
  <si>
    <t>Stakeholder Response Code</t>
  </si>
  <si>
    <t>Response Codes</t>
  </si>
  <si>
    <t>1 - Recommendation has been completed/implemented</t>
  </si>
  <si>
    <t>2 - Recommendation will be completed/implemented</t>
  </si>
  <si>
    <t>3 - Recommendation being evaluated</t>
  </si>
  <si>
    <t>4 - Recommendation will not be completed/implemented</t>
  </si>
  <si>
    <t>5 - Recommendation no longer applicable</t>
  </si>
  <si>
    <t>CSR Recommendations Follow-up</t>
  </si>
  <si>
    <t>CSR Date</t>
  </si>
  <si>
    <t>Has your corporation developed an operational framework to ensure coordination, communication, and accountability for information security on and between the control systems and enterprise networks?</t>
  </si>
  <si>
    <t>Name of Pipeline Operator</t>
  </si>
  <si>
    <t>International Cross-border Operations (Y/N):</t>
  </si>
  <si>
    <t>Operator Name:</t>
  </si>
  <si>
    <t>Other (if checked, elaborate)</t>
  </si>
  <si>
    <t>Do you incorporate the following elements into your corporate security plan or associated documents?</t>
  </si>
  <si>
    <t>Which of the following external agencies/organizations would the corporation notify in the event of a security incident, a security threat, or suspicious activity?</t>
  </si>
  <si>
    <t>Conduct security awareness briefings
for all employees and on-site contractors.</t>
  </si>
  <si>
    <t>During the criticality assessment of your facilities, were all of the following criteria considered?</t>
  </si>
  <si>
    <t>Signifcantly disrupt pipeline system operations
for an extended period of time, i.e., business critical facilities</t>
  </si>
  <si>
    <t>Does your corporation conduct a security vulnerability assessment (SVA) or  equivalent of each critical facility at least every 36 months?</t>
  </si>
  <si>
    <t>Does your corporation conduct an SVA or equivalent within 12 months after achieving operational status for newly identified or constructed facilities?</t>
  </si>
  <si>
    <t>Does your corporation conduct an SVA or equivalent of any critical facility within 12 months of completing a significant enhancement or modification to the facility?</t>
  </si>
  <si>
    <t>Upon completion of an SVA or equivalent, are corrective actions implemented within 24 months?</t>
  </si>
  <si>
    <t>Does your corporation conduct SVAs or equivalent on your non-critical facilities?</t>
  </si>
  <si>
    <t>When conducting an SVA or equivalent, do you use one or more of the following methodologies?</t>
  </si>
  <si>
    <t>Does the OT system prevent traffic from being routed to the internet?</t>
  </si>
  <si>
    <t>Gates equivalent to attached barriers</t>
  </si>
  <si>
    <t>Personnel termination</t>
  </si>
  <si>
    <t>Does your corporation use the federally-established list of disqualifying crimes (listed in 49 CFR 1572.103) to assess the suitability of personnel for positions described in Question 12.0500 above?</t>
  </si>
  <si>
    <t>Are the following actions taken during termination activities?</t>
  </si>
  <si>
    <t>Does your corporate security maintenance program include all of the following?</t>
  </si>
  <si>
    <t>Security testing and audits</t>
  </si>
  <si>
    <t>Does the corporation make the security information records described in Questions 14.0200 and 14.0300 above available to TSA upon request?</t>
  </si>
  <si>
    <t>Does your corporation maintain and secure criticality assessments, critical facility lists, and security vulnerability assessments or equivalent?</t>
  </si>
  <si>
    <r>
      <t xml:space="preserve">If this is a Pipeline CSR Revisit, please enter the level of implementation </t>
    </r>
    <r>
      <rPr>
        <b/>
        <sz val="16"/>
        <color rgb="FFFF0000"/>
        <rFont val="Arial"/>
        <family val="2"/>
      </rPr>
      <t>"R" scores only</t>
    </r>
    <r>
      <rPr>
        <sz val="16"/>
        <rFont val="Arial"/>
        <family val="2"/>
      </rPr>
      <t xml:space="preserve"> from the previous CSR for comparison.  Only applies to CSRs after October 1, 2018.</t>
    </r>
  </si>
  <si>
    <t>If this is a Pipeline CSR Revisit, please enter the number of CSR Recommendations made for each SAI.  Only applies to CSRs after October 1, 2018.</t>
  </si>
  <si>
    <t>Pipeline Operator Overview</t>
  </si>
  <si>
    <t>Operator Name</t>
  </si>
  <si>
    <t>Current Operator CSR Implementation</t>
  </si>
  <si>
    <t>Previous Operator CSR Implementation</t>
  </si>
  <si>
    <t>Current Operator CSR Recommendations</t>
  </si>
  <si>
    <t>Previous Operator CSR Recommendations</t>
  </si>
  <si>
    <t>SAI Category</t>
  </si>
  <si>
    <t>Recommendation</t>
  </si>
  <si>
    <t>Best Practices</t>
  </si>
  <si>
    <t>36 Q #</t>
  </si>
  <si>
    <t>37 Q #</t>
  </si>
  <si>
    <t>38 Q #</t>
  </si>
  <si>
    <t>39 Q #</t>
  </si>
  <si>
    <t>40 Q #</t>
  </si>
  <si>
    <t>41 Q #</t>
  </si>
  <si>
    <t>42 Q #</t>
  </si>
  <si>
    <t>43 Q #</t>
  </si>
  <si>
    <t>44 Q #</t>
  </si>
  <si>
    <t>45 Q #</t>
  </si>
  <si>
    <t>46 Q #</t>
  </si>
  <si>
    <t>47 Q #</t>
  </si>
  <si>
    <t>48 Q #</t>
  </si>
  <si>
    <t>49 Q #</t>
  </si>
  <si>
    <t>50 Q #</t>
  </si>
  <si>
    <t>51 Q #</t>
  </si>
  <si>
    <t>52 Q #</t>
  </si>
  <si>
    <t>53 Q #</t>
  </si>
  <si>
    <t>54 Q #</t>
  </si>
  <si>
    <t>55 Q #</t>
  </si>
  <si>
    <t>56 Q #</t>
  </si>
  <si>
    <t>57 Q #</t>
  </si>
  <si>
    <t>58 Q #</t>
  </si>
  <si>
    <t>59 Q #</t>
  </si>
  <si>
    <t>60 Q #</t>
  </si>
  <si>
    <t>61 Q #</t>
  </si>
  <si>
    <t>62 Q #</t>
  </si>
  <si>
    <t>63 Q #</t>
  </si>
  <si>
    <t>64 Q #</t>
  </si>
  <si>
    <t>65 Q #</t>
  </si>
  <si>
    <t>66 Q #</t>
  </si>
  <si>
    <t>67 Q #</t>
  </si>
  <si>
    <t>68 Q #</t>
  </si>
  <si>
    <t>69 Q #</t>
  </si>
  <si>
    <t>70 Q #</t>
  </si>
  <si>
    <t>71 Q #</t>
  </si>
  <si>
    <t>72 Q #</t>
  </si>
  <si>
    <t>73 Q #</t>
  </si>
  <si>
    <t>74 Q #</t>
  </si>
  <si>
    <t>75 Q #</t>
  </si>
  <si>
    <t>76 Q #</t>
  </si>
  <si>
    <t>77 Q #</t>
  </si>
  <si>
    <t>78 Q #</t>
  </si>
  <si>
    <t>79 Q #</t>
  </si>
  <si>
    <t>80 Q #</t>
  </si>
  <si>
    <t>81 Q #</t>
  </si>
  <si>
    <t>82 Q #</t>
  </si>
  <si>
    <t>83 Q #</t>
  </si>
  <si>
    <t>84 Q #</t>
  </si>
  <si>
    <t>85 Q #</t>
  </si>
  <si>
    <t>86 Q #</t>
  </si>
  <si>
    <t>87 Q #</t>
  </si>
  <si>
    <t>88 Q #</t>
  </si>
  <si>
    <t>89 Q #</t>
  </si>
  <si>
    <t>90 Q #</t>
  </si>
  <si>
    <t>91 Q #</t>
  </si>
  <si>
    <t>92 Q #</t>
  </si>
  <si>
    <t>93 Q #</t>
  </si>
  <si>
    <t>94 Q #</t>
  </si>
  <si>
    <t>95 Q #</t>
  </si>
  <si>
    <t>96 Q #</t>
  </si>
  <si>
    <t>97 Q #</t>
  </si>
  <si>
    <t>98 Q #</t>
  </si>
  <si>
    <t>99 Q #</t>
  </si>
  <si>
    <t>100 Q #</t>
  </si>
  <si>
    <t>Best Practice Description</t>
  </si>
  <si>
    <t>Date of Previous CSR?</t>
  </si>
  <si>
    <t>Pipeline Operator</t>
  </si>
  <si>
    <t xml:space="preserve">                                                                                           Pipeline Corporate Security Review (CSR)</t>
  </si>
  <si>
    <t>SAI Description</t>
  </si>
  <si>
    <t xml:space="preserve">                                                  Pipeline Corporate Security Review (CSR) IT Questions</t>
  </si>
  <si>
    <t>CSR Date:</t>
  </si>
  <si>
    <t>CSR FY2020 V.1 (October 2019)</t>
  </si>
  <si>
    <r>
      <rPr>
        <b/>
        <sz val="11"/>
        <color rgb="FF1F497D"/>
        <rFont val="Calibri"/>
        <family val="2"/>
      </rPr>
      <t>Paperwork Reduction Act Burden Statement</t>
    </r>
    <r>
      <rPr>
        <sz val="11"/>
        <color rgb="FF1F497D"/>
        <rFont val="Calibri"/>
        <family val="2"/>
      </rPr>
      <t>:  This is a voluntary collection of information.  TSA estimates that the total average burden per response associated with this collection is approximately 8 hours and an additional 3 hours for follow-up on TSA recommendations.  An agency may not conduct or sponsor, and a person is not required to respond to a collection of information unless it displays a valid OMB control number.  The control number assigned to this collection is OMB 1652-0056, which expires on 02/29/2020.  Send comments regarding this burden estimate or collection to: TSA-11, Attention: PRA 1652-0056 Pipeline CSR, 6565 Springfield Center Drive, Springfield, VA 22150.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</si>
</sst>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0000"/>
    <numFmt numFmtId="166" formatCode="00000"/>
  </numFmts>
  <fonts count="55" x14ac:knownFonts="1">
    <font>
      <sz val="10"/>
      <name val="Arial"/>
    </font>
    <font>
      <sz val="11"/>
      <color theme="1"/>
      <name val="Calibri"/>
      <family val="2"/>
      <scheme val="minor"/>
    </font>
    <font>
      <sz val="10"/>
      <name val="Arial"/>
      <family val="2"/>
    </font>
    <font>
      <u/>
      <sz val="10"/>
      <color indexed="12"/>
      <name val="Arial"/>
      <family val="2"/>
    </font>
    <font>
      <b/>
      <sz val="14"/>
      <name val="Arial"/>
      <family val="2"/>
    </font>
    <font>
      <b/>
      <sz val="10"/>
      <name val="Arial"/>
      <family val="2"/>
    </font>
    <font>
      <sz val="8"/>
      <color indexed="81"/>
      <name val="Tahoma"/>
      <family val="2"/>
    </font>
    <font>
      <b/>
      <sz val="12"/>
      <name val="Times New Roman"/>
      <family val="1"/>
    </font>
    <font>
      <sz val="10"/>
      <name val="Times New Roman"/>
      <family val="1"/>
    </font>
    <font>
      <b/>
      <sz val="10"/>
      <name val="Times New Roman"/>
      <family val="1"/>
    </font>
    <font>
      <sz val="8"/>
      <name val="Times New Roman"/>
      <family val="1"/>
    </font>
    <font>
      <b/>
      <sz val="14"/>
      <name val="Times New Roman"/>
      <family val="1"/>
    </font>
    <font>
      <sz val="14"/>
      <name val="Times New Roman"/>
      <family val="1"/>
    </font>
    <font>
      <b/>
      <sz val="12"/>
      <color indexed="10"/>
      <name val="Times New Roman"/>
      <family val="1"/>
    </font>
    <font>
      <b/>
      <sz val="11"/>
      <name val="Times New Roman"/>
      <family val="1"/>
    </font>
    <font>
      <sz val="11"/>
      <color theme="1"/>
      <name val="Calibri"/>
      <family val="2"/>
      <scheme val="minor"/>
    </font>
    <font>
      <b/>
      <sz val="18"/>
      <name val="Times New Roman"/>
      <family val="1"/>
    </font>
    <font>
      <sz val="12"/>
      <name val="Times New Roman"/>
      <family val="1"/>
    </font>
    <font>
      <b/>
      <sz val="12"/>
      <name val="Arial"/>
      <family val="2"/>
    </font>
    <font>
      <sz val="12"/>
      <color theme="1"/>
      <name val="Times New Roman"/>
      <family val="1"/>
    </font>
    <font>
      <sz val="11"/>
      <name val="Times New Roman"/>
      <family val="1"/>
    </font>
    <font>
      <sz val="11"/>
      <name val="Calibri"/>
      <family val="2"/>
      <scheme val="minor"/>
    </font>
    <font>
      <sz val="9"/>
      <color indexed="81"/>
      <name val="Tahoma"/>
      <family val="2"/>
    </font>
    <font>
      <sz val="9"/>
      <name val="Arial"/>
      <family val="2"/>
    </font>
    <font>
      <b/>
      <sz val="16"/>
      <name val="Times New Roman"/>
      <family val="1"/>
    </font>
    <font>
      <sz val="12"/>
      <color theme="1"/>
      <name val="Calibri"/>
      <family val="2"/>
      <scheme val="minor"/>
    </font>
    <font>
      <sz val="12"/>
      <name val="Arial"/>
      <family val="2"/>
    </font>
    <font>
      <sz val="10"/>
      <name val="Calibri"/>
      <family val="2"/>
      <scheme val="minor"/>
    </font>
    <font>
      <sz val="14"/>
      <name val="Arial"/>
      <family val="2"/>
    </font>
    <font>
      <b/>
      <sz val="12"/>
      <color theme="1"/>
      <name val="Times New Roman"/>
      <family val="1"/>
    </font>
    <font>
      <sz val="12"/>
      <color theme="1"/>
      <name val="Arial"/>
      <family val="2"/>
    </font>
    <font>
      <b/>
      <sz val="9"/>
      <color indexed="81"/>
      <name val="Tahoma"/>
      <family val="2"/>
    </font>
    <font>
      <sz val="12"/>
      <color rgb="FF000000"/>
      <name val="Times New Roman"/>
      <family val="1"/>
    </font>
    <font>
      <sz val="10"/>
      <color indexed="12"/>
      <name val="Arial"/>
      <family val="2"/>
    </font>
    <font>
      <sz val="12"/>
      <name val="Calibri"/>
      <family val="2"/>
      <scheme val="minor"/>
    </font>
    <font>
      <b/>
      <sz val="16"/>
      <color rgb="FFFF0000"/>
      <name val="Calibri"/>
      <family val="2"/>
      <scheme val="minor"/>
    </font>
    <font>
      <sz val="16"/>
      <name val="Arial"/>
      <family val="2"/>
    </font>
    <font>
      <b/>
      <sz val="14"/>
      <name val="Calibri"/>
      <family val="2"/>
      <scheme val="minor"/>
    </font>
    <font>
      <b/>
      <sz val="11"/>
      <name val="Calibri"/>
      <family val="2"/>
      <scheme val="minor"/>
    </font>
    <font>
      <b/>
      <sz val="10"/>
      <color theme="1"/>
      <name val="Times New Roman"/>
      <family val="1"/>
    </font>
    <font>
      <b/>
      <sz val="18"/>
      <color theme="1"/>
      <name val="Times New Roman"/>
      <family val="1"/>
    </font>
    <font>
      <b/>
      <sz val="12"/>
      <name val="Calibri"/>
      <family val="2"/>
      <scheme val="minor"/>
    </font>
    <font>
      <b/>
      <sz val="14"/>
      <color theme="1"/>
      <name val="Calibri"/>
      <family val="2"/>
      <scheme val="minor"/>
    </font>
    <font>
      <sz val="14"/>
      <name val="Calibri"/>
      <family val="2"/>
      <scheme val="minor"/>
    </font>
    <font>
      <b/>
      <sz val="18"/>
      <name val="Arial"/>
      <family val="2"/>
    </font>
    <font>
      <b/>
      <sz val="16"/>
      <name val="Arial"/>
      <family val="2"/>
    </font>
    <font>
      <b/>
      <sz val="16"/>
      <color rgb="FFFF0000"/>
      <name val="Arial"/>
      <family val="2"/>
    </font>
    <font>
      <b/>
      <sz val="11"/>
      <name val="Arial"/>
      <family val="2"/>
    </font>
    <font>
      <sz val="12"/>
      <color rgb="FF000000"/>
      <name val="Calibri"/>
      <family val="2"/>
      <scheme val="minor"/>
    </font>
    <font>
      <b/>
      <sz val="11"/>
      <color theme="1"/>
      <name val="Times New Roman"/>
      <family val="1"/>
    </font>
    <font>
      <b/>
      <sz val="9"/>
      <name val="Arial"/>
      <family val="2"/>
    </font>
    <font>
      <b/>
      <sz val="11"/>
      <color rgb="FFFF0000"/>
      <name val="Arial"/>
      <family val="2"/>
    </font>
    <font>
      <b/>
      <sz val="14"/>
      <color rgb="FFFFFF00"/>
      <name val="Calibri"/>
      <family val="2"/>
      <scheme val="minor"/>
    </font>
    <font>
      <sz val="11"/>
      <color rgb="FF1F497D"/>
      <name val="Calibri"/>
      <family val="2"/>
    </font>
    <font>
      <b/>
      <sz val="11"/>
      <color rgb="FF1F497D"/>
      <name val="Calibri"/>
      <family val="2"/>
    </font>
  </fonts>
  <fills count="21">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4659260841701"/>
        <bgColor indexed="64"/>
      </patternFill>
    </fill>
    <fill>
      <patternFill patternType="solid">
        <fgColor rgb="FFCCFFFF"/>
        <bgColor indexed="64"/>
      </patternFill>
    </fill>
    <fill>
      <patternFill patternType="solid">
        <fgColor rgb="FFFFC000"/>
        <bgColor indexed="64"/>
      </patternFill>
    </fill>
    <fill>
      <patternFill patternType="solid">
        <fgColor rgb="FFCCFFCC"/>
        <bgColor indexed="64"/>
      </patternFill>
    </fill>
    <fill>
      <patternFill patternType="solid">
        <fgColor rgb="FF99FFCC"/>
        <bgColor indexed="64"/>
      </patternFill>
    </fill>
    <fill>
      <patternFill patternType="solid">
        <fgColor rgb="FF00B0F0"/>
        <bgColor indexed="64"/>
      </patternFill>
    </fill>
    <fill>
      <patternFill patternType="solid">
        <fgColor rgb="FFFFCCFF"/>
        <bgColor indexed="64"/>
      </patternFill>
    </fill>
    <fill>
      <patternFill patternType="solid">
        <fgColor rgb="FF7030A0"/>
        <bgColor indexed="64"/>
      </patternFill>
    </fill>
    <fill>
      <patternFill patternType="solid">
        <fgColor rgb="FFFFFFCC"/>
        <bgColor indexed="64"/>
      </patternFill>
    </fill>
    <fill>
      <patternFill patternType="solid">
        <fgColor rgb="FFCC99FF"/>
        <bgColor indexed="64"/>
      </patternFill>
    </fill>
  </fills>
  <borders count="81">
    <border>
      <left/>
      <right/>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rgb="FF000000"/>
      </left>
      <right style="thin">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ck">
        <color rgb="FF000000"/>
      </left>
      <right style="thick">
        <color rgb="FF000000"/>
      </right>
      <top style="thin">
        <color rgb="FF000000"/>
      </top>
      <bottom style="thin">
        <color rgb="FF000000"/>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thin">
        <color indexed="64"/>
      </left>
      <right style="thick">
        <color indexed="64"/>
      </right>
      <top/>
      <bottom style="thin">
        <color indexed="64"/>
      </bottom>
      <diagonal/>
    </border>
    <border>
      <left style="thin">
        <color indexed="64"/>
      </left>
      <right style="thin">
        <color indexed="64"/>
      </right>
      <top/>
      <bottom style="thick">
        <color indexed="64"/>
      </bottom>
      <diagonal/>
    </border>
    <border>
      <left style="thick">
        <color indexed="64"/>
      </left>
      <right style="thin">
        <color indexed="64"/>
      </right>
      <top/>
      <bottom style="thick">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top style="thick">
        <color indexed="64"/>
      </top>
      <bottom style="thick">
        <color indexed="64"/>
      </bottom>
      <diagonal/>
    </border>
    <border>
      <left style="thin">
        <color indexed="64"/>
      </left>
      <right/>
      <top/>
      <bottom style="thin">
        <color indexed="64"/>
      </bottom>
      <diagonal/>
    </border>
    <border>
      <left style="thin">
        <color indexed="64"/>
      </left>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right/>
      <top/>
      <bottom style="thin">
        <color indexed="64"/>
      </bottom>
      <diagonal/>
    </border>
    <border>
      <left style="thin">
        <color indexed="64"/>
      </left>
      <right style="thick">
        <color indexed="64"/>
      </right>
      <top style="thick">
        <color indexed="64"/>
      </top>
      <bottom/>
      <diagonal/>
    </border>
  </borders>
  <cellStyleXfs count="9">
    <xf numFmtId="0" fontId="0" fillId="0" borderId="0"/>
    <xf numFmtId="0" fontId="3" fillId="0" borderId="0" applyNumberFormat="0" applyFill="0" applyBorder="0" applyAlignment="0" applyProtection="0">
      <alignment vertical="top"/>
      <protection locked="0"/>
    </xf>
    <xf numFmtId="0" fontId="2" fillId="0" borderId="0"/>
    <xf numFmtId="0" fontId="15" fillId="0" borderId="0"/>
    <xf numFmtId="0" fontId="2" fillId="0" borderId="0"/>
    <xf numFmtId="0" fontId="15" fillId="0" borderId="0"/>
    <xf numFmtId="0" fontId="1" fillId="0" borderId="0"/>
    <xf numFmtId="0" fontId="1" fillId="0" borderId="0"/>
    <xf numFmtId="0" fontId="1" fillId="0" borderId="0"/>
  </cellStyleXfs>
  <cellXfs count="679">
    <xf numFmtId="0" fontId="0" fillId="0" borderId="0" xfId="0"/>
    <xf numFmtId="0" fontId="0" fillId="0" borderId="34" xfId="0" applyBorder="1"/>
    <xf numFmtId="0" fontId="0" fillId="0" borderId="0" xfId="0" applyAlignment="1">
      <alignment vertical="center"/>
    </xf>
    <xf numFmtId="9" fontId="17" fillId="0" borderId="57" xfId="0" applyNumberFormat="1" applyFont="1" applyFill="1" applyBorder="1" applyAlignment="1" applyProtection="1">
      <alignment horizontal="center" vertical="center" wrapText="1"/>
    </xf>
    <xf numFmtId="9" fontId="27" fillId="0" borderId="0" xfId="0" applyNumberFormat="1" applyFont="1" applyAlignment="1" applyProtection="1">
      <alignment horizontal="center" vertical="center"/>
    </xf>
    <xf numFmtId="9" fontId="17" fillId="0" borderId="49" xfId="0" applyNumberFormat="1" applyFont="1" applyFill="1" applyBorder="1" applyAlignment="1" applyProtection="1">
      <alignment horizontal="center" vertical="center" wrapText="1"/>
    </xf>
    <xf numFmtId="9" fontId="17" fillId="0" borderId="59" xfId="0" applyNumberFormat="1" applyFont="1" applyFill="1" applyBorder="1" applyAlignment="1" applyProtection="1">
      <alignment horizontal="center" vertical="center" wrapText="1"/>
    </xf>
    <xf numFmtId="0" fontId="21" fillId="0" borderId="0" xfId="0" applyFont="1" applyAlignment="1">
      <alignment vertical="center"/>
    </xf>
    <xf numFmtId="0" fontId="0" fillId="0" borderId="0" xfId="0" applyAlignment="1">
      <alignment horizontal="center" vertical="center"/>
    </xf>
    <xf numFmtId="0" fontId="0" fillId="0" borderId="2" xfId="0" applyBorder="1" applyAlignment="1">
      <alignment vertical="center"/>
    </xf>
    <xf numFmtId="0" fontId="0" fillId="0" borderId="31" xfId="0" applyBorder="1" applyAlignment="1">
      <alignment vertical="center"/>
    </xf>
    <xf numFmtId="10" fontId="17" fillId="0" borderId="49" xfId="0" applyNumberFormat="1" applyFont="1" applyFill="1" applyBorder="1" applyAlignment="1" applyProtection="1">
      <alignment horizontal="center" vertical="center" wrapText="1"/>
    </xf>
    <xf numFmtId="0" fontId="0" fillId="0" borderId="14" xfId="0" applyFont="1" applyBorder="1" applyAlignment="1" applyProtection="1">
      <alignment vertical="center"/>
      <protection locked="0"/>
    </xf>
    <xf numFmtId="0" fontId="0" fillId="0" borderId="0" xfId="0" applyFont="1" applyBorder="1" applyAlignment="1" applyProtection="1">
      <alignment vertical="center"/>
      <protection locked="0"/>
    </xf>
    <xf numFmtId="0" fontId="14" fillId="9" borderId="27" xfId="0" applyFont="1" applyFill="1" applyBorder="1" applyAlignment="1" applyProtection="1">
      <alignment horizontal="center" vertical="center"/>
    </xf>
    <xf numFmtId="0" fontId="18" fillId="0" borderId="35" xfId="0" applyFont="1" applyBorder="1" applyAlignment="1" applyProtection="1">
      <alignment horizontal="center" vertical="center"/>
      <protection locked="0"/>
    </xf>
    <xf numFmtId="0" fontId="0" fillId="0" borderId="0" xfId="0" applyFill="1" applyAlignment="1">
      <alignment vertical="center"/>
    </xf>
    <xf numFmtId="0" fontId="14" fillId="0" borderId="34" xfId="0" applyFont="1" applyBorder="1" applyAlignment="1" applyProtection="1">
      <alignment horizontal="center" vertical="center"/>
    </xf>
    <xf numFmtId="0" fontId="14" fillId="0" borderId="2" xfId="0" applyFont="1" applyBorder="1" applyAlignment="1" applyProtection="1">
      <alignment horizontal="center" vertical="center"/>
    </xf>
    <xf numFmtId="166" fontId="26" fillId="0" borderId="35" xfId="0" applyNumberFormat="1" applyFont="1" applyBorder="1" applyAlignment="1" applyProtection="1">
      <alignment horizontal="center" vertical="center"/>
      <protection locked="0"/>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2" fillId="0" borderId="0" xfId="0" applyFont="1" applyFill="1" applyBorder="1" applyAlignment="1">
      <alignment horizontal="left" vertical="center"/>
    </xf>
    <xf numFmtId="0" fontId="36" fillId="0" borderId="0" xfId="0" applyFont="1" applyBorder="1" applyAlignment="1">
      <alignment vertical="center" wrapText="1"/>
    </xf>
    <xf numFmtId="0" fontId="0" fillId="0" borderId="32" xfId="0" applyBorder="1" applyAlignment="1">
      <alignment horizontal="center" vertical="center"/>
    </xf>
    <xf numFmtId="0" fontId="18" fillId="12" borderId="33" xfId="0" applyFont="1" applyFill="1" applyBorder="1" applyAlignment="1">
      <alignment horizontal="center" vertical="center"/>
    </xf>
    <xf numFmtId="0" fontId="18" fillId="12" borderId="24" xfId="0" applyFont="1" applyFill="1" applyBorder="1" applyAlignment="1">
      <alignment horizontal="center" vertical="center"/>
    </xf>
    <xf numFmtId="0" fontId="18" fillId="12" borderId="27" xfId="0" applyFont="1" applyFill="1" applyBorder="1" applyAlignment="1">
      <alignment horizontal="center" vertical="center"/>
    </xf>
    <xf numFmtId="0" fontId="0" fillId="0" borderId="0" xfId="0" applyAlignment="1" applyProtection="1">
      <alignment vertical="center"/>
    </xf>
    <xf numFmtId="0" fontId="23" fillId="5" borderId="21" xfId="0" applyFont="1" applyFill="1" applyBorder="1" applyAlignment="1" applyProtection="1">
      <alignment horizontal="center" vertical="center" wrapText="1"/>
    </xf>
    <xf numFmtId="0" fontId="21" fillId="5" borderId="22" xfId="0" applyFont="1" applyFill="1" applyBorder="1" applyAlignment="1" applyProtection="1"/>
    <xf numFmtId="0" fontId="21" fillId="11" borderId="22" xfId="0" applyFont="1" applyFill="1" applyBorder="1" applyAlignment="1" applyProtection="1">
      <alignment horizontal="center"/>
    </xf>
    <xf numFmtId="0" fontId="21" fillId="11" borderId="23" xfId="0" applyFont="1" applyFill="1" applyBorder="1" applyAlignment="1" applyProtection="1">
      <alignment horizontal="center"/>
    </xf>
    <xf numFmtId="0" fontId="2" fillId="0" borderId="14" xfId="0" applyFont="1" applyBorder="1" applyAlignment="1" applyProtection="1">
      <alignment vertical="center"/>
    </xf>
    <xf numFmtId="0" fontId="19" fillId="0" borderId="0" xfId="0" applyFont="1" applyAlignment="1" applyProtection="1">
      <alignment horizontal="center" vertical="center"/>
    </xf>
    <xf numFmtId="0" fontId="27" fillId="0" borderId="0" xfId="0" applyFont="1" applyAlignment="1" applyProtection="1">
      <alignment vertical="center" wrapText="1"/>
    </xf>
    <xf numFmtId="0" fontId="29" fillId="0" borderId="49" xfId="0" applyFont="1" applyFill="1" applyBorder="1" applyAlignment="1" applyProtection="1">
      <alignment horizontal="right" vertical="center" wrapText="1"/>
    </xf>
    <xf numFmtId="10" fontId="27" fillId="0" borderId="0" xfId="0" applyNumberFormat="1" applyFont="1" applyAlignment="1" applyProtection="1">
      <alignment vertical="center" wrapText="1"/>
    </xf>
    <xf numFmtId="0" fontId="7" fillId="0" borderId="0" xfId="0" applyFont="1" applyProtection="1"/>
    <xf numFmtId="0" fontId="8" fillId="0" borderId="0" xfId="0" applyFont="1" applyProtection="1"/>
    <xf numFmtId="0" fontId="8" fillId="2" borderId="0" xfId="0" applyFont="1" applyFill="1" applyProtection="1"/>
    <xf numFmtId="0" fontId="8" fillId="0" borderId="0" xfId="0" applyFont="1" applyFill="1" applyBorder="1" applyAlignment="1" applyProtection="1">
      <alignment horizontal="center" vertical="center"/>
    </xf>
    <xf numFmtId="0" fontId="8" fillId="0" borderId="6" xfId="0" applyFont="1" applyBorder="1" applyAlignment="1" applyProtection="1">
      <alignment horizontal="left" vertical="center" wrapText="1"/>
    </xf>
    <xf numFmtId="0" fontId="5" fillId="0" borderId="0" xfId="0" applyFont="1" applyAlignment="1" applyProtection="1">
      <alignment horizontal="right" vertical="center"/>
    </xf>
    <xf numFmtId="0" fontId="5" fillId="0" borderId="0" xfId="0" applyFont="1" applyAlignment="1" applyProtection="1">
      <alignment vertical="center"/>
    </xf>
    <xf numFmtId="0" fontId="0" fillId="0" borderId="0" xfId="0" applyAlignment="1" applyProtection="1">
      <alignment horizontal="center"/>
    </xf>
    <xf numFmtId="0" fontId="0" fillId="0" borderId="0" xfId="0" applyProtection="1"/>
    <xf numFmtId="0" fontId="0" fillId="0" borderId="34" xfId="0" applyBorder="1" applyAlignment="1" applyProtection="1">
      <alignment horizontal="center"/>
    </xf>
    <xf numFmtId="9" fontId="5" fillId="12" borderId="2" xfId="0" applyNumberFormat="1" applyFont="1" applyFill="1" applyBorder="1" applyAlignment="1" applyProtection="1">
      <alignment horizontal="center"/>
    </xf>
    <xf numFmtId="10" fontId="5" fillId="12" borderId="35" xfId="0" applyNumberFormat="1" applyFont="1" applyFill="1" applyBorder="1" applyAlignment="1" applyProtection="1">
      <alignment horizontal="center"/>
    </xf>
    <xf numFmtId="0" fontId="5" fillId="0" borderId="34" xfId="0" applyFont="1" applyBorder="1" applyAlignment="1" applyProtection="1">
      <alignment horizontal="center"/>
    </xf>
    <xf numFmtId="9" fontId="0" fillId="0" borderId="2" xfId="0" applyNumberFormat="1" applyBorder="1" applyAlignment="1" applyProtection="1">
      <alignment horizontal="center"/>
    </xf>
    <xf numFmtId="9" fontId="0" fillId="0" borderId="35" xfId="0" applyNumberFormat="1" applyBorder="1" applyAlignment="1" applyProtection="1">
      <alignment horizontal="center"/>
    </xf>
    <xf numFmtId="0" fontId="5" fillId="0" borderId="36" xfId="0" applyFont="1" applyBorder="1" applyAlignment="1" applyProtection="1">
      <alignment horizontal="center"/>
    </xf>
    <xf numFmtId="9" fontId="0" fillId="0" borderId="31" xfId="0" applyNumberFormat="1" applyBorder="1" applyAlignment="1" applyProtection="1">
      <alignment horizontal="center"/>
    </xf>
    <xf numFmtId="9" fontId="0" fillId="0" borderId="32" xfId="0" applyNumberFormat="1" applyBorder="1" applyAlignment="1" applyProtection="1">
      <alignment horizontal="center"/>
    </xf>
    <xf numFmtId="0" fontId="5" fillId="0" borderId="50" xfId="0" applyFont="1" applyBorder="1" applyAlignment="1" applyProtection="1">
      <alignment horizontal="center"/>
    </xf>
    <xf numFmtId="9" fontId="0" fillId="0" borderId="51" xfId="0" applyNumberFormat="1" applyBorder="1" applyAlignment="1" applyProtection="1">
      <alignment horizontal="center"/>
    </xf>
    <xf numFmtId="9" fontId="0" fillId="0" borderId="52" xfId="0" applyNumberFormat="1" applyBorder="1" applyAlignment="1" applyProtection="1">
      <alignment horizontal="center"/>
    </xf>
    <xf numFmtId="0" fontId="0" fillId="0" borderId="0" xfId="0" applyBorder="1" applyAlignment="1" applyProtection="1">
      <alignment horizontal="center"/>
    </xf>
    <xf numFmtId="0" fontId="2" fillId="0" borderId="0" xfId="0" applyFont="1" applyBorder="1" applyProtection="1"/>
    <xf numFmtId="0" fontId="5" fillId="0" borderId="0" xfId="0" applyFont="1" applyFill="1" applyAlignment="1" applyProtection="1">
      <alignment horizontal="center"/>
    </xf>
    <xf numFmtId="0" fontId="5" fillId="0" borderId="0" xfId="0" applyFont="1" applyFill="1" applyProtection="1"/>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35" xfId="0" applyBorder="1" applyAlignment="1">
      <alignment vertical="center"/>
    </xf>
    <xf numFmtId="0" fontId="30" fillId="0" borderId="53" xfId="0" applyFont="1" applyFill="1" applyBorder="1" applyAlignment="1">
      <alignment horizontal="center" vertical="center"/>
    </xf>
    <xf numFmtId="0" fontId="2" fillId="0" borderId="2" xfId="0" applyFont="1" applyBorder="1" applyAlignment="1">
      <alignment vertical="center"/>
    </xf>
    <xf numFmtId="0" fontId="0" fillId="0" borderId="31" xfId="0" applyBorder="1" applyAlignment="1">
      <alignment horizontal="center" vertical="center"/>
    </xf>
    <xf numFmtId="0" fontId="0" fillId="0" borderId="32" xfId="0" applyBorder="1" applyAlignment="1">
      <alignment vertical="center"/>
    </xf>
    <xf numFmtId="0" fontId="30" fillId="0" borderId="55" xfId="0" applyFont="1" applyFill="1" applyBorder="1" applyAlignment="1">
      <alignment horizontal="center" vertical="center"/>
    </xf>
    <xf numFmtId="0" fontId="2" fillId="0" borderId="57" xfId="0" applyFont="1" applyBorder="1" applyAlignment="1">
      <alignment vertical="center"/>
    </xf>
    <xf numFmtId="0" fontId="2" fillId="0" borderId="57" xfId="0" applyFont="1" applyFill="1" applyBorder="1" applyAlignment="1">
      <alignment vertical="center"/>
    </xf>
    <xf numFmtId="0" fontId="2" fillId="0" borderId="56" xfId="0" applyFont="1" applyFill="1" applyBorder="1" applyAlignment="1">
      <alignment vertical="center"/>
    </xf>
    <xf numFmtId="0" fontId="30" fillId="0" borderId="54" xfId="0" applyFont="1" applyFill="1" applyBorder="1" applyAlignment="1">
      <alignment horizontal="center" vertical="center"/>
    </xf>
    <xf numFmtId="0" fontId="25" fillId="0" borderId="57" xfId="0" applyFont="1" applyBorder="1" applyAlignment="1">
      <alignment vertical="center"/>
    </xf>
    <xf numFmtId="0" fontId="25" fillId="0" borderId="56" xfId="0" applyFont="1" applyBorder="1" applyAlignment="1">
      <alignment vertical="center"/>
    </xf>
    <xf numFmtId="0" fontId="10" fillId="0" borderId="0" xfId="0" applyFont="1" applyFill="1" applyBorder="1" applyAlignment="1">
      <alignment vertical="center"/>
    </xf>
    <xf numFmtId="0" fontId="8" fillId="0" borderId="0" xfId="0" applyFont="1" applyFill="1" applyBorder="1" applyAlignment="1">
      <alignment vertical="center"/>
    </xf>
    <xf numFmtId="0" fontId="20" fillId="0" borderId="2" xfId="0" applyFont="1" applyBorder="1" applyAlignment="1">
      <alignment horizontal="left" vertical="center"/>
    </xf>
    <xf numFmtId="0" fontId="14" fillId="0" borderId="34" xfId="0" applyFont="1" applyBorder="1" applyAlignment="1">
      <alignment horizontal="center" vertical="center"/>
    </xf>
    <xf numFmtId="0" fontId="14" fillId="0" borderId="2" xfId="0" applyFont="1" applyBorder="1" applyAlignment="1">
      <alignment horizontal="center" vertical="center"/>
    </xf>
    <xf numFmtId="0" fontId="26" fillId="0" borderId="2" xfId="0" applyFont="1" applyBorder="1" applyAlignment="1" applyProtection="1">
      <alignment horizontal="center" vertical="center"/>
      <protection locked="0"/>
    </xf>
    <xf numFmtId="0" fontId="2" fillId="0" borderId="2" xfId="0" applyFont="1" applyBorder="1" applyAlignment="1">
      <alignment horizontal="center" vertical="center"/>
    </xf>
    <xf numFmtId="0" fontId="5" fillId="12" borderId="34" xfId="0" applyFont="1" applyFill="1" applyBorder="1" applyAlignment="1">
      <alignment horizontal="center" vertical="center"/>
    </xf>
    <xf numFmtId="0" fontId="5" fillId="0" borderId="34" xfId="0" applyFont="1" applyBorder="1" applyAlignment="1">
      <alignment horizontal="center" vertical="center"/>
    </xf>
    <xf numFmtId="0" fontId="5" fillId="0" borderId="36" xfId="0" applyFont="1" applyBorder="1" applyAlignment="1">
      <alignment horizontal="center" vertical="center"/>
    </xf>
    <xf numFmtId="164" fontId="0" fillId="0" borderId="0" xfId="0" applyNumberFormat="1" applyAlignment="1">
      <alignment vertical="center"/>
    </xf>
    <xf numFmtId="0" fontId="5" fillId="3" borderId="0" xfId="0" applyFont="1" applyFill="1" applyAlignment="1">
      <alignment horizontal="center" vertical="center"/>
    </xf>
    <xf numFmtId="0" fontId="2" fillId="0" borderId="34" xfId="0" applyFont="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0" fontId="2" fillId="7" borderId="0" xfId="0" applyFont="1" applyFill="1" applyAlignment="1">
      <alignment horizontal="center" vertical="center"/>
    </xf>
    <xf numFmtId="0" fontId="0" fillId="7" borderId="0" xfId="0" applyFill="1" applyAlignment="1">
      <alignment horizontal="center" vertical="center"/>
    </xf>
    <xf numFmtId="164" fontId="9" fillId="12" borderId="3" xfId="0" applyNumberFormat="1" applyFont="1" applyFill="1" applyBorder="1" applyAlignment="1">
      <alignment horizontal="center" vertical="center" wrapText="1"/>
    </xf>
    <xf numFmtId="0" fontId="0" fillId="14" borderId="0" xfId="0" applyFill="1" applyAlignment="1">
      <alignment horizontal="center" vertical="center"/>
    </xf>
    <xf numFmtId="16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164" fontId="5" fillId="3" borderId="0" xfId="0" applyNumberFormat="1" applyFont="1" applyFill="1" applyAlignment="1">
      <alignment horizontal="center" vertical="center"/>
    </xf>
    <xf numFmtId="165" fontId="0" fillId="0" borderId="0" xfId="0" applyNumberFormat="1" applyAlignment="1">
      <alignment horizontal="center" vertical="center"/>
    </xf>
    <xf numFmtId="165" fontId="9" fillId="12" borderId="3" xfId="0" applyNumberFormat="1" applyFont="1" applyFill="1" applyBorder="1" applyAlignment="1">
      <alignment horizontal="center" vertical="center" wrapText="1"/>
    </xf>
    <xf numFmtId="165" fontId="0" fillId="7" borderId="0" xfId="0" applyNumberFormat="1" applyFill="1" applyAlignment="1">
      <alignment horizontal="center" vertical="center"/>
    </xf>
    <xf numFmtId="0" fontId="0" fillId="9" borderId="0" xfId="0" applyFill="1" applyAlignment="1">
      <alignment horizontal="center" vertical="center"/>
    </xf>
    <xf numFmtId="165" fontId="0" fillId="9" borderId="0" xfId="0" applyNumberFormat="1" applyFill="1" applyAlignment="1">
      <alignment horizontal="center" vertical="center"/>
    </xf>
    <xf numFmtId="10" fontId="0" fillId="0" borderId="0" xfId="0" applyNumberFormat="1" applyAlignment="1">
      <alignment horizontal="center" vertical="center"/>
    </xf>
    <xf numFmtId="10" fontId="0" fillId="7" borderId="0" xfId="0" applyNumberFormat="1" applyFill="1" applyAlignment="1">
      <alignment horizontal="center" vertical="center"/>
    </xf>
    <xf numFmtId="0" fontId="0" fillId="7" borderId="0" xfId="0" applyFill="1" applyAlignment="1">
      <alignment vertical="center"/>
    </xf>
    <xf numFmtId="0" fontId="0" fillId="16" borderId="0" xfId="0" applyFill="1" applyAlignment="1">
      <alignment horizontal="center" vertical="center"/>
    </xf>
    <xf numFmtId="165" fontId="0" fillId="16" borderId="0" xfId="0" applyNumberFormat="1" applyFill="1" applyAlignment="1">
      <alignment horizontal="center" vertical="center"/>
    </xf>
    <xf numFmtId="0" fontId="2" fillId="16" borderId="0" xfId="0" applyFont="1" applyFill="1" applyAlignment="1">
      <alignment horizontal="center" vertical="center"/>
    </xf>
    <xf numFmtId="0" fontId="2" fillId="0" borderId="8" xfId="0" applyFont="1" applyBorder="1" applyAlignment="1">
      <alignment vertical="center"/>
    </xf>
    <xf numFmtId="165" fontId="5" fillId="3" borderId="0" xfId="0" applyNumberFormat="1" applyFont="1" applyFill="1" applyAlignment="1">
      <alignment horizontal="center" vertical="center"/>
    </xf>
    <xf numFmtId="10" fontId="5" fillId="3" borderId="0" xfId="0" applyNumberFormat="1" applyFont="1" applyFill="1" applyAlignment="1">
      <alignment horizontal="center" vertical="center"/>
    </xf>
    <xf numFmtId="10" fontId="0" fillId="16" borderId="0" xfId="0" applyNumberFormat="1" applyFill="1" applyAlignment="1">
      <alignment horizontal="center" vertical="center"/>
    </xf>
    <xf numFmtId="165" fontId="0" fillId="8" borderId="0" xfId="0" applyNumberFormat="1" applyFill="1" applyAlignment="1">
      <alignment horizontal="center" vertical="center"/>
    </xf>
    <xf numFmtId="0" fontId="0" fillId="8" borderId="0" xfId="0" applyFill="1" applyAlignment="1">
      <alignment horizontal="left" vertical="center"/>
    </xf>
    <xf numFmtId="0" fontId="0" fillId="0" borderId="31" xfId="0" applyBorder="1" applyAlignment="1">
      <alignment horizontal="center" vertical="center"/>
    </xf>
    <xf numFmtId="0" fontId="0" fillId="0" borderId="2"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5" fillId="12" borderId="33"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7" xfId="0" applyFont="1" applyFill="1" applyBorder="1" applyAlignment="1">
      <alignment horizontal="center" vertical="center"/>
    </xf>
    <xf numFmtId="164" fontId="21" fillId="0" borderId="0" xfId="0" applyNumberFormat="1" applyFont="1" applyAlignment="1">
      <alignment vertical="center"/>
    </xf>
    <xf numFmtId="0" fontId="21" fillId="0" borderId="0" xfId="0" applyFont="1" applyAlignment="1">
      <alignment horizontal="center" vertical="center"/>
    </xf>
    <xf numFmtId="0" fontId="42" fillId="3" borderId="50" xfId="0" applyFont="1" applyFill="1" applyBorder="1" applyAlignment="1">
      <alignment horizontal="center" vertical="center"/>
    </xf>
    <xf numFmtId="0" fontId="37" fillId="13" borderId="66" xfId="0" applyFont="1" applyFill="1" applyBorder="1" applyAlignment="1">
      <alignment horizontal="center" vertical="center"/>
    </xf>
    <xf numFmtId="0" fontId="37" fillId="13" borderId="64" xfId="0" applyFont="1" applyFill="1" applyBorder="1" applyAlignment="1">
      <alignment horizontal="center" vertical="center"/>
    </xf>
    <xf numFmtId="0" fontId="37" fillId="13" borderId="58" xfId="0" applyFont="1" applyFill="1" applyBorder="1" applyAlignment="1">
      <alignment horizontal="center" vertical="center"/>
    </xf>
    <xf numFmtId="0" fontId="37" fillId="13" borderId="57" xfId="0" applyFont="1" applyFill="1" applyBorder="1" applyAlignment="1">
      <alignment horizontal="center" vertical="center"/>
    </xf>
    <xf numFmtId="0" fontId="37" fillId="13" borderId="56" xfId="0" applyFont="1" applyFill="1" applyBorder="1" applyAlignment="1">
      <alignment horizontal="center" vertical="center"/>
    </xf>
    <xf numFmtId="0" fontId="37" fillId="13" borderId="34" xfId="0" applyFont="1" applyFill="1" applyBorder="1" applyAlignment="1">
      <alignment horizontal="center" vertical="center"/>
    </xf>
    <xf numFmtId="0" fontId="37" fillId="13" borderId="67" xfId="0" applyFont="1" applyFill="1" applyBorder="1" applyAlignment="1">
      <alignment horizontal="center" vertical="center"/>
    </xf>
    <xf numFmtId="0" fontId="37" fillId="13" borderId="59" xfId="0" applyFont="1" applyFill="1" applyBorder="1" applyAlignment="1">
      <alignment horizontal="center" vertical="center"/>
    </xf>
    <xf numFmtId="0" fontId="42" fillId="3" borderId="62" xfId="0" applyFont="1" applyFill="1" applyBorder="1" applyAlignment="1">
      <alignment horizontal="center" vertical="center"/>
    </xf>
    <xf numFmtId="0" fontId="37" fillId="13" borderId="33" xfId="0" applyFont="1" applyFill="1" applyBorder="1" applyAlignment="1">
      <alignment horizontal="center" vertical="center"/>
    </xf>
    <xf numFmtId="0" fontId="42" fillId="3" borderId="70" xfId="0" applyFont="1" applyFill="1" applyBorder="1" applyAlignment="1">
      <alignment horizontal="center" vertical="center"/>
    </xf>
    <xf numFmtId="0" fontId="37" fillId="13" borderId="70" xfId="0" applyFont="1" applyFill="1" applyBorder="1" applyAlignment="1">
      <alignment horizontal="center" vertical="center"/>
    </xf>
    <xf numFmtId="164" fontId="37" fillId="3" borderId="51" xfId="0" applyNumberFormat="1" applyFont="1" applyFill="1" applyBorder="1" applyAlignment="1">
      <alignment horizontal="center" vertical="center"/>
    </xf>
    <xf numFmtId="0" fontId="42" fillId="3" borderId="51" xfId="0" applyFont="1" applyFill="1" applyBorder="1" applyAlignment="1">
      <alignment vertical="center" wrapText="1"/>
    </xf>
    <xf numFmtId="164" fontId="37" fillId="3" borderId="63" xfId="0" applyNumberFormat="1" applyFont="1" applyFill="1" applyBorder="1" applyAlignment="1">
      <alignment horizontal="center" vertical="center"/>
    </xf>
    <xf numFmtId="0" fontId="42" fillId="3" borderId="63" xfId="0" applyFont="1" applyFill="1" applyBorder="1" applyAlignment="1">
      <alignment vertical="center" wrapText="1"/>
    </xf>
    <xf numFmtId="164" fontId="37" fillId="3" borderId="69" xfId="0" applyNumberFormat="1" applyFont="1" applyFill="1" applyBorder="1" applyAlignment="1">
      <alignment horizontal="center" vertical="center"/>
    </xf>
    <xf numFmtId="0" fontId="42" fillId="3" borderId="69" xfId="0" applyFont="1" applyFill="1" applyBorder="1" applyAlignment="1">
      <alignment vertical="center" wrapText="1"/>
    </xf>
    <xf numFmtId="0" fontId="0" fillId="3" borderId="0" xfId="0" applyFill="1" applyAlignment="1">
      <alignment horizontal="left" vertical="center"/>
    </xf>
    <xf numFmtId="164" fontId="41" fillId="12" borderId="3" xfId="0" applyNumberFormat="1" applyFont="1" applyFill="1" applyBorder="1" applyAlignment="1">
      <alignment horizontal="center" vertical="center" wrapText="1"/>
    </xf>
    <xf numFmtId="0" fontId="41" fillId="12" borderId="3" xfId="0" applyFont="1" applyFill="1" applyBorder="1" applyAlignment="1">
      <alignment horizontal="center" vertical="center" wrapText="1"/>
    </xf>
    <xf numFmtId="0" fontId="21" fillId="10" borderId="17" xfId="0" applyFont="1" applyFill="1" applyBorder="1" applyAlignment="1">
      <alignment horizontal="center" vertical="center"/>
    </xf>
    <xf numFmtId="0" fontId="21" fillId="10" borderId="18" xfId="0" applyFont="1" applyFill="1" applyBorder="1" applyAlignment="1">
      <alignment horizontal="center" vertical="center"/>
    </xf>
    <xf numFmtId="165" fontId="0" fillId="3" borderId="0" xfId="0" applyNumberFormat="1" applyFill="1" applyAlignment="1">
      <alignment horizontal="center" vertical="center"/>
    </xf>
    <xf numFmtId="165" fontId="5" fillId="3" borderId="0" xfId="0" applyNumberFormat="1" applyFont="1" applyFill="1" applyAlignment="1">
      <alignment vertical="center"/>
    </xf>
    <xf numFmtId="165" fontId="0" fillId="7" borderId="0" xfId="0" applyNumberFormat="1" applyFill="1" applyAlignment="1">
      <alignment vertical="center"/>
    </xf>
    <xf numFmtId="165" fontId="0" fillId="3" borderId="0" xfId="0" applyNumberFormat="1" applyFill="1" applyAlignment="1">
      <alignment vertical="center"/>
    </xf>
    <xf numFmtId="10" fontId="28" fillId="3" borderId="36" xfId="0" applyNumberFormat="1" applyFont="1" applyFill="1" applyBorder="1" applyAlignment="1">
      <alignment horizontal="center" vertical="center"/>
    </xf>
    <xf numFmtId="10" fontId="28" fillId="3" borderId="31" xfId="0" applyNumberFormat="1" applyFont="1" applyFill="1" applyBorder="1" applyAlignment="1">
      <alignment horizontal="center" vertical="center"/>
    </xf>
    <xf numFmtId="10" fontId="28" fillId="3" borderId="32" xfId="0" applyNumberFormat="1" applyFont="1" applyFill="1" applyBorder="1" applyAlignment="1">
      <alignment horizontal="center" vertical="center"/>
    </xf>
    <xf numFmtId="0" fontId="0" fillId="0" borderId="0" xfId="0" applyBorder="1"/>
    <xf numFmtId="0" fontId="29" fillId="12" borderId="50" xfId="0" applyFont="1" applyFill="1" applyBorder="1" applyAlignment="1" applyProtection="1">
      <alignment horizontal="center" vertical="center"/>
    </xf>
    <xf numFmtId="0" fontId="0" fillId="0" borderId="35" xfId="0" applyBorder="1" applyAlignment="1">
      <alignment vertical="center" wrapText="1"/>
    </xf>
    <xf numFmtId="0" fontId="0" fillId="0" borderId="32" xfId="0" applyBorder="1" applyAlignment="1">
      <alignment vertical="center" wrapText="1"/>
    </xf>
    <xf numFmtId="0" fontId="25" fillId="0" borderId="7" xfId="0" applyFont="1" applyBorder="1" applyAlignment="1">
      <alignment vertical="center"/>
    </xf>
    <xf numFmtId="0" fontId="0" fillId="0" borderId="19" xfId="0" applyBorder="1" applyAlignment="1">
      <alignment horizontal="center" vertical="center"/>
    </xf>
    <xf numFmtId="0" fontId="25" fillId="0" borderId="41" xfId="0" applyFont="1" applyBorder="1" applyAlignment="1">
      <alignment vertical="center"/>
    </xf>
    <xf numFmtId="0" fontId="0" fillId="0" borderId="0" xfId="0" applyBorder="1" applyAlignment="1">
      <alignment horizontal="center" vertical="center"/>
    </xf>
    <xf numFmtId="0" fontId="0" fillId="0" borderId="8" xfId="0" applyBorder="1" applyAlignment="1">
      <alignment vertical="center"/>
    </xf>
    <xf numFmtId="0" fontId="0" fillId="0" borderId="30" xfId="0" applyBorder="1" applyAlignment="1">
      <alignment vertical="center"/>
    </xf>
    <xf numFmtId="0" fontId="5" fillId="12" borderId="24" xfId="0" applyFont="1" applyFill="1" applyBorder="1" applyAlignment="1">
      <alignment horizontal="center" vertical="center" wrapText="1"/>
    </xf>
    <xf numFmtId="0" fontId="5" fillId="12" borderId="26" xfId="0" applyFont="1" applyFill="1" applyBorder="1" applyAlignment="1">
      <alignment horizontal="center" vertical="center" wrapText="1"/>
    </xf>
    <xf numFmtId="0" fontId="5" fillId="12" borderId="33" xfId="0" applyFont="1" applyFill="1" applyBorder="1" applyAlignment="1">
      <alignment horizontal="center" vertical="center" wrapText="1"/>
    </xf>
    <xf numFmtId="0" fontId="5" fillId="12" borderId="33" xfId="0" applyFont="1" applyFill="1" applyBorder="1" applyAlignment="1">
      <alignment horizontal="center"/>
    </xf>
    <xf numFmtId="0" fontId="5" fillId="12" borderId="27" xfId="0" applyFont="1" applyFill="1" applyBorder="1" applyAlignment="1">
      <alignment horizontal="center"/>
    </xf>
    <xf numFmtId="0" fontId="0" fillId="0" borderId="35" xfId="0" applyBorder="1" applyAlignment="1">
      <alignment wrapText="1"/>
    </xf>
    <xf numFmtId="0" fontId="0" fillId="0" borderId="32" xfId="0" applyBorder="1" applyAlignment="1">
      <alignment wrapText="1"/>
    </xf>
    <xf numFmtId="0" fontId="5" fillId="12" borderId="24" xfId="0" applyFont="1" applyFill="1" applyBorder="1" applyAlignment="1">
      <alignment horizontal="center"/>
    </xf>
    <xf numFmtId="0" fontId="0" fillId="0" borderId="2" xfId="0" applyBorder="1"/>
    <xf numFmtId="0" fontId="0" fillId="0" borderId="36" xfId="0" applyBorder="1"/>
    <xf numFmtId="0" fontId="0" fillId="0" borderId="31"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19" fillId="0" borderId="34" xfId="0" applyFont="1" applyBorder="1" applyAlignment="1" applyProtection="1">
      <alignment horizontal="center" vertical="center"/>
    </xf>
    <xf numFmtId="0" fontId="19" fillId="0" borderId="36" xfId="0" applyFont="1" applyBorder="1" applyAlignment="1" applyProtection="1">
      <alignment horizontal="center" vertical="center"/>
    </xf>
    <xf numFmtId="0" fontId="7" fillId="12" borderId="49" xfId="0" applyFont="1" applyFill="1" applyBorder="1" applyAlignment="1" applyProtection="1">
      <alignment horizontal="center" vertical="center"/>
    </xf>
    <xf numFmtId="0" fontId="19" fillId="0" borderId="66" xfId="0" applyFont="1" applyBorder="1" applyAlignment="1" applyProtection="1">
      <alignment horizontal="center" vertical="center"/>
    </xf>
    <xf numFmtId="0" fontId="26" fillId="0" borderId="2" xfId="0" applyFont="1" applyBorder="1" applyAlignment="1" applyProtection="1">
      <alignment horizontal="center" vertical="center"/>
      <protection locked="0"/>
    </xf>
    <xf numFmtId="0" fontId="7" fillId="12" borderId="74" xfId="0" applyFont="1" applyFill="1" applyBorder="1" applyAlignment="1" applyProtection="1">
      <alignment horizontal="center" vertical="center" wrapText="1"/>
    </xf>
    <xf numFmtId="0" fontId="17" fillId="0" borderId="75" xfId="0" applyFont="1" applyFill="1" applyBorder="1" applyAlignment="1" applyProtection="1">
      <alignment vertical="center" wrapText="1"/>
    </xf>
    <xf numFmtId="0" fontId="32" fillId="0" borderId="7" xfId="0" applyFont="1" applyFill="1" applyBorder="1" applyAlignment="1" applyProtection="1">
      <alignment vertical="center" wrapText="1"/>
    </xf>
    <xf numFmtId="0" fontId="19" fillId="0" borderId="7" xfId="0" applyFont="1" applyFill="1" applyBorder="1" applyAlignment="1" applyProtection="1">
      <alignment vertical="center" wrapText="1"/>
    </xf>
    <xf numFmtId="0" fontId="17" fillId="0" borderId="7" xfId="0" applyFont="1" applyFill="1" applyBorder="1" applyAlignment="1" applyProtection="1">
      <alignment vertical="center" wrapText="1"/>
    </xf>
    <xf numFmtId="0" fontId="32" fillId="0" borderId="29" xfId="0" applyFont="1" applyFill="1" applyBorder="1" applyAlignment="1" applyProtection="1">
      <alignment vertical="center" wrapText="1"/>
    </xf>
    <xf numFmtId="9" fontId="17" fillId="0" borderId="56" xfId="0" applyNumberFormat="1" applyFont="1" applyFill="1" applyBorder="1" applyAlignment="1" applyProtection="1">
      <alignment horizontal="center" vertical="center" wrapText="1"/>
    </xf>
    <xf numFmtId="9" fontId="17" fillId="0" borderId="58" xfId="0" applyNumberFormat="1" applyFont="1" applyFill="1" applyBorder="1" applyAlignment="1" applyProtection="1">
      <alignment horizontal="center" vertical="center" wrapText="1"/>
    </xf>
    <xf numFmtId="0" fontId="7" fillId="12" borderId="49" xfId="0" applyFont="1" applyFill="1" applyBorder="1" applyAlignment="1" applyProtection="1">
      <alignment horizontal="center" vertical="center" wrapText="1"/>
    </xf>
    <xf numFmtId="0" fontId="20" fillId="0" borderId="7" xfId="0" applyFont="1" applyBorder="1" applyAlignment="1">
      <alignment horizontal="left" vertical="center"/>
    </xf>
    <xf numFmtId="0" fontId="18" fillId="0" borderId="0" xfId="0" applyFont="1" applyAlignment="1">
      <alignment vertical="center"/>
    </xf>
    <xf numFmtId="0" fontId="35" fillId="0" borderId="0" xfId="0" applyFont="1" applyAlignment="1">
      <alignment vertical="center"/>
    </xf>
    <xf numFmtId="0" fontId="35" fillId="0" borderId="0" xfId="0" applyFont="1" applyFill="1" applyAlignment="1">
      <alignment vertical="center"/>
    </xf>
    <xf numFmtId="0" fontId="0" fillId="0" borderId="0" xfId="0" applyFill="1" applyBorder="1" applyAlignment="1">
      <alignment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31" xfId="0" applyBorder="1" applyAlignment="1">
      <alignment horizontal="center" vertical="center"/>
    </xf>
    <xf numFmtId="0" fontId="0" fillId="0" borderId="2" xfId="0" applyBorder="1" applyAlignment="1">
      <alignment horizontal="center" vertical="center"/>
    </xf>
    <xf numFmtId="0" fontId="2" fillId="0" borderId="2" xfId="0" applyFont="1"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24" fillId="0" borderId="31" xfId="0" applyFont="1" applyBorder="1" applyAlignment="1" applyProtection="1">
      <alignment horizontal="center"/>
    </xf>
    <xf numFmtId="0" fontId="17" fillId="0" borderId="24" xfId="0" applyFont="1" applyBorder="1" applyAlignment="1" applyProtection="1">
      <alignment horizontal="center"/>
    </xf>
    <xf numFmtId="0" fontId="5" fillId="12" borderId="33" xfId="0" applyFont="1" applyFill="1" applyBorder="1" applyAlignment="1">
      <alignment horizontal="center" vertical="center"/>
    </xf>
    <xf numFmtId="0" fontId="5" fillId="12" borderId="26"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7" xfId="0" applyFont="1" applyFill="1" applyBorder="1" applyAlignment="1">
      <alignment horizontal="center" vertical="center"/>
    </xf>
    <xf numFmtId="164" fontId="38" fillId="12" borderId="24" xfId="0" applyNumberFormat="1" applyFont="1" applyFill="1" applyBorder="1" applyAlignment="1">
      <alignment horizontal="center" vertical="center"/>
    </xf>
    <xf numFmtId="0" fontId="29" fillId="12" borderId="24" xfId="0" applyFont="1" applyFill="1" applyBorder="1" applyAlignment="1" applyProtection="1">
      <alignment horizontal="center" vertical="center"/>
    </xf>
    <xf numFmtId="0" fontId="0" fillId="0" borderId="34" xfId="0" applyBorder="1" applyAlignment="1">
      <alignment vertical="center"/>
    </xf>
    <xf numFmtId="14" fontId="0" fillId="0" borderId="2" xfId="0" applyNumberFormat="1" applyBorder="1" applyAlignment="1">
      <alignment vertical="center"/>
    </xf>
    <xf numFmtId="0" fontId="0" fillId="0" borderId="2" xfId="0" applyFill="1" applyBorder="1" applyAlignment="1">
      <alignment vertical="center"/>
    </xf>
    <xf numFmtId="0" fontId="0" fillId="18" borderId="2" xfId="0" applyFill="1" applyBorder="1" applyAlignment="1">
      <alignment horizontal="center" vertical="center"/>
    </xf>
    <xf numFmtId="9" fontId="0" fillId="0" borderId="2" xfId="0" applyNumberFormat="1" applyBorder="1" applyAlignment="1">
      <alignment horizontal="center" vertical="center"/>
    </xf>
    <xf numFmtId="0" fontId="0" fillId="0" borderId="36" xfId="0" applyBorder="1" applyAlignment="1">
      <alignment vertical="center"/>
    </xf>
    <xf numFmtId="0" fontId="0" fillId="0" borderId="31" xfId="0" applyFill="1" applyBorder="1" applyAlignment="1">
      <alignment vertical="center"/>
    </xf>
    <xf numFmtId="0" fontId="37" fillId="13" borderId="31" xfId="0" applyFont="1" applyFill="1" applyBorder="1" applyAlignment="1">
      <alignment horizontal="center" vertical="center"/>
    </xf>
    <xf numFmtId="0" fontId="21" fillId="0" borderId="31" xfId="0" applyFont="1" applyBorder="1" applyAlignment="1">
      <alignment horizontal="center" vertical="center"/>
    </xf>
    <xf numFmtId="0" fontId="0" fillId="0" borderId="2" xfId="0" applyFill="1" applyBorder="1" applyAlignment="1">
      <alignment horizontal="center" vertical="center"/>
    </xf>
    <xf numFmtId="0" fontId="47" fillId="0" borderId="0" xfId="0" applyFont="1" applyAlignment="1">
      <alignment horizontal="right"/>
    </xf>
    <xf numFmtId="14" fontId="47" fillId="0" borderId="49" xfId="0" applyNumberFormat="1" applyFont="1" applyBorder="1" applyAlignment="1">
      <alignment horizontal="center"/>
    </xf>
    <xf numFmtId="0" fontId="5" fillId="12" borderId="25" xfId="0" applyFont="1" applyFill="1" applyBorder="1" applyAlignment="1">
      <alignment horizontal="center" vertical="center"/>
    </xf>
    <xf numFmtId="0" fontId="0" fillId="0" borderId="7" xfId="0" applyBorder="1" applyAlignment="1">
      <alignment vertical="center"/>
    </xf>
    <xf numFmtId="0" fontId="0" fillId="0" borderId="29" xfId="0" applyBorder="1" applyAlignment="1">
      <alignment vertical="center"/>
    </xf>
    <xf numFmtId="0" fontId="5" fillId="3" borderId="49" xfId="0" applyFont="1" applyFill="1" applyBorder="1" applyAlignment="1">
      <alignment horizontal="right" vertical="center"/>
    </xf>
    <xf numFmtId="0" fontId="5" fillId="13" borderId="49" xfId="0" applyFont="1" applyFill="1" applyBorder="1" applyAlignment="1">
      <alignment horizontal="right" vertical="center"/>
    </xf>
    <xf numFmtId="1" fontId="28" fillId="13" borderId="36" xfId="0" applyNumberFormat="1" applyFont="1" applyFill="1" applyBorder="1" applyAlignment="1">
      <alignment horizontal="center" vertical="center"/>
    </xf>
    <xf numFmtId="1" fontId="28" fillId="13" borderId="31" xfId="0" applyNumberFormat="1" applyFont="1" applyFill="1" applyBorder="1" applyAlignment="1">
      <alignment horizontal="center" vertical="center"/>
    </xf>
    <xf numFmtId="1" fontId="28" fillId="13" borderId="32" xfId="0" applyNumberFormat="1" applyFont="1" applyFill="1" applyBorder="1" applyAlignment="1">
      <alignment horizontal="center" vertical="center"/>
    </xf>
    <xf numFmtId="0" fontId="8" fillId="0" borderId="0" xfId="0" applyFont="1" applyBorder="1" applyAlignment="1" applyProtection="1">
      <alignment horizontal="left" vertical="center" wrapText="1"/>
    </xf>
    <xf numFmtId="0" fontId="7" fillId="12" borderId="72" xfId="0" applyFont="1" applyFill="1" applyBorder="1" applyAlignment="1" applyProtection="1">
      <alignment horizontal="center" vertical="center" wrapText="1"/>
    </xf>
    <xf numFmtId="0" fontId="34" fillId="0" borderId="34" xfId="0" applyFont="1" applyFill="1" applyBorder="1" applyAlignment="1" applyProtection="1">
      <alignment vertical="center"/>
    </xf>
    <xf numFmtId="0" fontId="48" fillId="0" borderId="34" xfId="0" applyFont="1" applyFill="1" applyBorder="1" applyAlignment="1" applyProtection="1">
      <alignment vertical="center"/>
    </xf>
    <xf numFmtId="0" fontId="25" fillId="0" borderId="34" xfId="0" applyFont="1" applyFill="1" applyBorder="1" applyAlignment="1" applyProtection="1">
      <alignment vertical="center"/>
    </xf>
    <xf numFmtId="0" fontId="27" fillId="0" borderId="0" xfId="0" applyFont="1" applyAlignment="1">
      <alignment vertical="center"/>
    </xf>
    <xf numFmtId="0" fontId="34" fillId="0" borderId="50" xfId="0" applyFont="1" applyFill="1" applyBorder="1" applyAlignment="1" applyProtection="1">
      <alignment vertical="center"/>
    </xf>
    <xf numFmtId="0" fontId="41" fillId="12" borderId="33" xfId="0" applyFont="1" applyFill="1" applyBorder="1" applyAlignment="1">
      <alignment horizontal="center" vertical="center"/>
    </xf>
    <xf numFmtId="0" fontId="41" fillId="12" borderId="27" xfId="0" applyFont="1" applyFill="1" applyBorder="1" applyAlignment="1">
      <alignment horizontal="center" vertical="center"/>
    </xf>
    <xf numFmtId="0" fontId="34" fillId="0" borderId="35" xfId="0" applyFont="1" applyBorder="1" applyAlignment="1">
      <alignment horizontal="center" vertical="center"/>
    </xf>
    <xf numFmtId="0" fontId="34" fillId="0" borderId="52" xfId="0" applyFont="1" applyBorder="1" applyAlignment="1">
      <alignment horizontal="center" vertical="center"/>
    </xf>
    <xf numFmtId="0" fontId="0" fillId="0" borderId="58" xfId="0" applyBorder="1" applyAlignment="1" applyProtection="1">
      <alignment horizontal="center" vertical="center"/>
    </xf>
    <xf numFmtId="0" fontId="0" fillId="0" borderId="57" xfId="0" applyBorder="1" applyAlignment="1" applyProtection="1">
      <alignment horizontal="center" vertical="center"/>
    </xf>
    <xf numFmtId="0" fontId="0" fillId="0" borderId="56" xfId="0" applyBorder="1" applyAlignment="1" applyProtection="1">
      <alignment horizontal="center" vertical="center"/>
    </xf>
    <xf numFmtId="0" fontId="0" fillId="0" borderId="0" xfId="0" applyAlignment="1" applyProtection="1">
      <alignment horizontal="center" vertical="center"/>
    </xf>
    <xf numFmtId="0" fontId="0" fillId="0" borderId="49" xfId="0" applyBorder="1" applyAlignment="1" applyProtection="1">
      <alignment horizontal="center" vertical="center"/>
    </xf>
    <xf numFmtId="164" fontId="0" fillId="0" borderId="2" xfId="0" applyNumberFormat="1" applyBorder="1" applyAlignment="1">
      <alignment horizontal="center" vertical="center"/>
    </xf>
    <xf numFmtId="164" fontId="0" fillId="0" borderId="35" xfId="0" applyNumberFormat="1" applyBorder="1" applyAlignment="1">
      <alignment horizontal="center" vertical="center"/>
    </xf>
    <xf numFmtId="1" fontId="0" fillId="0" borderId="2" xfId="0" applyNumberFormat="1" applyBorder="1" applyAlignment="1" applyProtection="1">
      <alignment horizontal="center"/>
    </xf>
    <xf numFmtId="1" fontId="0" fillId="0" borderId="35" xfId="0" applyNumberFormat="1" applyBorder="1" applyAlignment="1" applyProtection="1">
      <alignment horizontal="center"/>
    </xf>
    <xf numFmtId="1" fontId="0" fillId="0" borderId="31" xfId="0" applyNumberFormat="1" applyBorder="1" applyAlignment="1" applyProtection="1">
      <alignment horizontal="center"/>
    </xf>
    <xf numFmtId="1" fontId="0" fillId="0" borderId="32" xfId="0" applyNumberFormat="1" applyBorder="1" applyAlignment="1" applyProtection="1">
      <alignment horizontal="center"/>
    </xf>
    <xf numFmtId="1" fontId="0" fillId="0" borderId="0" xfId="0" applyNumberFormat="1" applyAlignment="1" applyProtection="1">
      <alignment horizontal="center"/>
    </xf>
    <xf numFmtId="1" fontId="0" fillId="0" borderId="51" xfId="0" applyNumberFormat="1" applyBorder="1" applyAlignment="1" applyProtection="1">
      <alignment horizontal="center"/>
    </xf>
    <xf numFmtId="1" fontId="0" fillId="0" borderId="52" xfId="0" applyNumberFormat="1" applyBorder="1" applyAlignment="1" applyProtection="1">
      <alignment horizontal="center"/>
    </xf>
    <xf numFmtId="0" fontId="5" fillId="12" borderId="66" xfId="0" applyFont="1" applyFill="1" applyBorder="1" applyAlignment="1">
      <alignment horizontal="center" vertical="center" wrapText="1"/>
    </xf>
    <xf numFmtId="164" fontId="0" fillId="0" borderId="31" xfId="0" applyNumberFormat="1" applyBorder="1" applyAlignment="1">
      <alignment horizontal="center" vertical="center"/>
    </xf>
    <xf numFmtId="0" fontId="5" fillId="12" borderId="58" xfId="0" applyFont="1" applyFill="1" applyBorder="1" applyAlignment="1">
      <alignment horizontal="center" vertical="center"/>
    </xf>
    <xf numFmtId="0" fontId="0" fillId="0" borderId="57" xfId="0" applyBorder="1" applyAlignment="1">
      <alignment vertical="center"/>
    </xf>
    <xf numFmtId="0" fontId="2" fillId="0" borderId="56" xfId="0" applyFont="1" applyBorder="1" applyAlignment="1">
      <alignment vertical="center"/>
    </xf>
    <xf numFmtId="164" fontId="0" fillId="0" borderId="0" xfId="0" applyNumberFormat="1" applyBorder="1" applyAlignment="1">
      <alignment horizontal="center" vertical="center"/>
    </xf>
    <xf numFmtId="0" fontId="0" fillId="0" borderId="0" xfId="0" applyBorder="1" applyAlignment="1">
      <alignment vertical="center"/>
    </xf>
    <xf numFmtId="0" fontId="9" fillId="9" borderId="11" xfId="0" applyFont="1" applyFill="1" applyBorder="1" applyAlignment="1">
      <alignment horizontal="center" vertical="center"/>
    </xf>
    <xf numFmtId="0" fontId="9" fillId="9" borderId="12" xfId="0" applyFont="1" applyFill="1" applyBorder="1" applyAlignment="1">
      <alignment horizontal="center" vertical="center"/>
    </xf>
    <xf numFmtId="14" fontId="26" fillId="9" borderId="12" xfId="0" applyNumberFormat="1" applyFont="1" applyFill="1" applyBorder="1" applyAlignment="1">
      <alignment horizontal="center" vertical="center"/>
    </xf>
    <xf numFmtId="14" fontId="26" fillId="9" borderId="13" xfId="0" applyNumberFormat="1" applyFont="1" applyFill="1" applyBorder="1" applyAlignment="1">
      <alignment horizontal="center" vertical="center"/>
    </xf>
    <xf numFmtId="0" fontId="9" fillId="9" borderId="14" xfId="0" applyFont="1" applyFill="1" applyBorder="1" applyAlignment="1">
      <alignment horizontal="center" vertical="center"/>
    </xf>
    <xf numFmtId="0" fontId="9" fillId="9" borderId="0" xfId="0" applyFont="1" applyFill="1" applyBorder="1" applyAlignment="1">
      <alignment horizontal="center" vertical="center"/>
    </xf>
    <xf numFmtId="14" fontId="26" fillId="9" borderId="0" xfId="0" applyNumberFormat="1" applyFont="1" applyFill="1" applyBorder="1" applyAlignment="1">
      <alignment horizontal="center" vertical="center"/>
    </xf>
    <xf numFmtId="14" fontId="26" fillId="9" borderId="15" xfId="0" applyNumberFormat="1" applyFont="1" applyFill="1" applyBorder="1" applyAlignment="1">
      <alignment horizontal="center" vertical="center"/>
    </xf>
    <xf numFmtId="0" fontId="9" fillId="9" borderId="16" xfId="0" applyFont="1" applyFill="1" applyBorder="1" applyAlignment="1">
      <alignment horizontal="center" vertical="center"/>
    </xf>
    <xf numFmtId="0" fontId="9" fillId="9" borderId="17" xfId="0" applyFont="1" applyFill="1" applyBorder="1" applyAlignment="1">
      <alignment horizontal="center" vertical="center"/>
    </xf>
    <xf numFmtId="14" fontId="26" fillId="9" borderId="17" xfId="0" applyNumberFormat="1" applyFont="1" applyFill="1" applyBorder="1" applyAlignment="1">
      <alignment horizontal="center" vertical="center"/>
    </xf>
    <xf numFmtId="14" fontId="26" fillId="9" borderId="18" xfId="0" applyNumberFormat="1" applyFont="1" applyFill="1" applyBorder="1" applyAlignment="1">
      <alignment horizontal="center" vertical="center"/>
    </xf>
    <xf numFmtId="0" fontId="52" fillId="3" borderId="51" xfId="0" applyFont="1" applyFill="1" applyBorder="1" applyAlignment="1">
      <alignment horizontal="center" vertical="center"/>
    </xf>
    <xf numFmtId="165" fontId="0" fillId="0" borderId="0" xfId="0" applyNumberFormat="1" applyFill="1" applyAlignment="1">
      <alignment horizontal="center" vertical="center"/>
    </xf>
    <xf numFmtId="0" fontId="0" fillId="0" borderId="0" xfId="0" applyFill="1" applyAlignment="1">
      <alignment horizontal="left" vertical="center"/>
    </xf>
    <xf numFmtId="0" fontId="0" fillId="0" borderId="36" xfId="0" applyBorder="1" applyAlignment="1">
      <alignment horizontal="center" vertical="center"/>
    </xf>
    <xf numFmtId="0" fontId="0" fillId="0" borderId="34" xfId="0" applyBorder="1" applyAlignment="1">
      <alignment horizontal="center" vertical="center"/>
    </xf>
    <xf numFmtId="0" fontId="5" fillId="12" borderId="33"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7" xfId="0" applyFont="1" applyFill="1" applyBorder="1" applyAlignment="1">
      <alignment horizontal="center" vertical="center"/>
    </xf>
    <xf numFmtId="0" fontId="34" fillId="0" borderId="36" xfId="0" applyFont="1" applyBorder="1" applyAlignment="1">
      <alignment vertical="center"/>
    </xf>
    <xf numFmtId="0" fontId="34" fillId="0" borderId="32" xfId="0" applyFont="1" applyBorder="1" applyAlignment="1">
      <alignment horizontal="center" vertical="center"/>
    </xf>
    <xf numFmtId="164" fontId="0" fillId="0" borderId="34" xfId="0" applyNumberFormat="1" applyBorder="1" applyAlignment="1">
      <alignment horizontal="center" vertical="center"/>
    </xf>
    <xf numFmtId="0" fontId="41" fillId="12" borderId="23" xfId="0" applyFont="1" applyFill="1" applyBorder="1" applyAlignment="1">
      <alignment horizontal="center" vertical="center" wrapText="1"/>
    </xf>
    <xf numFmtId="0" fontId="43" fillId="3" borderId="23" xfId="0" applyFont="1" applyFill="1" applyBorder="1" applyAlignment="1">
      <alignment horizontal="left" vertical="center" wrapText="1"/>
    </xf>
    <xf numFmtId="0" fontId="38" fillId="0" borderId="27" xfId="0" applyFont="1" applyBorder="1" applyAlignment="1">
      <alignment horizontal="center" vertical="center"/>
    </xf>
    <xf numFmtId="14" fontId="38" fillId="0" borderId="32" xfId="0" applyNumberFormat="1" applyFont="1" applyBorder="1" applyAlignment="1">
      <alignment horizontal="center" vertical="center"/>
    </xf>
    <xf numFmtId="0" fontId="43" fillId="0" borderId="66" xfId="0" applyFont="1" applyBorder="1" applyAlignment="1">
      <alignment horizontal="center" vertical="center"/>
    </xf>
    <xf numFmtId="164" fontId="43" fillId="0" borderId="10" xfId="0" applyNumberFormat="1" applyFont="1" applyFill="1" applyBorder="1" applyAlignment="1">
      <alignment horizontal="center" vertical="center"/>
    </xf>
    <xf numFmtId="0" fontId="43" fillId="0" borderId="10" xfId="0" applyFont="1" applyBorder="1" applyAlignment="1">
      <alignment vertical="center" wrapText="1"/>
    </xf>
    <xf numFmtId="0" fontId="43" fillId="0" borderId="19" xfId="0" applyFont="1" applyBorder="1" applyAlignment="1">
      <alignment horizontal="center" vertical="center"/>
    </xf>
    <xf numFmtId="0" fontId="43" fillId="0" borderId="44" xfId="0" applyFont="1" applyBorder="1" applyAlignment="1">
      <alignment horizontal="left" vertical="center" wrapText="1"/>
    </xf>
    <xf numFmtId="0" fontId="43" fillId="0" borderId="34" xfId="0" applyFont="1" applyBorder="1" applyAlignment="1">
      <alignment horizontal="center" vertical="center"/>
    </xf>
    <xf numFmtId="164" fontId="43" fillId="0" borderId="2" xfId="0" applyNumberFormat="1" applyFont="1" applyFill="1" applyBorder="1" applyAlignment="1">
      <alignment horizontal="center" vertical="center"/>
    </xf>
    <xf numFmtId="0" fontId="43" fillId="0" borderId="2" xfId="0" applyFont="1" applyBorder="1" applyAlignment="1">
      <alignment vertical="center" wrapText="1"/>
    </xf>
    <xf numFmtId="0" fontId="43" fillId="0" borderId="28" xfId="0" applyFont="1" applyBorder="1" applyAlignment="1">
      <alignment horizontal="left" vertical="center" wrapText="1"/>
    </xf>
    <xf numFmtId="0" fontId="43" fillId="0" borderId="64" xfId="0" applyFont="1" applyBorder="1" applyAlignment="1">
      <alignment horizontal="center" vertical="center"/>
    </xf>
    <xf numFmtId="164" fontId="43" fillId="0" borderId="3" xfId="0" applyNumberFormat="1" applyFont="1" applyFill="1" applyBorder="1" applyAlignment="1">
      <alignment horizontal="center" vertical="center"/>
    </xf>
    <xf numFmtId="0" fontId="43" fillId="0" borderId="3" xfId="0" applyFont="1" applyBorder="1" applyAlignment="1">
      <alignment vertical="center" wrapText="1"/>
    </xf>
    <xf numFmtId="0" fontId="43" fillId="0" borderId="58" xfId="0" applyFont="1" applyBorder="1" applyAlignment="1">
      <alignment horizontal="center" vertical="center"/>
    </xf>
    <xf numFmtId="164" fontId="43" fillId="0" borderId="58" xfId="0" applyNumberFormat="1" applyFont="1" applyFill="1" applyBorder="1" applyAlignment="1">
      <alignment horizontal="center" vertical="center"/>
    </xf>
    <xf numFmtId="0" fontId="43" fillId="0" borderId="58" xfId="0" applyFont="1" applyBorder="1" applyAlignment="1">
      <alignment vertical="center" wrapText="1"/>
    </xf>
    <xf numFmtId="0" fontId="43" fillId="7" borderId="58" xfId="0" applyFont="1" applyFill="1" applyBorder="1" applyAlignment="1">
      <alignment horizontal="center" vertical="center"/>
    </xf>
    <xf numFmtId="0" fontId="43" fillId="0" borderId="57" xfId="0" applyFont="1" applyBorder="1" applyAlignment="1">
      <alignment horizontal="center" vertical="center"/>
    </xf>
    <xf numFmtId="164" fontId="43" fillId="0" borderId="57" xfId="0" applyNumberFormat="1" applyFont="1" applyFill="1" applyBorder="1" applyAlignment="1">
      <alignment horizontal="center" vertical="center"/>
    </xf>
    <xf numFmtId="0" fontId="43" fillId="0" borderId="57" xfId="0" applyFont="1" applyBorder="1" applyAlignment="1">
      <alignment horizontal="right" vertical="center" wrapText="1"/>
    </xf>
    <xf numFmtId="0" fontId="43" fillId="14" borderId="57" xfId="0" applyFont="1" applyFill="1" applyBorder="1" applyAlignment="1">
      <alignment horizontal="center" vertical="center"/>
    </xf>
    <xf numFmtId="0" fontId="43" fillId="0" borderId="56" xfId="0" applyFont="1" applyBorder="1" applyAlignment="1">
      <alignment horizontal="center" vertical="center"/>
    </xf>
    <xf numFmtId="164" fontId="43" fillId="0" borderId="56" xfId="0" applyNumberFormat="1" applyFont="1" applyFill="1" applyBorder="1" applyAlignment="1">
      <alignment horizontal="center" vertical="center"/>
    </xf>
    <xf numFmtId="0" fontId="43" fillId="0" borderId="56" xfId="0" applyFont="1" applyBorder="1" applyAlignment="1">
      <alignment horizontal="right" vertical="center" wrapText="1"/>
    </xf>
    <xf numFmtId="0" fontId="43" fillId="14" borderId="56" xfId="0" applyFont="1" applyFill="1" applyBorder="1" applyAlignment="1">
      <alignment horizontal="center" vertical="center"/>
    </xf>
    <xf numFmtId="0" fontId="43" fillId="0" borderId="20" xfId="0" applyFont="1" applyBorder="1" applyAlignment="1">
      <alignment horizontal="center" vertical="center"/>
    </xf>
    <xf numFmtId="0" fontId="43" fillId="0" borderId="31" xfId="0" applyFont="1" applyBorder="1" applyAlignment="1">
      <alignment vertical="center" wrapText="1"/>
    </xf>
    <xf numFmtId="0" fontId="43" fillId="15" borderId="49" xfId="0" applyFont="1" applyFill="1" applyBorder="1" applyAlignment="1">
      <alignment horizontal="center" vertical="center"/>
    </xf>
    <xf numFmtId="0" fontId="43" fillId="0" borderId="6" xfId="0" applyFont="1" applyBorder="1" applyAlignment="1">
      <alignment horizontal="center" vertical="center"/>
    </xf>
    <xf numFmtId="0" fontId="43" fillId="0" borderId="24" xfId="0" applyFont="1" applyBorder="1" applyAlignment="1">
      <alignment vertical="center" wrapText="1"/>
    </xf>
    <xf numFmtId="164" fontId="43" fillId="0" borderId="59" xfId="0" applyNumberFormat="1" applyFont="1" applyFill="1" applyBorder="1" applyAlignment="1">
      <alignment horizontal="center" vertical="center"/>
    </xf>
    <xf numFmtId="0" fontId="43" fillId="0" borderId="45" xfId="0" applyFont="1" applyBorder="1" applyAlignment="1">
      <alignment horizontal="left" vertical="center" wrapText="1"/>
    </xf>
    <xf numFmtId="0" fontId="43" fillId="0" borderId="59" xfId="0" applyFont="1" applyBorder="1" applyAlignment="1">
      <alignment horizontal="center" vertical="center"/>
    </xf>
    <xf numFmtId="0" fontId="43" fillId="0" borderId="59" xfId="0" applyFont="1" applyBorder="1" applyAlignment="1">
      <alignment vertical="center" wrapText="1"/>
    </xf>
    <xf numFmtId="0" fontId="43" fillId="14" borderId="58" xfId="0" applyFont="1" applyFill="1" applyBorder="1" applyAlignment="1">
      <alignment horizontal="center" vertical="center"/>
    </xf>
    <xf numFmtId="164" fontId="43" fillId="0" borderId="9" xfId="0" applyNumberFormat="1" applyFont="1" applyFill="1" applyBorder="1" applyAlignment="1">
      <alignment horizontal="center" vertical="center"/>
    </xf>
    <xf numFmtId="0" fontId="43" fillId="0" borderId="63" xfId="0" applyFont="1" applyBorder="1" applyAlignment="1">
      <alignment vertical="center" wrapText="1"/>
    </xf>
    <xf numFmtId="0" fontId="43" fillId="0" borderId="9" xfId="0" applyFont="1" applyBorder="1" applyAlignment="1">
      <alignment vertical="center" wrapText="1"/>
    </xf>
    <xf numFmtId="0" fontId="43" fillId="15" borderId="72" xfId="0" applyFont="1" applyFill="1" applyBorder="1" applyAlignment="1">
      <alignment horizontal="center" vertical="center"/>
    </xf>
    <xf numFmtId="0" fontId="43" fillId="15" borderId="73" xfId="0" applyFont="1" applyFill="1" applyBorder="1" applyAlignment="1">
      <alignment horizontal="center" vertical="center"/>
    </xf>
    <xf numFmtId="164" fontId="43" fillId="0" borderId="24" xfId="0" applyNumberFormat="1" applyFont="1" applyFill="1" applyBorder="1" applyAlignment="1">
      <alignment horizontal="center" vertical="center"/>
    </xf>
    <xf numFmtId="0" fontId="43" fillId="0" borderId="36" xfId="0" applyFont="1" applyBorder="1" applyAlignment="1">
      <alignment horizontal="center" vertical="center"/>
    </xf>
    <xf numFmtId="164" fontId="43" fillId="0" borderId="31" xfId="0" applyNumberFormat="1" applyFont="1" applyFill="1" applyBorder="1" applyAlignment="1">
      <alignment horizontal="center" vertical="center"/>
    </xf>
    <xf numFmtId="0" fontId="43" fillId="0" borderId="67" xfId="0" applyFont="1" applyBorder="1" applyAlignment="1">
      <alignment horizontal="center" vertical="center"/>
    </xf>
    <xf numFmtId="0" fontId="43" fillId="15" borderId="71" xfId="0" applyFont="1" applyFill="1" applyBorder="1" applyAlignment="1">
      <alignment horizontal="center" vertical="center"/>
    </xf>
    <xf numFmtId="0" fontId="43" fillId="0" borderId="3" xfId="0" applyFont="1" applyFill="1" applyBorder="1" applyAlignment="1">
      <alignment vertical="center" wrapText="1"/>
    </xf>
    <xf numFmtId="0" fontId="43" fillId="0" borderId="61" xfId="0" applyFont="1" applyBorder="1" applyAlignment="1">
      <alignment horizontal="left" vertical="center" wrapText="1"/>
    </xf>
    <xf numFmtId="0" fontId="43" fillId="0" borderId="78" xfId="0" applyFont="1" applyBorder="1" applyAlignment="1">
      <alignment horizontal="left" vertical="center" wrapText="1"/>
    </xf>
    <xf numFmtId="164" fontId="43" fillId="0" borderId="69" xfId="0" applyNumberFormat="1" applyFont="1" applyFill="1" applyBorder="1" applyAlignment="1">
      <alignment horizontal="center" vertical="center"/>
    </xf>
    <xf numFmtId="0" fontId="43" fillId="0" borderId="69" xfId="0" applyFont="1" applyBorder="1" applyAlignment="1">
      <alignment vertical="center" wrapText="1"/>
    </xf>
    <xf numFmtId="0" fontId="43" fillId="0" borderId="69" xfId="0" applyFont="1" applyBorder="1" applyAlignment="1">
      <alignment horizontal="center" vertical="center"/>
    </xf>
    <xf numFmtId="0" fontId="4" fillId="12" borderId="27" xfId="0" applyFont="1" applyFill="1" applyBorder="1" applyAlignment="1">
      <alignment horizontal="center" vertical="center"/>
    </xf>
    <xf numFmtId="0" fontId="28" fillId="0" borderId="34" xfId="0" applyFont="1" applyBorder="1" applyAlignment="1">
      <alignment horizontal="center" vertical="center"/>
    </xf>
    <xf numFmtId="0" fontId="28" fillId="0" borderId="35" xfId="0" applyFont="1" applyBorder="1" applyAlignment="1">
      <alignment vertical="center"/>
    </xf>
    <xf numFmtId="0" fontId="28" fillId="0" borderId="36" xfId="0" applyFont="1" applyBorder="1" applyAlignment="1">
      <alignment horizontal="center" vertical="center"/>
    </xf>
    <xf numFmtId="0" fontId="28" fillId="0" borderId="32" xfId="0" applyFont="1" applyBorder="1" applyAlignment="1">
      <alignment vertical="center"/>
    </xf>
    <xf numFmtId="0" fontId="45" fillId="12" borderId="33" xfId="0" applyFont="1" applyFill="1" applyBorder="1" applyAlignment="1">
      <alignment horizontal="center" vertical="center" wrapText="1"/>
    </xf>
    <xf numFmtId="0" fontId="45" fillId="12" borderId="26" xfId="0" applyFont="1" applyFill="1" applyBorder="1" applyAlignment="1">
      <alignment horizontal="center" vertical="center" wrapText="1"/>
    </xf>
    <xf numFmtId="0" fontId="45" fillId="12" borderId="26" xfId="0" applyFont="1" applyFill="1" applyBorder="1" applyAlignment="1">
      <alignment horizontal="center" vertical="center"/>
    </xf>
    <xf numFmtId="0" fontId="45" fillId="12" borderId="27" xfId="0" applyFont="1" applyFill="1" applyBorder="1" applyAlignment="1">
      <alignment horizontal="center" vertical="center"/>
    </xf>
    <xf numFmtId="0" fontId="36" fillId="0" borderId="34" xfId="0" applyFont="1" applyBorder="1" applyAlignment="1">
      <alignment horizontal="center" vertical="center"/>
    </xf>
    <xf numFmtId="164" fontId="36" fillId="0" borderId="2" xfId="0" applyNumberFormat="1" applyFont="1" applyBorder="1" applyAlignment="1">
      <alignment horizontal="center" vertical="center"/>
    </xf>
    <xf numFmtId="0" fontId="36" fillId="0" borderId="2" xfId="0" applyFont="1" applyBorder="1" applyAlignment="1">
      <alignment horizontal="center" vertical="center"/>
    </xf>
    <xf numFmtId="0" fontId="36" fillId="0" borderId="35" xfId="0" applyFont="1" applyBorder="1" applyAlignment="1">
      <alignment vertical="center" wrapText="1"/>
    </xf>
    <xf numFmtId="0" fontId="36" fillId="0" borderId="36" xfId="0" applyFont="1" applyBorder="1" applyAlignment="1">
      <alignment horizontal="center" vertical="center"/>
    </xf>
    <xf numFmtId="164" fontId="36" fillId="0" borderId="31" xfId="0" applyNumberFormat="1" applyFont="1" applyBorder="1" applyAlignment="1">
      <alignment horizontal="center" vertical="center"/>
    </xf>
    <xf numFmtId="0" fontId="36" fillId="0" borderId="31" xfId="0" applyFont="1" applyBorder="1" applyAlignment="1">
      <alignment horizontal="center" vertical="center"/>
    </xf>
    <xf numFmtId="0" fontId="4" fillId="12" borderId="33" xfId="0" applyFont="1" applyFill="1" applyBorder="1" applyAlignment="1">
      <alignment horizontal="center" vertical="center"/>
    </xf>
    <xf numFmtId="0" fontId="36" fillId="0" borderId="32" xfId="0" applyFont="1" applyBorder="1" applyAlignment="1">
      <alignment vertical="center" wrapText="1"/>
    </xf>
    <xf numFmtId="0" fontId="2" fillId="12" borderId="34" xfId="0" applyFont="1" applyFill="1" applyBorder="1" applyAlignment="1">
      <alignment horizontal="center" vertical="center"/>
    </xf>
    <xf numFmtId="0" fontId="2" fillId="12" borderId="35" xfId="0" applyFont="1" applyFill="1" applyBorder="1" applyAlignment="1">
      <alignment horizontal="center" vertical="center"/>
    </xf>
    <xf numFmtId="14" fontId="0" fillId="0" borderId="36" xfId="0" applyNumberFormat="1" applyBorder="1" applyAlignment="1">
      <alignment horizontal="center" vertical="center"/>
    </xf>
    <xf numFmtId="14" fontId="0" fillId="0" borderId="32" xfId="0" applyNumberFormat="1" applyBorder="1" applyAlignment="1">
      <alignment horizontal="center" vertical="center"/>
    </xf>
    <xf numFmtId="0" fontId="5" fillId="12" borderId="10" xfId="0" applyFont="1" applyFill="1" applyBorder="1" applyAlignment="1">
      <alignment horizontal="center" vertical="center" wrapText="1"/>
    </xf>
    <xf numFmtId="0" fontId="37" fillId="13" borderId="36" xfId="0" applyFont="1" applyFill="1" applyBorder="1" applyAlignment="1">
      <alignment horizontal="center" vertical="center"/>
    </xf>
    <xf numFmtId="0" fontId="43" fillId="0" borderId="30" xfId="0" applyFont="1" applyBorder="1" applyAlignment="1">
      <alignment horizontal="center" vertical="center"/>
    </xf>
    <xf numFmtId="164" fontId="41" fillId="12" borderId="50" xfId="0" applyNumberFormat="1" applyFont="1" applyFill="1" applyBorder="1" applyAlignment="1">
      <alignment horizontal="center" vertical="center" wrapText="1"/>
    </xf>
    <xf numFmtId="164" fontId="41" fillId="12" borderId="51" xfId="0" applyNumberFormat="1" applyFont="1" applyFill="1" applyBorder="1" applyAlignment="1">
      <alignment horizontal="center" vertical="center" wrapText="1"/>
    </xf>
    <xf numFmtId="0" fontId="41" fillId="12" borderId="51" xfId="0" applyFont="1" applyFill="1" applyBorder="1" applyAlignment="1">
      <alignment horizontal="center" vertical="center" wrapText="1"/>
    </xf>
    <xf numFmtId="0" fontId="41" fillId="12" borderId="52" xfId="0" applyFont="1" applyFill="1" applyBorder="1" applyAlignment="1">
      <alignment horizontal="center" vertical="center" wrapText="1"/>
    </xf>
    <xf numFmtId="0" fontId="0" fillId="0" borderId="2" xfId="0" applyBorder="1" applyAlignment="1">
      <alignment vertical="center" wrapText="1"/>
    </xf>
    <xf numFmtId="0" fontId="0" fillId="0" borderId="31" xfId="0" applyBorder="1" applyAlignment="1">
      <alignment vertical="center" wrapText="1"/>
    </xf>
    <xf numFmtId="0" fontId="45" fillId="0" borderId="49" xfId="0" applyFont="1" applyBorder="1" applyAlignment="1">
      <alignment horizontal="center" vertical="center"/>
    </xf>
    <xf numFmtId="0" fontId="47" fillId="0" borderId="50" xfId="0" applyFont="1" applyBorder="1" applyAlignment="1">
      <alignment horizontal="center" vertical="center"/>
    </xf>
    <xf numFmtId="14" fontId="47" fillId="0" borderId="52" xfId="0" applyNumberFormat="1" applyFont="1" applyBorder="1" applyAlignment="1">
      <alignment horizontal="center" vertical="center"/>
    </xf>
    <xf numFmtId="0" fontId="5" fillId="15" borderId="58" xfId="0" applyFont="1" applyFill="1" applyBorder="1" applyAlignment="1">
      <alignment horizontal="center" vertical="center"/>
    </xf>
    <xf numFmtId="0" fontId="7" fillId="20" borderId="49" xfId="0" applyFont="1" applyFill="1" applyBorder="1" applyAlignment="1">
      <alignment horizontal="center" vertical="center" wrapText="1"/>
    </xf>
    <xf numFmtId="0" fontId="53" fillId="0" borderId="0" xfId="0" applyFont="1" applyAlignment="1">
      <alignment horizontal="left" vertical="center" wrapText="1" indent="4"/>
    </xf>
    <xf numFmtId="0" fontId="0" fillId="0" borderId="0" xfId="0" applyAlignment="1">
      <alignment wrapText="1"/>
    </xf>
    <xf numFmtId="0" fontId="2" fillId="0" borderId="2"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1" xfId="0" applyFont="1"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6" xfId="0" applyBorder="1" applyAlignment="1">
      <alignment horizontal="center" vertical="center"/>
    </xf>
    <xf numFmtId="0" fontId="0" fillId="0" borderId="31" xfId="0" applyBorder="1" applyAlignment="1">
      <alignment horizontal="center" vertical="center"/>
    </xf>
    <xf numFmtId="0" fontId="20" fillId="9" borderId="37" xfId="0" applyFont="1" applyFill="1" applyBorder="1" applyAlignment="1">
      <alignment horizontal="center" vertical="center"/>
    </xf>
    <xf numFmtId="0" fontId="20" fillId="9" borderId="38" xfId="0" applyFont="1" applyFill="1" applyBorder="1" applyAlignment="1">
      <alignment horizontal="center" vertical="center"/>
    </xf>
    <xf numFmtId="0" fontId="20" fillId="9" borderId="30" xfId="0" applyFont="1" applyFill="1" applyBorder="1" applyAlignment="1">
      <alignment horizontal="center" vertical="center"/>
    </xf>
    <xf numFmtId="0" fontId="2" fillId="9" borderId="29" xfId="0" applyFont="1" applyFill="1" applyBorder="1" applyAlignment="1" applyProtection="1">
      <alignment horizontal="center" vertical="center"/>
      <protection locked="0"/>
    </xf>
    <xf numFmtId="0" fontId="2" fillId="9" borderId="38" xfId="0" applyFont="1" applyFill="1" applyBorder="1" applyAlignment="1" applyProtection="1">
      <alignment horizontal="center" vertical="center"/>
      <protection locked="0"/>
    </xf>
    <xf numFmtId="0" fontId="2" fillId="9" borderId="45"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0" fillId="0" borderId="41"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8" xfId="0" applyFont="1" applyFill="1" applyBorder="1" applyAlignment="1">
      <alignment horizontal="center" vertical="center"/>
    </xf>
    <xf numFmtId="0" fontId="14" fillId="9" borderId="21" xfId="0" applyFont="1" applyFill="1" applyBorder="1" applyAlignment="1">
      <alignment horizontal="center" vertical="center"/>
    </xf>
    <xf numFmtId="0" fontId="14" fillId="9" borderId="22" xfId="0" applyFont="1" applyFill="1" applyBorder="1" applyAlignment="1">
      <alignment horizontal="center" vertical="center"/>
    </xf>
    <xf numFmtId="0" fontId="14" fillId="9" borderId="23" xfId="0" applyFont="1" applyFill="1" applyBorder="1" applyAlignment="1">
      <alignment horizontal="center" vertical="center"/>
    </xf>
    <xf numFmtId="0" fontId="0" fillId="0" borderId="2" xfId="0" applyBorder="1" applyAlignment="1">
      <alignment horizontal="left" vertical="center"/>
    </xf>
    <xf numFmtId="0" fontId="0" fillId="0" borderId="35" xfId="0" applyBorder="1" applyAlignment="1">
      <alignment horizontal="left" vertical="center"/>
    </xf>
    <xf numFmtId="0" fontId="14" fillId="12" borderId="24" xfId="0" applyFont="1" applyFill="1" applyBorder="1" applyAlignment="1">
      <alignment horizontal="center" vertical="center"/>
    </xf>
    <xf numFmtId="0" fontId="14" fillId="12" borderId="27" xfId="0" applyFont="1" applyFill="1" applyBorder="1" applyAlignment="1">
      <alignment horizontal="center" vertical="center"/>
    </xf>
    <xf numFmtId="0" fontId="20" fillId="0" borderId="34" xfId="0" applyFont="1" applyBorder="1" applyAlignment="1">
      <alignment horizontal="center" vertical="center"/>
    </xf>
    <xf numFmtId="0" fontId="20" fillId="0" borderId="2" xfId="0" applyFont="1" applyBorder="1" applyAlignment="1">
      <alignment horizontal="center" vertical="center"/>
    </xf>
    <xf numFmtId="0" fontId="14" fillId="12" borderId="33" xfId="0" applyFont="1" applyFill="1"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35" xfId="0" applyBorder="1" applyAlignment="1">
      <alignment horizontal="center" vertical="center"/>
    </xf>
    <xf numFmtId="0" fontId="51" fillId="0" borderId="2" xfId="0" applyFont="1" applyBorder="1" applyAlignment="1">
      <alignment horizontal="center" vertical="center"/>
    </xf>
    <xf numFmtId="0" fontId="5" fillId="12" borderId="2" xfId="0" applyFont="1" applyFill="1" applyBorder="1" applyAlignment="1">
      <alignment horizontal="center" vertical="center"/>
    </xf>
    <xf numFmtId="0" fontId="5" fillId="12" borderId="35" xfId="0" applyFont="1" applyFill="1" applyBorder="1" applyAlignment="1">
      <alignment horizontal="center" vertical="center"/>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0" fillId="0" borderId="36" xfId="0" applyFont="1" applyFill="1" applyBorder="1" applyAlignment="1" applyProtection="1">
      <alignment horizontal="center" vertical="center"/>
    </xf>
    <xf numFmtId="0" fontId="20" fillId="0" borderId="31" xfId="0" applyFont="1" applyFill="1" applyBorder="1" applyAlignment="1" applyProtection="1">
      <alignment horizontal="center" vertical="center"/>
    </xf>
    <xf numFmtId="0" fontId="20" fillId="0" borderId="34"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14" fillId="9" borderId="33" xfId="0" applyFont="1" applyFill="1" applyBorder="1" applyAlignment="1" applyProtection="1">
      <alignment horizontal="center" vertical="center"/>
    </xf>
    <xf numFmtId="0" fontId="14" fillId="9" borderId="24" xfId="0" applyFont="1" applyFill="1" applyBorder="1" applyAlignment="1" applyProtection="1">
      <alignment horizontal="center" vertical="center"/>
    </xf>
    <xf numFmtId="0" fontId="14" fillId="9" borderId="27" xfId="0" applyFont="1" applyFill="1" applyBorder="1" applyAlignment="1" applyProtection="1">
      <alignment horizontal="center" vertical="center"/>
    </xf>
    <xf numFmtId="0" fontId="2" fillId="0" borderId="29" xfId="0" applyFont="1" applyBorder="1" applyAlignment="1">
      <alignment horizontal="left" vertical="center"/>
    </xf>
    <xf numFmtId="0" fontId="2" fillId="0" borderId="38" xfId="0" applyFont="1" applyBorder="1" applyAlignment="1">
      <alignment horizontal="left" vertical="center"/>
    </xf>
    <xf numFmtId="0" fontId="2" fillId="0" borderId="45" xfId="0" applyFont="1" applyBorder="1" applyAlignment="1">
      <alignment horizontal="left" vertical="center"/>
    </xf>
    <xf numFmtId="0" fontId="20" fillId="0" borderId="2"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14" fillId="9" borderId="62" xfId="0" applyFont="1" applyFill="1" applyBorder="1" applyAlignment="1" applyProtection="1">
      <alignment horizontal="center" vertical="center"/>
    </xf>
    <xf numFmtId="0" fontId="14" fillId="9" borderId="63" xfId="0" applyFont="1" applyFill="1" applyBorder="1" applyAlignment="1" applyProtection="1">
      <alignment horizontal="center" vertical="center"/>
    </xf>
    <xf numFmtId="0" fontId="14" fillId="9" borderId="80" xfId="0" applyFont="1" applyFill="1" applyBorder="1" applyAlignment="1" applyProtection="1">
      <alignment horizontal="center" vertical="center"/>
    </xf>
    <xf numFmtId="0" fontId="2" fillId="9" borderId="16" xfId="0" applyFont="1" applyFill="1" applyBorder="1" applyAlignment="1" applyProtection="1">
      <alignment horizontal="center" vertical="center"/>
      <protection locked="0"/>
    </xf>
    <xf numFmtId="0" fontId="2" fillId="9" borderId="17" xfId="0" applyFont="1" applyFill="1" applyBorder="1" applyAlignment="1" applyProtection="1">
      <alignment horizontal="center" vertical="center"/>
      <protection locked="0"/>
    </xf>
    <xf numFmtId="0" fontId="2" fillId="9" borderId="18" xfId="0" applyFont="1" applyFill="1" applyBorder="1" applyAlignment="1" applyProtection="1">
      <alignment horizontal="center" vertical="center"/>
      <protection locked="0"/>
    </xf>
    <xf numFmtId="0" fontId="5" fillId="9" borderId="77" xfId="0" applyFont="1" applyFill="1" applyBorder="1" applyAlignment="1" applyProtection="1">
      <alignment horizontal="center" vertical="center"/>
      <protection locked="0"/>
    </xf>
    <xf numFmtId="0" fontId="5" fillId="9" borderId="79" xfId="0" applyFont="1" applyFill="1" applyBorder="1" applyAlignment="1" applyProtection="1">
      <alignment horizontal="center" vertical="center"/>
      <protection locked="0"/>
    </xf>
    <xf numFmtId="0" fontId="5" fillId="9" borderId="78" xfId="0" applyFont="1" applyFill="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50" fillId="0" borderId="37" xfId="0" applyFont="1" applyBorder="1" applyAlignment="1" applyProtection="1">
      <alignment horizontal="center" vertical="center"/>
      <protection locked="0"/>
    </xf>
    <xf numFmtId="0" fontId="50" fillId="0" borderId="38" xfId="0" applyFont="1" applyBorder="1" applyAlignment="1" applyProtection="1">
      <alignment horizontal="center" vertical="center"/>
      <protection locked="0"/>
    </xf>
    <xf numFmtId="0" fontId="50" fillId="0" borderId="30" xfId="0" applyFont="1" applyBorder="1" applyAlignment="1" applyProtection="1">
      <alignment horizontal="center" vertical="center"/>
      <protection locked="0"/>
    </xf>
    <xf numFmtId="14" fontId="18" fillId="0" borderId="29" xfId="0" applyNumberFormat="1" applyFont="1" applyBorder="1" applyAlignment="1" applyProtection="1">
      <alignment horizontal="center" vertical="center"/>
      <protection locked="0"/>
    </xf>
    <xf numFmtId="14" fontId="18" fillId="0" borderId="45" xfId="0" applyNumberFormat="1"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26" fillId="0" borderId="28"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0" fillId="0" borderId="41" xfId="0" applyFont="1" applyBorder="1" applyAlignment="1">
      <alignment horizontal="center" vertical="center"/>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5" fillId="9" borderId="33" xfId="0" applyFont="1" applyFill="1" applyBorder="1" applyAlignment="1" applyProtection="1">
      <alignment horizontal="center" vertical="center"/>
      <protection locked="0"/>
    </xf>
    <xf numFmtId="0" fontId="5" fillId="9" borderId="24" xfId="0" applyFont="1" applyFill="1" applyBorder="1" applyAlignment="1" applyProtection="1">
      <alignment horizontal="center" vertical="center"/>
      <protection locked="0"/>
    </xf>
    <xf numFmtId="0" fontId="5" fillId="9" borderId="27" xfId="0" applyFont="1" applyFill="1" applyBorder="1" applyAlignment="1" applyProtection="1">
      <alignment horizontal="center" vertical="center"/>
      <protection locked="0"/>
    </xf>
    <xf numFmtId="0" fontId="20" fillId="0" borderId="2" xfId="0" applyFont="1" applyBorder="1" applyAlignment="1">
      <alignment horizontal="left" vertical="center"/>
    </xf>
    <xf numFmtId="0" fontId="20" fillId="0" borderId="7" xfId="0" applyFont="1" applyBorder="1" applyAlignment="1">
      <alignment horizontal="left" vertical="center"/>
    </xf>
    <xf numFmtId="0" fontId="20" fillId="0" borderId="11"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5" xfId="0" applyFont="1" applyFill="1" applyBorder="1" applyAlignment="1">
      <alignment horizontal="left" vertical="top" wrapText="1"/>
    </xf>
    <xf numFmtId="0" fontId="20" fillId="0" borderId="16" xfId="0" applyFont="1" applyFill="1" applyBorder="1" applyAlignment="1">
      <alignment horizontal="left" vertical="top" wrapText="1"/>
    </xf>
    <xf numFmtId="0" fontId="20" fillId="0" borderId="17" xfId="0" applyFont="1" applyFill="1" applyBorder="1" applyAlignment="1">
      <alignment horizontal="left" vertical="top" wrapText="1"/>
    </xf>
    <xf numFmtId="0" fontId="20" fillId="0" borderId="18" xfId="0" applyFont="1" applyFill="1" applyBorder="1" applyAlignment="1">
      <alignment horizontal="left" vertical="top" wrapText="1"/>
    </xf>
    <xf numFmtId="0" fontId="14" fillId="8" borderId="33" xfId="0" applyFont="1" applyFill="1" applyBorder="1" applyAlignment="1" applyProtection="1">
      <alignment horizontal="center" vertical="center"/>
    </xf>
    <xf numFmtId="0" fontId="14" fillId="8" borderId="24" xfId="0" applyFont="1" applyFill="1" applyBorder="1" applyAlignment="1" applyProtection="1">
      <alignment horizontal="center" vertical="center"/>
    </xf>
    <xf numFmtId="0" fontId="14" fillId="8" borderId="27" xfId="0" applyFont="1" applyFill="1" applyBorder="1" applyAlignment="1" applyProtection="1">
      <alignment horizontal="center" vertical="center"/>
    </xf>
    <xf numFmtId="0" fontId="0" fillId="0" borderId="29" xfId="0" applyBorder="1" applyAlignment="1">
      <alignment horizontal="center" vertical="center"/>
    </xf>
    <xf numFmtId="0" fontId="20" fillId="0" borderId="35" xfId="0" applyFont="1" applyBorder="1" applyAlignment="1">
      <alignment horizontal="left" vertical="center"/>
    </xf>
    <xf numFmtId="0" fontId="2" fillId="0" borderId="41"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37" xfId="0" applyFont="1" applyBorder="1" applyAlignment="1">
      <alignment horizontal="left" vertical="center"/>
    </xf>
    <xf numFmtId="0" fontId="2" fillId="0" borderId="30" xfId="0" applyFont="1" applyBorder="1" applyAlignment="1">
      <alignment horizontal="left" vertical="center"/>
    </xf>
    <xf numFmtId="0" fontId="2" fillId="0" borderId="7" xfId="0" applyFont="1" applyBorder="1" applyAlignment="1">
      <alignment horizontal="left" vertical="center"/>
    </xf>
    <xf numFmtId="0" fontId="20" fillId="0" borderId="36" xfId="0" applyFont="1" applyBorder="1" applyAlignment="1">
      <alignment horizontal="center" vertical="center"/>
    </xf>
    <xf numFmtId="0" fontId="20" fillId="0" borderId="31" xfId="0" applyFont="1" applyBorder="1" applyAlignment="1">
      <alignment horizontal="center" vertical="center"/>
    </xf>
    <xf numFmtId="0" fontId="2" fillId="0" borderId="28" xfId="0" applyFont="1" applyBorder="1" applyAlignment="1">
      <alignment horizontal="left" vertical="center"/>
    </xf>
    <xf numFmtId="0" fontId="4" fillId="3" borderId="34"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35" xfId="0" applyFont="1" applyFill="1" applyBorder="1" applyAlignment="1" applyProtection="1">
      <alignment horizontal="center" vertical="center"/>
      <protection locked="0"/>
    </xf>
    <xf numFmtId="0" fontId="28" fillId="0" borderId="34" xfId="0" applyFont="1" applyBorder="1" applyAlignment="1" applyProtection="1">
      <alignment horizontal="center" vertical="center"/>
    </xf>
    <xf numFmtId="0" fontId="28" fillId="0" borderId="2" xfId="0" applyFont="1" applyBorder="1" applyAlignment="1" applyProtection="1">
      <alignment horizontal="center" vertical="center"/>
    </xf>
    <xf numFmtId="0" fontId="28" fillId="0" borderId="35" xfId="0" applyFont="1" applyBorder="1" applyAlignment="1" applyProtection="1">
      <alignment horizontal="center" vertical="center"/>
    </xf>
    <xf numFmtId="0" fontId="14" fillId="9" borderId="34" xfId="0" applyFont="1" applyFill="1" applyBorder="1" applyAlignment="1" applyProtection="1">
      <alignment horizontal="center" vertical="center"/>
    </xf>
    <xf numFmtId="0" fontId="14" fillId="9" borderId="2" xfId="0" applyFont="1" applyFill="1" applyBorder="1" applyAlignment="1" applyProtection="1">
      <alignment horizontal="center" vertical="center"/>
    </xf>
    <xf numFmtId="0" fontId="14" fillId="9" borderId="35" xfId="0" applyFont="1" applyFill="1" applyBorder="1" applyAlignment="1" applyProtection="1">
      <alignment horizontal="center" vertical="center"/>
    </xf>
    <xf numFmtId="0" fontId="26" fillId="0" borderId="35" xfId="0" applyFont="1" applyBorder="1" applyAlignment="1" applyProtection="1">
      <alignment horizontal="center" vertical="center"/>
      <protection locked="0"/>
    </xf>
    <xf numFmtId="14" fontId="26" fillId="0" borderId="2" xfId="0" applyNumberFormat="1" applyFont="1" applyBorder="1" applyAlignment="1" applyProtection="1">
      <alignment horizontal="center" vertical="center"/>
      <protection locked="0"/>
    </xf>
    <xf numFmtId="14" fontId="26" fillId="0" borderId="35" xfId="0" applyNumberFormat="1"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14" fillId="9" borderId="43" xfId="0" applyFont="1" applyFill="1" applyBorder="1" applyAlignment="1" applyProtection="1">
      <alignment horizontal="center" vertical="center"/>
    </xf>
    <xf numFmtId="0" fontId="14" fillId="9" borderId="42" xfId="0" applyFont="1" applyFill="1" applyBorder="1" applyAlignment="1" applyProtection="1">
      <alignment horizontal="center" vertical="center"/>
    </xf>
    <xf numFmtId="0" fontId="14" fillId="9" borderId="44" xfId="0" applyFont="1" applyFill="1" applyBorder="1" applyAlignment="1" applyProtection="1">
      <alignment horizontal="center" vertical="center"/>
    </xf>
    <xf numFmtId="0" fontId="14" fillId="0" borderId="37" xfId="0" applyFont="1" applyBorder="1" applyAlignment="1" applyProtection="1">
      <alignment horizontal="center" vertical="center"/>
    </xf>
    <xf numFmtId="0" fontId="14" fillId="0" borderId="30" xfId="0" applyFont="1" applyBorder="1" applyAlignment="1" applyProtection="1">
      <alignment horizontal="center" vertical="center"/>
    </xf>
    <xf numFmtId="0" fontId="33" fillId="0" borderId="29" xfId="1" applyFont="1" applyBorder="1" applyAlignment="1" applyProtection="1">
      <alignment horizontal="center" vertical="center"/>
      <protection locked="0"/>
    </xf>
    <xf numFmtId="0" fontId="33" fillId="0" borderId="38" xfId="1" applyFont="1" applyBorder="1" applyAlignment="1" applyProtection="1">
      <alignment horizontal="center" vertical="center"/>
      <protection locked="0"/>
    </xf>
    <xf numFmtId="0" fontId="33" fillId="0" borderId="45" xfId="1" applyFont="1" applyBorder="1" applyAlignment="1" applyProtection="1">
      <alignment horizontal="center" vertical="center"/>
      <protection locked="0"/>
    </xf>
    <xf numFmtId="0" fontId="14" fillId="9" borderId="34" xfId="0" applyFont="1" applyFill="1" applyBorder="1" applyAlignment="1">
      <alignment horizontal="right" vertical="center"/>
    </xf>
    <xf numFmtId="0" fontId="14" fillId="9" borderId="36" xfId="0" applyFont="1" applyFill="1" applyBorder="1" applyAlignment="1">
      <alignment horizontal="right" vertical="center"/>
    </xf>
    <xf numFmtId="0" fontId="29" fillId="0" borderId="11" xfId="0" applyFont="1" applyBorder="1" applyAlignment="1" applyProtection="1">
      <alignment horizontal="center" vertical="center"/>
    </xf>
    <xf numFmtId="0" fontId="29" fillId="0" borderId="12" xfId="0" applyFont="1" applyBorder="1" applyAlignment="1" applyProtection="1">
      <alignment horizontal="center" vertical="center"/>
    </xf>
    <xf numFmtId="0" fontId="29" fillId="0" borderId="13" xfId="0" applyFont="1" applyBorder="1" applyAlignment="1" applyProtection="1">
      <alignment horizontal="center" vertical="center"/>
    </xf>
    <xf numFmtId="0" fontId="29" fillId="0" borderId="16" xfId="0" applyFont="1" applyBorder="1" applyAlignment="1" applyProtection="1">
      <alignment horizontal="center" vertical="center"/>
    </xf>
    <xf numFmtId="0" fontId="29" fillId="0" borderId="17" xfId="0" applyFont="1" applyBorder="1" applyAlignment="1" applyProtection="1">
      <alignment horizontal="center" vertical="center"/>
    </xf>
    <xf numFmtId="0" fontId="29" fillId="0" borderId="18" xfId="0" applyFont="1" applyBorder="1" applyAlignment="1" applyProtection="1">
      <alignment horizontal="center" vertical="center"/>
    </xf>
    <xf numFmtId="14" fontId="18" fillId="6" borderId="34" xfId="0" applyNumberFormat="1" applyFont="1" applyFill="1" applyBorder="1" applyAlignment="1" applyProtection="1">
      <alignment horizontal="center" vertical="center"/>
      <protection locked="0"/>
    </xf>
    <xf numFmtId="14" fontId="18" fillId="6" borderId="2" xfId="0" applyNumberFormat="1" applyFont="1" applyFill="1" applyBorder="1" applyAlignment="1" applyProtection="1">
      <alignment horizontal="center" vertical="center"/>
      <protection locked="0"/>
    </xf>
    <xf numFmtId="14" fontId="18" fillId="6" borderId="35" xfId="0" applyNumberFormat="1" applyFont="1" applyFill="1" applyBorder="1" applyAlignment="1" applyProtection="1">
      <alignment horizontal="center" vertical="center"/>
      <protection locked="0"/>
    </xf>
    <xf numFmtId="0" fontId="14" fillId="9" borderId="26" xfId="0" applyFont="1" applyFill="1" applyBorder="1" applyAlignment="1" applyProtection="1">
      <alignment horizontal="center" vertical="center"/>
    </xf>
    <xf numFmtId="0" fontId="18" fillId="0" borderId="8"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40" fillId="0" borderId="49" xfId="0" applyFont="1" applyBorder="1" applyAlignment="1" applyProtection="1">
      <alignment horizontal="center" vertical="center"/>
    </xf>
    <xf numFmtId="0" fontId="39" fillId="20" borderId="49" xfId="0" applyFont="1" applyFill="1" applyBorder="1" applyAlignment="1" applyProtection="1">
      <alignment horizontal="center" vertical="center" wrapText="1"/>
    </xf>
    <xf numFmtId="14" fontId="18" fillId="6" borderId="37" xfId="0" applyNumberFormat="1" applyFont="1" applyFill="1" applyBorder="1" applyAlignment="1" applyProtection="1">
      <alignment horizontal="center" vertical="center"/>
      <protection locked="0"/>
    </xf>
    <xf numFmtId="14" fontId="18" fillId="6" borderId="38" xfId="0" applyNumberFormat="1" applyFont="1" applyFill="1" applyBorder="1" applyAlignment="1" applyProtection="1">
      <alignment horizontal="center" vertical="center"/>
      <protection locked="0"/>
    </xf>
    <xf numFmtId="14" fontId="18" fillId="6" borderId="45" xfId="0" applyNumberFormat="1" applyFont="1" applyFill="1" applyBorder="1" applyAlignment="1" applyProtection="1">
      <alignment horizontal="center" vertical="center"/>
      <protection locked="0"/>
    </xf>
    <xf numFmtId="0" fontId="14" fillId="9" borderId="4" xfId="0" applyFont="1" applyFill="1" applyBorder="1" applyAlignment="1" applyProtection="1">
      <alignment horizontal="center" vertical="center"/>
    </xf>
    <xf numFmtId="0" fontId="14" fillId="9" borderId="28" xfId="0" applyFont="1" applyFill="1" applyBorder="1" applyAlignment="1" applyProtection="1">
      <alignment horizontal="center" vertical="center"/>
    </xf>
    <xf numFmtId="0" fontId="18" fillId="0" borderId="38" xfId="0" applyFont="1" applyFill="1" applyBorder="1" applyAlignment="1" applyProtection="1">
      <alignment horizontal="center" vertical="center"/>
      <protection locked="0"/>
    </xf>
    <xf numFmtId="0" fontId="18" fillId="0" borderId="45" xfId="0" applyFont="1" applyFill="1" applyBorder="1" applyAlignment="1" applyProtection="1">
      <alignment horizontal="center" vertical="center"/>
      <protection locked="0"/>
    </xf>
    <xf numFmtId="0" fontId="14" fillId="9" borderId="16" xfId="0" applyFont="1" applyFill="1" applyBorder="1" applyAlignment="1" applyProtection="1">
      <alignment horizontal="center" vertical="center"/>
      <protection locked="0"/>
    </xf>
    <xf numFmtId="0" fontId="14" fillId="9" borderId="17" xfId="0" applyFont="1" applyFill="1" applyBorder="1" applyAlignment="1" applyProtection="1">
      <alignment horizontal="center" vertical="center"/>
      <protection locked="0"/>
    </xf>
    <xf numFmtId="0" fontId="14" fillId="9" borderId="18" xfId="0" applyFont="1" applyFill="1" applyBorder="1" applyAlignment="1" applyProtection="1">
      <alignment horizontal="center" vertical="center"/>
      <protection locked="0"/>
    </xf>
    <xf numFmtId="0" fontId="9" fillId="12" borderId="43" xfId="0" applyFont="1" applyFill="1" applyBorder="1" applyAlignment="1">
      <alignment horizontal="center" vertical="center"/>
    </xf>
    <xf numFmtId="0" fontId="9" fillId="12" borderId="42" xfId="0" applyFont="1" applyFill="1" applyBorder="1" applyAlignment="1">
      <alignment horizontal="center" vertical="center"/>
    </xf>
    <xf numFmtId="0" fontId="9" fillId="12" borderId="26" xfId="0" applyFont="1" applyFill="1" applyBorder="1" applyAlignment="1">
      <alignment horizontal="center" vertical="center"/>
    </xf>
    <xf numFmtId="0" fontId="9" fillId="12" borderId="25" xfId="0" applyFont="1" applyFill="1" applyBorder="1" applyAlignment="1">
      <alignment horizontal="center" vertical="center"/>
    </xf>
    <xf numFmtId="0" fontId="9" fillId="12" borderId="44" xfId="0" applyFont="1" applyFill="1" applyBorder="1" applyAlignment="1">
      <alignment horizontal="center" vertical="center"/>
    </xf>
    <xf numFmtId="0" fontId="9" fillId="12" borderId="24" xfId="0" applyFont="1" applyFill="1" applyBorder="1" applyAlignment="1">
      <alignment horizontal="center" vertical="center"/>
    </xf>
    <xf numFmtId="0" fontId="9" fillId="12" borderId="27" xfId="0" applyFont="1" applyFill="1" applyBorder="1" applyAlignment="1">
      <alignment horizontal="center" vertical="center"/>
    </xf>
    <xf numFmtId="0" fontId="14" fillId="9" borderId="46" xfId="0" applyFont="1" applyFill="1" applyBorder="1" applyAlignment="1" applyProtection="1">
      <alignment horizontal="center" vertical="center"/>
      <protection locked="0"/>
    </xf>
    <xf numFmtId="0" fontId="14" fillId="9" borderId="47" xfId="0" applyFont="1" applyFill="1" applyBorder="1" applyAlignment="1" applyProtection="1">
      <alignment horizontal="center" vertical="center"/>
      <protection locked="0"/>
    </xf>
    <xf numFmtId="0" fontId="14" fillId="9" borderId="48" xfId="0" applyFont="1" applyFill="1" applyBorder="1" applyAlignment="1" applyProtection="1">
      <alignment horizontal="center" vertical="center"/>
      <protection locked="0"/>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2" fillId="0" borderId="2" xfId="0" applyFont="1" applyBorder="1" applyAlignment="1">
      <alignment horizontal="center" vertical="center"/>
    </xf>
    <xf numFmtId="0" fontId="2" fillId="0" borderId="34" xfId="0" applyFont="1" applyBorder="1" applyAlignment="1">
      <alignment horizontal="left" vertical="center"/>
    </xf>
    <xf numFmtId="0" fontId="9" fillId="12" borderId="33" xfId="0" applyFont="1" applyFill="1" applyBorder="1" applyAlignment="1">
      <alignment horizontal="center" vertical="center"/>
    </xf>
    <xf numFmtId="0" fontId="2" fillId="0" borderId="32" xfId="0" applyFont="1" applyBorder="1" applyAlignment="1">
      <alignment horizontal="left" vertical="center"/>
    </xf>
    <xf numFmtId="0" fontId="2" fillId="0" borderId="36" xfId="0" applyFont="1" applyBorder="1" applyAlignment="1">
      <alignment horizontal="left" vertical="center"/>
    </xf>
    <xf numFmtId="0" fontId="2" fillId="0" borderId="31" xfId="0" applyFont="1" applyBorder="1" applyAlignment="1">
      <alignment horizontal="center" vertical="center"/>
    </xf>
    <xf numFmtId="0" fontId="14" fillId="9" borderId="39" xfId="0" applyFont="1" applyFill="1" applyBorder="1" applyAlignment="1" applyProtection="1">
      <alignment horizontal="center" vertical="center"/>
      <protection locked="0"/>
    </xf>
    <xf numFmtId="0" fontId="14" fillId="9" borderId="1" xfId="0" applyFont="1" applyFill="1" applyBorder="1" applyAlignment="1" applyProtection="1">
      <alignment horizontal="center" vertical="center"/>
      <protection locked="0"/>
    </xf>
    <xf numFmtId="0" fontId="14" fillId="9" borderId="40" xfId="0" applyFont="1" applyFill="1" applyBorder="1" applyAlignment="1" applyProtection="1">
      <alignment horizontal="center" vertical="center"/>
      <protection locked="0"/>
    </xf>
    <xf numFmtId="0" fontId="11" fillId="0" borderId="33" xfId="0" applyFont="1" applyBorder="1" applyAlignment="1">
      <alignment horizontal="center" vertical="center"/>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34" xfId="0" applyFont="1" applyBorder="1" applyAlignment="1">
      <alignment horizontal="center" vertical="center"/>
    </xf>
    <xf numFmtId="0" fontId="11" fillId="0" borderId="2" xfId="0" applyFont="1" applyBorder="1" applyAlignment="1">
      <alignment horizontal="center" vertical="center"/>
    </xf>
    <xf numFmtId="0" fontId="11" fillId="0" borderId="65" xfId="0" applyFont="1" applyBorder="1" applyAlignment="1">
      <alignment horizontal="center" vertical="center"/>
    </xf>
    <xf numFmtId="0" fontId="0" fillId="10" borderId="16" xfId="0" applyFill="1" applyBorder="1" applyAlignment="1">
      <alignment horizontal="center" vertical="center"/>
    </xf>
    <xf numFmtId="0" fontId="0" fillId="10" borderId="17" xfId="0" applyFill="1" applyBorder="1" applyAlignment="1">
      <alignment horizontal="center" vertical="center"/>
    </xf>
    <xf numFmtId="0" fontId="7" fillId="0" borderId="33" xfId="0" applyFont="1" applyBorder="1" applyAlignment="1">
      <alignment horizontal="center" vertical="center"/>
    </xf>
    <xf numFmtId="0" fontId="7" fillId="0" borderId="24" xfId="0" applyFont="1" applyBorder="1" applyAlignment="1">
      <alignment horizontal="center" vertical="center"/>
    </xf>
    <xf numFmtId="0" fontId="11" fillId="0" borderId="36" xfId="0" applyFont="1" applyBorder="1" applyAlignment="1">
      <alignment horizontal="center" vertical="center"/>
    </xf>
    <xf numFmtId="0" fontId="11" fillId="0" borderId="31" xfId="0" applyFont="1" applyBorder="1" applyAlignment="1">
      <alignment horizontal="center" vertical="center"/>
    </xf>
    <xf numFmtId="0" fontId="24" fillId="3" borderId="50" xfId="0" applyFont="1" applyFill="1" applyBorder="1" applyAlignment="1">
      <alignment horizontal="center" vertical="center"/>
    </xf>
    <xf numFmtId="0" fontId="24" fillId="3" borderId="51" xfId="0" applyFont="1" applyFill="1" applyBorder="1" applyAlignment="1">
      <alignment horizontal="center" vertical="center"/>
    </xf>
    <xf numFmtId="0" fontId="18" fillId="4" borderId="21" xfId="0" applyFont="1" applyFill="1" applyBorder="1" applyAlignment="1">
      <alignment horizontal="center" vertical="center"/>
    </xf>
    <xf numFmtId="0" fontId="18" fillId="4" borderId="22" xfId="0" applyFont="1" applyFill="1" applyBorder="1" applyAlignment="1">
      <alignment horizontal="center" vertical="center"/>
    </xf>
    <xf numFmtId="0" fontId="18" fillId="4" borderId="23" xfId="0" applyFont="1" applyFill="1" applyBorder="1" applyAlignment="1">
      <alignment horizontal="center" vertical="center"/>
    </xf>
    <xf numFmtId="0" fontId="18" fillId="17" borderId="21" xfId="0" applyFont="1" applyFill="1" applyBorder="1" applyAlignment="1">
      <alignment horizontal="center" vertical="center"/>
    </xf>
    <xf numFmtId="0" fontId="18" fillId="17" borderId="22" xfId="0" applyFont="1" applyFill="1" applyBorder="1" applyAlignment="1">
      <alignment horizontal="center" vertical="center"/>
    </xf>
    <xf numFmtId="0" fontId="18" fillId="17" borderId="23" xfId="0" applyFont="1" applyFill="1" applyBorder="1" applyAlignment="1">
      <alignment horizontal="center" vertical="center"/>
    </xf>
    <xf numFmtId="0" fontId="49" fillId="20" borderId="21" xfId="0" applyFont="1" applyFill="1" applyBorder="1" applyAlignment="1" applyProtection="1">
      <alignment horizontal="center" vertical="center" wrapText="1"/>
    </xf>
    <xf numFmtId="0" fontId="49" fillId="20" borderId="22" xfId="0" applyFont="1" applyFill="1" applyBorder="1" applyAlignment="1" applyProtection="1">
      <alignment horizontal="center" vertical="center" wrapText="1"/>
    </xf>
    <xf numFmtId="0" fontId="49" fillId="20" borderId="23" xfId="0" applyFont="1" applyFill="1" applyBorder="1" applyAlignment="1" applyProtection="1">
      <alignment horizontal="center" vertical="center" wrapText="1"/>
    </xf>
    <xf numFmtId="0" fontId="18" fillId="4" borderId="16" xfId="0" applyFont="1" applyFill="1" applyBorder="1" applyAlignment="1">
      <alignment horizontal="center" vertical="center"/>
    </xf>
    <xf numFmtId="0" fontId="18" fillId="4" borderId="17" xfId="0" applyFont="1" applyFill="1" applyBorder="1" applyAlignment="1">
      <alignment horizontal="center" vertical="center"/>
    </xf>
    <xf numFmtId="0" fontId="36" fillId="3" borderId="11" xfId="0" applyFont="1" applyFill="1" applyBorder="1" applyAlignment="1">
      <alignment horizontal="center" vertical="center" wrapText="1"/>
    </xf>
    <xf numFmtId="0" fontId="36" fillId="3" borderId="12" xfId="0" applyFont="1" applyFill="1" applyBorder="1" applyAlignment="1">
      <alignment horizontal="center" vertical="center" wrapText="1"/>
    </xf>
    <xf numFmtId="0" fontId="36" fillId="3" borderId="13"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0" xfId="0" applyFont="1" applyFill="1" applyBorder="1" applyAlignment="1">
      <alignment horizontal="center" vertical="center" wrapText="1"/>
    </xf>
    <xf numFmtId="0" fontId="36" fillId="3" borderId="15" xfId="0" applyFont="1" applyFill="1" applyBorder="1" applyAlignment="1">
      <alignment horizontal="center" vertical="center" wrapText="1"/>
    </xf>
    <xf numFmtId="0" fontId="36" fillId="3" borderId="16" xfId="0" applyFont="1" applyFill="1" applyBorder="1" applyAlignment="1">
      <alignment horizontal="center" vertical="center" wrapText="1"/>
    </xf>
    <xf numFmtId="0" fontId="36" fillId="3" borderId="17" xfId="0" applyFont="1" applyFill="1" applyBorder="1" applyAlignment="1">
      <alignment horizontal="center" vertical="center" wrapText="1"/>
    </xf>
    <xf numFmtId="0" fontId="36" fillId="3" borderId="18" xfId="0" applyFont="1" applyFill="1" applyBorder="1" applyAlignment="1">
      <alignment horizontal="center" vertical="center" wrapText="1"/>
    </xf>
    <xf numFmtId="0" fontId="36" fillId="13" borderId="11" xfId="0" applyFont="1" applyFill="1" applyBorder="1" applyAlignment="1">
      <alignment horizontal="center" vertical="center" wrapText="1"/>
    </xf>
    <xf numFmtId="0" fontId="36" fillId="13" borderId="12" xfId="0" applyFont="1" applyFill="1" applyBorder="1" applyAlignment="1">
      <alignment horizontal="center" vertical="center" wrapText="1"/>
    </xf>
    <xf numFmtId="0" fontId="36" fillId="13" borderId="13" xfId="0" applyFont="1" applyFill="1" applyBorder="1" applyAlignment="1">
      <alignment horizontal="center" vertical="center" wrapText="1"/>
    </xf>
    <xf numFmtId="0" fontId="36" fillId="13" borderId="14" xfId="0" applyFont="1" applyFill="1" applyBorder="1" applyAlignment="1">
      <alignment horizontal="center" vertical="center" wrapText="1"/>
    </xf>
    <xf numFmtId="0" fontId="36" fillId="13" borderId="0" xfId="0" applyFont="1" applyFill="1" applyBorder="1" applyAlignment="1">
      <alignment horizontal="center" vertical="center" wrapText="1"/>
    </xf>
    <xf numFmtId="0" fontId="36" fillId="13" borderId="15" xfId="0" applyFont="1" applyFill="1" applyBorder="1" applyAlignment="1">
      <alignment horizontal="center" vertical="center" wrapText="1"/>
    </xf>
    <xf numFmtId="0" fontId="36" fillId="13" borderId="16" xfId="0" applyFont="1" applyFill="1" applyBorder="1" applyAlignment="1">
      <alignment horizontal="center" vertical="center" wrapText="1"/>
    </xf>
    <xf numFmtId="0" fontId="36" fillId="13" borderId="17" xfId="0" applyFont="1" applyFill="1" applyBorder="1" applyAlignment="1">
      <alignment horizontal="center" vertical="center" wrapText="1"/>
    </xf>
    <xf numFmtId="0" fontId="36" fillId="13" borderId="18" xfId="0" applyFont="1" applyFill="1" applyBorder="1" applyAlignment="1">
      <alignment horizontal="center" vertical="center" wrapText="1"/>
    </xf>
    <xf numFmtId="0" fontId="24" fillId="0" borderId="36" xfId="0" applyFont="1" applyBorder="1" applyAlignment="1" applyProtection="1">
      <alignment horizontal="center"/>
    </xf>
    <xf numFmtId="0" fontId="24" fillId="0" borderId="31" xfId="0" applyFont="1" applyBorder="1" applyAlignment="1" applyProtection="1">
      <alignment horizontal="center"/>
    </xf>
    <xf numFmtId="0" fontId="7" fillId="0" borderId="31" xfId="0" applyFont="1" applyBorder="1" applyAlignment="1" applyProtection="1">
      <alignment horizontal="right"/>
    </xf>
    <xf numFmtId="14" fontId="17" fillId="0" borderId="31" xfId="0" applyNumberFormat="1" applyFont="1" applyBorder="1" applyAlignment="1" applyProtection="1">
      <alignment horizontal="center"/>
    </xf>
    <xf numFmtId="0" fontId="17" fillId="0" borderId="32" xfId="0" applyFont="1" applyBorder="1" applyAlignment="1" applyProtection="1">
      <alignment horizontal="center"/>
    </xf>
    <xf numFmtId="0" fontId="13" fillId="0" borderId="0" xfId="0" applyFont="1" applyBorder="1" applyAlignment="1" applyProtection="1">
      <alignment horizontal="center" vertical="center"/>
    </xf>
    <xf numFmtId="0" fontId="12" fillId="0" borderId="43" xfId="0" applyFont="1" applyBorder="1" applyAlignment="1" applyProtection="1">
      <alignment horizontal="center"/>
    </xf>
    <xf numFmtId="0" fontId="12" fillId="0" borderId="42" xfId="0" applyFont="1" applyBorder="1" applyAlignment="1" applyProtection="1">
      <alignment horizontal="center"/>
    </xf>
    <xf numFmtId="0" fontId="12" fillId="0" borderId="44" xfId="0" applyFont="1" applyBorder="1" applyAlignment="1" applyProtection="1">
      <alignment horizontal="center"/>
    </xf>
    <xf numFmtId="0" fontId="12" fillId="0" borderId="60" xfId="0" applyFont="1" applyBorder="1" applyAlignment="1" applyProtection="1">
      <alignment horizontal="center"/>
    </xf>
    <xf numFmtId="0" fontId="12" fillId="0" borderId="5" xfId="0" applyFont="1" applyBorder="1" applyAlignment="1" applyProtection="1">
      <alignment horizontal="center"/>
    </xf>
    <xf numFmtId="0" fontId="12" fillId="0" borderId="61" xfId="0" applyFont="1" applyBorder="1" applyAlignment="1" applyProtection="1">
      <alignment horizontal="center"/>
    </xf>
    <xf numFmtId="0" fontId="16" fillId="0" borderId="49" xfId="0" applyFont="1" applyFill="1" applyBorder="1" applyAlignment="1" applyProtection="1">
      <alignment horizontal="center"/>
    </xf>
    <xf numFmtId="0" fontId="9" fillId="20" borderId="49" xfId="0" applyFont="1" applyFill="1" applyBorder="1" applyAlignment="1" applyProtection="1">
      <alignment horizontal="center" vertical="center" wrapText="1"/>
    </xf>
    <xf numFmtId="0" fontId="17" fillId="0" borderId="33" xfId="0" applyFont="1" applyBorder="1" applyAlignment="1" applyProtection="1">
      <alignment horizontal="center"/>
    </xf>
    <xf numFmtId="0" fontId="17" fillId="0" borderId="24" xfId="0" applyFont="1" applyBorder="1" applyAlignment="1" applyProtection="1">
      <alignment horizontal="center"/>
    </xf>
    <xf numFmtId="0" fontId="7" fillId="0" borderId="24" xfId="0" applyFont="1" applyBorder="1" applyAlignment="1" applyProtection="1">
      <alignment horizontal="right"/>
    </xf>
    <xf numFmtId="0" fontId="17" fillId="0" borderId="27" xfId="0" applyFont="1" applyBorder="1" applyAlignment="1" applyProtection="1">
      <alignment horizontal="center"/>
    </xf>
    <xf numFmtId="0" fontId="45" fillId="4" borderId="33" xfId="0" applyFont="1" applyFill="1" applyBorder="1" applyAlignment="1" applyProtection="1">
      <alignment horizontal="center"/>
    </xf>
    <xf numFmtId="0" fontId="45" fillId="4" borderId="24" xfId="0" applyFont="1" applyFill="1" applyBorder="1" applyAlignment="1" applyProtection="1">
      <alignment horizontal="center"/>
    </xf>
    <xf numFmtId="0" fontId="45" fillId="4" borderId="27" xfId="0" applyFont="1" applyFill="1" applyBorder="1" applyAlignment="1" applyProtection="1">
      <alignment horizontal="center"/>
    </xf>
    <xf numFmtId="0" fontId="44" fillId="15" borderId="21" xfId="0" applyFont="1" applyFill="1" applyBorder="1" applyAlignment="1" applyProtection="1">
      <alignment horizontal="center"/>
    </xf>
    <xf numFmtId="0" fontId="44" fillId="15" borderId="22" xfId="0" applyFont="1" applyFill="1" applyBorder="1" applyAlignment="1" applyProtection="1">
      <alignment horizontal="center"/>
    </xf>
    <xf numFmtId="0" fontId="44" fillId="15" borderId="23" xfId="0" applyFont="1" applyFill="1" applyBorder="1" applyAlignment="1" applyProtection="1">
      <alignment horizontal="center"/>
    </xf>
    <xf numFmtId="0" fontId="5" fillId="12" borderId="33" xfId="0" applyFont="1" applyFill="1" applyBorder="1" applyAlignment="1">
      <alignment horizontal="center" vertical="center"/>
    </xf>
    <xf numFmtId="0" fontId="5" fillId="12" borderId="26"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7" xfId="0" applyFont="1" applyFill="1" applyBorder="1" applyAlignment="1">
      <alignment horizontal="center" vertical="center"/>
    </xf>
    <xf numFmtId="0" fontId="44" fillId="4" borderId="37" xfId="0" applyFont="1" applyFill="1" applyBorder="1" applyAlignment="1">
      <alignment horizontal="center" vertical="center"/>
    </xf>
    <xf numFmtId="0" fontId="44" fillId="4" borderId="38" xfId="0" applyFont="1" applyFill="1" applyBorder="1" applyAlignment="1">
      <alignment horizontal="center" vertical="center"/>
    </xf>
    <xf numFmtId="0" fontId="44" fillId="4" borderId="45" xfId="0" applyFont="1" applyFill="1" applyBorder="1" applyAlignment="1">
      <alignment horizontal="center" vertical="center"/>
    </xf>
    <xf numFmtId="0" fontId="44" fillId="14" borderId="43" xfId="0" applyFont="1" applyFill="1" applyBorder="1" applyAlignment="1">
      <alignment horizontal="center" vertical="center"/>
    </xf>
    <xf numFmtId="0" fontId="44" fillId="14" borderId="42" xfId="0" applyFont="1" applyFill="1" applyBorder="1" applyAlignment="1">
      <alignment horizontal="center" vertical="center"/>
    </xf>
    <xf numFmtId="0" fontId="44" fillId="14" borderId="44" xfId="0" applyFont="1" applyFill="1" applyBorder="1" applyAlignment="1">
      <alignment horizontal="center" vertical="center"/>
    </xf>
    <xf numFmtId="0" fontId="36" fillId="0" borderId="11" xfId="0" applyFont="1" applyFill="1" applyBorder="1" applyAlignment="1">
      <alignment horizontal="left" vertical="center" wrapText="1"/>
    </xf>
    <xf numFmtId="0" fontId="36" fillId="0" borderId="12" xfId="0" applyFont="1" applyFill="1" applyBorder="1" applyAlignment="1">
      <alignment horizontal="left" vertical="center" wrapText="1"/>
    </xf>
    <xf numFmtId="0" fontId="36" fillId="0" borderId="13" xfId="0" applyFont="1" applyFill="1" applyBorder="1" applyAlignment="1">
      <alignment horizontal="left" vertical="center" wrapText="1"/>
    </xf>
    <xf numFmtId="0" fontId="36" fillId="0" borderId="14"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7" xfId="0" applyFont="1" applyFill="1" applyBorder="1" applyAlignment="1">
      <alignment horizontal="left" vertical="center" wrapText="1"/>
    </xf>
    <xf numFmtId="0" fontId="36" fillId="0" borderId="18" xfId="0" applyFont="1" applyFill="1" applyBorder="1" applyAlignment="1">
      <alignment horizontal="left" vertical="center" wrapText="1"/>
    </xf>
    <xf numFmtId="0" fontId="4" fillId="19" borderId="21" xfId="0" applyFont="1" applyFill="1" applyBorder="1" applyAlignment="1">
      <alignment horizontal="center" vertical="center"/>
    </xf>
    <xf numFmtId="0" fontId="4" fillId="19" borderId="22" xfId="0" applyFont="1" applyFill="1" applyBorder="1" applyAlignment="1">
      <alignment horizontal="center" vertical="center"/>
    </xf>
    <xf numFmtId="0" fontId="4" fillId="19" borderId="23" xfId="0" applyFont="1" applyFill="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15" borderId="33" xfId="0" applyFont="1" applyFill="1" applyBorder="1" applyAlignment="1">
      <alignment horizontal="center" vertical="center"/>
    </xf>
    <xf numFmtId="0" fontId="5" fillId="15" borderId="27" xfId="0" applyFont="1" applyFill="1" applyBorder="1" applyAlignment="1">
      <alignment horizontal="center" vertical="center"/>
    </xf>
    <xf numFmtId="14" fontId="0" fillId="0" borderId="34" xfId="0" applyNumberFormat="1" applyBorder="1" applyAlignment="1">
      <alignment horizontal="center" vertical="center"/>
    </xf>
    <xf numFmtId="14" fontId="0" fillId="0" borderId="35" xfId="0" applyNumberFormat="1" applyBorder="1" applyAlignment="1">
      <alignment horizontal="center" vertical="center"/>
    </xf>
    <xf numFmtId="14" fontId="0" fillId="0" borderId="36" xfId="0" applyNumberFormat="1" applyBorder="1" applyAlignment="1">
      <alignment horizontal="center" vertical="center"/>
    </xf>
    <xf numFmtId="14" fontId="0" fillId="0" borderId="32" xfId="0" applyNumberFormat="1" applyBorder="1" applyAlignment="1">
      <alignment horizontal="center" vertical="center"/>
    </xf>
    <xf numFmtId="14" fontId="0" fillId="0" borderId="57" xfId="0" applyNumberFormat="1" applyBorder="1" applyAlignment="1">
      <alignment horizontal="center" vertical="center"/>
    </xf>
    <xf numFmtId="14" fontId="0" fillId="0" borderId="56" xfId="0" applyNumberFormat="1" applyBorder="1" applyAlignment="1">
      <alignment horizontal="center" vertical="center"/>
    </xf>
    <xf numFmtId="0" fontId="5" fillId="12" borderId="10" xfId="0" applyFont="1" applyFill="1" applyBorder="1" applyAlignment="1">
      <alignment horizontal="center" vertical="center" wrapText="1"/>
    </xf>
    <xf numFmtId="0" fontId="5" fillId="12" borderId="68" xfId="0" applyFont="1" applyFill="1" applyBorder="1" applyAlignment="1">
      <alignment horizontal="center" vertical="center" wrapText="1"/>
    </xf>
    <xf numFmtId="0" fontId="45" fillId="14" borderId="43" xfId="0" applyFont="1" applyFill="1" applyBorder="1" applyAlignment="1">
      <alignment horizontal="center" vertical="center"/>
    </xf>
    <xf numFmtId="0" fontId="45" fillId="14" borderId="42" xfId="0" applyFont="1" applyFill="1" applyBorder="1" applyAlignment="1">
      <alignment horizontal="center" vertical="center"/>
    </xf>
    <xf numFmtId="0" fontId="45" fillId="14" borderId="4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45" xfId="0" applyFont="1" applyFill="1" applyBorder="1" applyAlignment="1">
      <alignment horizontal="center" vertical="center"/>
    </xf>
    <xf numFmtId="0" fontId="45" fillId="14" borderId="33" xfId="0" applyFont="1" applyFill="1" applyBorder="1" applyAlignment="1">
      <alignment horizontal="center" vertical="center"/>
    </xf>
    <xf numFmtId="0" fontId="45" fillId="14" borderId="24" xfId="0" applyFont="1" applyFill="1" applyBorder="1" applyAlignment="1">
      <alignment horizontal="center" vertical="center"/>
    </xf>
    <xf numFmtId="0" fontId="45" fillId="14" borderId="25" xfId="0" applyFont="1" applyFill="1" applyBorder="1" applyAlignment="1">
      <alignment horizontal="center" vertical="center"/>
    </xf>
    <xf numFmtId="0" fontId="45" fillId="14" borderId="27" xfId="0" applyFont="1" applyFill="1" applyBorder="1" applyAlignment="1">
      <alignment horizontal="center" vertical="center"/>
    </xf>
    <xf numFmtId="0" fontId="4" fillId="4" borderId="6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76" xfId="0" applyFont="1" applyFill="1" applyBorder="1" applyAlignment="1">
      <alignment horizontal="center" vertical="center"/>
    </xf>
    <xf numFmtId="0" fontId="4" fillId="4" borderId="65" xfId="0" applyFont="1" applyFill="1" applyBorder="1" applyAlignment="1">
      <alignment horizontal="center" vertical="center"/>
    </xf>
    <xf numFmtId="0" fontId="18" fillId="4" borderId="21" xfId="0" applyFont="1" applyFill="1" applyBorder="1" applyAlignment="1">
      <alignment horizontal="center"/>
    </xf>
    <xf numFmtId="0" fontId="18" fillId="4" borderId="22" xfId="0" applyFont="1" applyFill="1" applyBorder="1" applyAlignment="1">
      <alignment horizontal="center"/>
    </xf>
    <xf numFmtId="0" fontId="18" fillId="4" borderId="23" xfId="0" applyFont="1" applyFill="1" applyBorder="1" applyAlignment="1">
      <alignment horizontal="center"/>
    </xf>
  </cellXfs>
  <cellStyles count="9">
    <cellStyle name="Hyperlink" xfId="1" builtinId="8"/>
    <cellStyle name="Normal" xfId="0" builtinId="0"/>
    <cellStyle name="Normal 2" xfId="2"/>
    <cellStyle name="Normal 3" xfId="3"/>
    <cellStyle name="Normal 3 2" xfId="4"/>
    <cellStyle name="Normal 3 3" xfId="7"/>
    <cellStyle name="Normal 4" xfId="5"/>
    <cellStyle name="Normal 4 2" xfId="8"/>
    <cellStyle name="Normal 5" xfId="6"/>
  </cellStyles>
  <dxfs count="25">
    <dxf>
      <fill>
        <patternFill>
          <bgColor rgb="FFFF0000"/>
        </patternFill>
      </fill>
    </dxf>
    <dxf>
      <fill>
        <patternFill>
          <bgColor rgb="FF00B050"/>
        </patternFill>
      </fill>
    </dxf>
    <dxf>
      <fill>
        <patternFill>
          <bgColor rgb="FFFFFFCC"/>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b/>
        <i val="0"/>
      </font>
      <fill>
        <patternFill>
          <bgColor rgb="FFFFFFCC"/>
        </patternFill>
      </fill>
    </dxf>
    <dxf>
      <font>
        <b/>
        <i val="0"/>
      </font>
      <fill>
        <patternFill>
          <bgColor rgb="FFFFFFCC"/>
        </patternFill>
      </fill>
    </dxf>
    <dxf>
      <fill>
        <patternFill>
          <bgColor rgb="FFFF0000"/>
        </patternFill>
      </fill>
    </dxf>
    <dxf>
      <fill>
        <patternFill>
          <bgColor rgb="FFFFFF00"/>
        </patternFill>
      </fill>
    </dxf>
    <dxf>
      <fill>
        <patternFill>
          <bgColor rgb="FF00B050"/>
        </patternFill>
      </fill>
    </dxf>
    <dxf>
      <font>
        <b/>
        <i val="0"/>
      </font>
      <fill>
        <patternFill patternType="none">
          <bgColor auto="1"/>
        </patternFill>
      </fill>
    </dxf>
    <dxf>
      <fill>
        <patternFill>
          <bgColor rgb="FFFF0000"/>
        </patternFill>
      </fill>
    </dxf>
    <dxf>
      <fill>
        <patternFill>
          <bgColor rgb="FFFFFF00"/>
        </patternFill>
      </fill>
    </dxf>
    <dxf>
      <fill>
        <patternFill>
          <bgColor rgb="FF00B050"/>
        </patternFill>
      </fill>
    </dxf>
    <dxf>
      <font>
        <b/>
        <i val="0"/>
      </font>
      <fill>
        <patternFill patternType="none">
          <bgColor auto="1"/>
        </patternFill>
      </fill>
    </dxf>
    <dxf>
      <fill>
        <patternFill>
          <bgColor rgb="FFFF0000"/>
        </patternFill>
      </fill>
    </dxf>
    <dxf>
      <fill>
        <patternFill>
          <bgColor rgb="FFFFFF00"/>
        </patternFill>
      </fill>
    </dxf>
    <dxf>
      <fill>
        <patternFill>
          <bgColor rgb="FF00B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FFCC"/>
      <color rgb="FFCCFFFF"/>
      <color rgb="FF99FFCC"/>
      <color rgb="FFFFFF99"/>
      <color rgb="FFFF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Implementation by SAI</a:t>
            </a:r>
          </a:p>
          <a:p>
            <a:pPr>
              <a:defRPr sz="2000"/>
            </a:pPr>
            <a:r>
              <a:rPr lang="en-US" sz="2000"/>
              <a:t>Current</a:t>
            </a:r>
            <a:r>
              <a:rPr lang="en-US" sz="2000" baseline="0"/>
              <a:t> Operator CSR Implementation vs. Previous CSR Implementation</a:t>
            </a:r>
            <a:endParaRPr lang="en-US" sz="2000"/>
          </a:p>
        </c:rich>
      </c:tx>
      <c:layout>
        <c:manualLayout>
          <c:xMode val="edge"/>
          <c:yMode val="edge"/>
          <c:x val="0.13710251576520602"/>
          <c:y val="9.5408467501490752E-3"/>
        </c:manualLayout>
      </c:layout>
      <c:overlay val="0"/>
    </c:title>
    <c:autoTitleDeleted val="0"/>
    <c:plotArea>
      <c:layout/>
      <c:barChart>
        <c:barDir val="col"/>
        <c:grouping val="clustered"/>
        <c:varyColors val="0"/>
        <c:ser>
          <c:idx val="0"/>
          <c:order val="0"/>
          <c:tx>
            <c:v>Current CSR</c:v>
          </c:tx>
          <c:invertIfNegative val="0"/>
          <c:cat>
            <c:strRef>
              <c:f>'Comprehensive Charting'!$B$3:$P$3</c:f>
              <c:strCache>
                <c:ptCount val="15"/>
                <c:pt idx="0">
                  <c:v>SAI 1</c:v>
                </c:pt>
                <c:pt idx="1">
                  <c:v>SAI 2</c:v>
                </c:pt>
                <c:pt idx="2">
                  <c:v>SAI 3</c:v>
                </c:pt>
                <c:pt idx="3">
                  <c:v>SAI 4</c:v>
                </c:pt>
                <c:pt idx="4">
                  <c:v>SAI 5</c:v>
                </c:pt>
                <c:pt idx="5">
                  <c:v>SAI 6</c:v>
                </c:pt>
                <c:pt idx="6">
                  <c:v>SAI 7</c:v>
                </c:pt>
                <c:pt idx="7">
                  <c:v>SAI 8</c:v>
                </c:pt>
                <c:pt idx="8">
                  <c:v>SAI 9</c:v>
                </c:pt>
                <c:pt idx="9">
                  <c:v>SAI 10</c:v>
                </c:pt>
                <c:pt idx="10">
                  <c:v>SAI 11</c:v>
                </c:pt>
                <c:pt idx="11">
                  <c:v>SAI 12</c:v>
                </c:pt>
                <c:pt idx="12">
                  <c:v>SAI 13</c:v>
                </c:pt>
                <c:pt idx="13">
                  <c:v>SAI 14</c:v>
                </c:pt>
                <c:pt idx="14">
                  <c:v>Overall</c:v>
                </c:pt>
              </c:strCache>
            </c:strRef>
          </c:cat>
          <c:val>
            <c:numRef>
              <c:f>'Comprehensive Charting'!$B$4:$P$4</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C261-4C54-A3E7-49C3D643F298}"/>
            </c:ext>
          </c:extLst>
        </c:ser>
        <c:ser>
          <c:idx val="1"/>
          <c:order val="1"/>
          <c:tx>
            <c:v>Previous CSR</c:v>
          </c:tx>
          <c:invertIfNegative val="0"/>
          <c:cat>
            <c:strRef>
              <c:f>'Comprehensive Charting'!$B$3:$P$3</c:f>
              <c:strCache>
                <c:ptCount val="15"/>
                <c:pt idx="0">
                  <c:v>SAI 1</c:v>
                </c:pt>
                <c:pt idx="1">
                  <c:v>SAI 2</c:v>
                </c:pt>
                <c:pt idx="2">
                  <c:v>SAI 3</c:v>
                </c:pt>
                <c:pt idx="3">
                  <c:v>SAI 4</c:v>
                </c:pt>
                <c:pt idx="4">
                  <c:v>SAI 5</c:v>
                </c:pt>
                <c:pt idx="5">
                  <c:v>SAI 6</c:v>
                </c:pt>
                <c:pt idx="6">
                  <c:v>SAI 7</c:v>
                </c:pt>
                <c:pt idx="7">
                  <c:v>SAI 8</c:v>
                </c:pt>
                <c:pt idx="8">
                  <c:v>SAI 9</c:v>
                </c:pt>
                <c:pt idx="9">
                  <c:v>SAI 10</c:v>
                </c:pt>
                <c:pt idx="10">
                  <c:v>SAI 11</c:v>
                </c:pt>
                <c:pt idx="11">
                  <c:v>SAI 12</c:v>
                </c:pt>
                <c:pt idx="12">
                  <c:v>SAI 13</c:v>
                </c:pt>
                <c:pt idx="13">
                  <c:v>SAI 14</c:v>
                </c:pt>
                <c:pt idx="14">
                  <c:v>Overall</c:v>
                </c:pt>
              </c:strCache>
            </c:strRef>
          </c:cat>
          <c:val>
            <c:numRef>
              <c:f>'Comprehensive Charting'!$B$5:$P$5</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C261-4C54-A3E7-49C3D643F298}"/>
            </c:ext>
          </c:extLst>
        </c:ser>
        <c:dLbls>
          <c:showLegendKey val="0"/>
          <c:showVal val="0"/>
          <c:showCatName val="0"/>
          <c:showSerName val="0"/>
          <c:showPercent val="0"/>
          <c:showBubbleSize val="0"/>
        </c:dLbls>
        <c:gapWidth val="150"/>
        <c:axId val="58670080"/>
        <c:axId val="73958528"/>
      </c:barChart>
      <c:catAx>
        <c:axId val="58670080"/>
        <c:scaling>
          <c:orientation val="minMax"/>
        </c:scaling>
        <c:delete val="0"/>
        <c:axPos val="b"/>
        <c:title>
          <c:tx>
            <c:rich>
              <a:bodyPr/>
              <a:lstStyle/>
              <a:p>
                <a:pPr>
                  <a:defRPr sz="1400"/>
                </a:pPr>
                <a:r>
                  <a:rPr lang="en-US" sz="1400" b="1" i="0" baseline="0">
                    <a:effectLst/>
                  </a:rPr>
                  <a:t>Security Action Items</a:t>
                </a:r>
                <a:endParaRPr lang="en-US" sz="1400">
                  <a:effectLst/>
                </a:endParaRPr>
              </a:p>
            </c:rich>
          </c:tx>
          <c:overlay val="0"/>
        </c:title>
        <c:numFmt formatCode="General" sourceLinked="0"/>
        <c:majorTickMark val="out"/>
        <c:minorTickMark val="none"/>
        <c:tickLblPos val="nextTo"/>
        <c:txPr>
          <a:bodyPr/>
          <a:lstStyle/>
          <a:p>
            <a:pPr>
              <a:defRPr b="1"/>
            </a:pPr>
            <a:endParaRPr lang="en-US"/>
          </a:p>
        </c:txPr>
        <c:crossAx val="73958528"/>
        <c:crosses val="autoZero"/>
        <c:auto val="1"/>
        <c:lblAlgn val="ctr"/>
        <c:lblOffset val="100"/>
        <c:noMultiLvlLbl val="0"/>
      </c:catAx>
      <c:valAx>
        <c:axId val="73958528"/>
        <c:scaling>
          <c:orientation val="minMax"/>
          <c:min val="0"/>
        </c:scaling>
        <c:delete val="0"/>
        <c:axPos val="l"/>
        <c:majorGridlines/>
        <c:title>
          <c:tx>
            <c:rich>
              <a:bodyPr rot="-5400000" vert="horz"/>
              <a:lstStyle/>
              <a:p>
                <a:pPr>
                  <a:defRPr sz="1400"/>
                </a:pPr>
                <a:r>
                  <a:rPr lang="en-US" sz="1400"/>
                  <a:t>Implementation</a:t>
                </a:r>
              </a:p>
            </c:rich>
          </c:tx>
          <c:overlay val="0"/>
        </c:title>
        <c:numFmt formatCode="0%" sourceLinked="1"/>
        <c:majorTickMark val="out"/>
        <c:minorTickMark val="none"/>
        <c:tickLblPos val="nextTo"/>
        <c:txPr>
          <a:bodyPr/>
          <a:lstStyle/>
          <a:p>
            <a:pPr>
              <a:defRPr b="1"/>
            </a:pPr>
            <a:endParaRPr lang="en-US"/>
          </a:p>
        </c:txPr>
        <c:crossAx val="58670080"/>
        <c:crosses val="autoZero"/>
        <c:crossBetween val="between"/>
      </c:valAx>
    </c:plotArea>
    <c:legend>
      <c:legendPos val="r"/>
      <c:overlay val="0"/>
      <c:txPr>
        <a:bodyPr/>
        <a:lstStyle/>
        <a:p>
          <a:pPr>
            <a:defRPr b="1"/>
          </a:pPr>
          <a:endParaRPr lang="en-US"/>
        </a:p>
      </c:txPr>
    </c:legend>
    <c:plotVisOnly val="1"/>
    <c:dispBlanksAs val="gap"/>
    <c:showDLblsOverMax val="0"/>
  </c:chart>
  <c:spPr>
    <a:ln w="28575">
      <a:solidFill>
        <a:sysClr val="windowText" lastClr="000000"/>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Recommendations by SAI</a:t>
            </a:r>
          </a:p>
          <a:p>
            <a:pPr>
              <a:defRPr sz="2000"/>
            </a:pPr>
            <a:r>
              <a:rPr lang="en-US" sz="2000"/>
              <a:t>Current</a:t>
            </a:r>
            <a:r>
              <a:rPr lang="en-US" sz="2000" baseline="0"/>
              <a:t> Operator CSR Implementation vs. Previous CSR Implementation</a:t>
            </a:r>
            <a:endParaRPr lang="en-US" sz="2000"/>
          </a:p>
        </c:rich>
      </c:tx>
      <c:layout>
        <c:manualLayout>
          <c:xMode val="edge"/>
          <c:yMode val="edge"/>
          <c:x val="0.13710251576520602"/>
          <c:y val="9.5408467501490752E-3"/>
        </c:manualLayout>
      </c:layout>
      <c:overlay val="0"/>
    </c:title>
    <c:autoTitleDeleted val="0"/>
    <c:plotArea>
      <c:layout/>
      <c:barChart>
        <c:barDir val="col"/>
        <c:grouping val="clustered"/>
        <c:varyColors val="0"/>
        <c:ser>
          <c:idx val="0"/>
          <c:order val="0"/>
          <c:tx>
            <c:v>Current CSR</c:v>
          </c:tx>
          <c:invertIfNegative val="0"/>
          <c:cat>
            <c:strRef>
              <c:f>'Comprehensive Charting'!$B$47:$P$47</c:f>
              <c:strCache>
                <c:ptCount val="15"/>
                <c:pt idx="0">
                  <c:v>SAI 1</c:v>
                </c:pt>
                <c:pt idx="1">
                  <c:v>SAI 2</c:v>
                </c:pt>
                <c:pt idx="2">
                  <c:v>SAI 3</c:v>
                </c:pt>
                <c:pt idx="3">
                  <c:v>SAI 4</c:v>
                </c:pt>
                <c:pt idx="4">
                  <c:v>SAI 5</c:v>
                </c:pt>
                <c:pt idx="5">
                  <c:v>SAI 6</c:v>
                </c:pt>
                <c:pt idx="6">
                  <c:v>SAI 7</c:v>
                </c:pt>
                <c:pt idx="7">
                  <c:v>SAI 8</c:v>
                </c:pt>
                <c:pt idx="8">
                  <c:v>SAI 9</c:v>
                </c:pt>
                <c:pt idx="9">
                  <c:v>SAI 10</c:v>
                </c:pt>
                <c:pt idx="10">
                  <c:v>SAI 11</c:v>
                </c:pt>
                <c:pt idx="11">
                  <c:v>SAI 12</c:v>
                </c:pt>
                <c:pt idx="12">
                  <c:v>SAI 13</c:v>
                </c:pt>
                <c:pt idx="13">
                  <c:v>SAI 14</c:v>
                </c:pt>
                <c:pt idx="14">
                  <c:v>Total</c:v>
                </c:pt>
              </c:strCache>
            </c:strRef>
          </c:cat>
          <c:val>
            <c:numRef>
              <c:f>'Comprehensive Charting'!$B$48:$P$48</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AC30-414D-8455-B9C4FA6E6BA7}"/>
            </c:ext>
          </c:extLst>
        </c:ser>
        <c:ser>
          <c:idx val="1"/>
          <c:order val="1"/>
          <c:tx>
            <c:v>Previous CSR</c:v>
          </c:tx>
          <c:invertIfNegative val="0"/>
          <c:cat>
            <c:strRef>
              <c:f>'Comprehensive Charting'!$B$47:$P$47</c:f>
              <c:strCache>
                <c:ptCount val="15"/>
                <c:pt idx="0">
                  <c:v>SAI 1</c:v>
                </c:pt>
                <c:pt idx="1">
                  <c:v>SAI 2</c:v>
                </c:pt>
                <c:pt idx="2">
                  <c:v>SAI 3</c:v>
                </c:pt>
                <c:pt idx="3">
                  <c:v>SAI 4</c:v>
                </c:pt>
                <c:pt idx="4">
                  <c:v>SAI 5</c:v>
                </c:pt>
                <c:pt idx="5">
                  <c:v>SAI 6</c:v>
                </c:pt>
                <c:pt idx="6">
                  <c:v>SAI 7</c:v>
                </c:pt>
                <c:pt idx="7">
                  <c:v>SAI 8</c:v>
                </c:pt>
                <c:pt idx="8">
                  <c:v>SAI 9</c:v>
                </c:pt>
                <c:pt idx="9">
                  <c:v>SAI 10</c:v>
                </c:pt>
                <c:pt idx="10">
                  <c:v>SAI 11</c:v>
                </c:pt>
                <c:pt idx="11">
                  <c:v>SAI 12</c:v>
                </c:pt>
                <c:pt idx="12">
                  <c:v>SAI 13</c:v>
                </c:pt>
                <c:pt idx="13">
                  <c:v>SAI 14</c:v>
                </c:pt>
                <c:pt idx="14">
                  <c:v>Total</c:v>
                </c:pt>
              </c:strCache>
            </c:strRef>
          </c:cat>
          <c:val>
            <c:numRef>
              <c:f>'Comprehensive Charting'!$B$49:$P$49</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AC30-414D-8455-B9C4FA6E6BA7}"/>
            </c:ext>
          </c:extLst>
        </c:ser>
        <c:dLbls>
          <c:showLegendKey val="0"/>
          <c:showVal val="0"/>
          <c:showCatName val="0"/>
          <c:showSerName val="0"/>
          <c:showPercent val="0"/>
          <c:showBubbleSize val="0"/>
        </c:dLbls>
        <c:gapWidth val="150"/>
        <c:axId val="58670080"/>
        <c:axId val="73958528"/>
      </c:barChart>
      <c:catAx>
        <c:axId val="58670080"/>
        <c:scaling>
          <c:orientation val="minMax"/>
        </c:scaling>
        <c:delete val="0"/>
        <c:axPos val="b"/>
        <c:title>
          <c:tx>
            <c:rich>
              <a:bodyPr/>
              <a:lstStyle/>
              <a:p>
                <a:pPr>
                  <a:defRPr sz="1400"/>
                </a:pPr>
                <a:r>
                  <a:rPr lang="en-US" sz="1400" b="1" i="0" baseline="0">
                    <a:effectLst/>
                  </a:rPr>
                  <a:t>Security Action Items</a:t>
                </a:r>
                <a:endParaRPr lang="en-US" sz="1400">
                  <a:effectLst/>
                </a:endParaRPr>
              </a:p>
            </c:rich>
          </c:tx>
          <c:overlay val="0"/>
        </c:title>
        <c:numFmt formatCode="General" sourceLinked="0"/>
        <c:majorTickMark val="out"/>
        <c:minorTickMark val="none"/>
        <c:tickLblPos val="nextTo"/>
        <c:txPr>
          <a:bodyPr/>
          <a:lstStyle/>
          <a:p>
            <a:pPr>
              <a:defRPr b="1"/>
            </a:pPr>
            <a:endParaRPr lang="en-US"/>
          </a:p>
        </c:txPr>
        <c:crossAx val="73958528"/>
        <c:crosses val="autoZero"/>
        <c:auto val="1"/>
        <c:lblAlgn val="ctr"/>
        <c:lblOffset val="100"/>
        <c:noMultiLvlLbl val="0"/>
      </c:catAx>
      <c:valAx>
        <c:axId val="73958528"/>
        <c:scaling>
          <c:orientation val="minMax"/>
          <c:min val="0"/>
        </c:scaling>
        <c:delete val="0"/>
        <c:axPos val="l"/>
        <c:majorGridlines/>
        <c:title>
          <c:tx>
            <c:rich>
              <a:bodyPr rot="-5400000" vert="horz"/>
              <a:lstStyle/>
              <a:p>
                <a:pPr>
                  <a:defRPr sz="1400"/>
                </a:pPr>
                <a:r>
                  <a:rPr lang="en-US" sz="1400"/>
                  <a:t># of Recommendations</a:t>
                </a:r>
              </a:p>
            </c:rich>
          </c:tx>
          <c:overlay val="0"/>
        </c:title>
        <c:numFmt formatCode="0" sourceLinked="1"/>
        <c:majorTickMark val="out"/>
        <c:minorTickMark val="none"/>
        <c:tickLblPos val="nextTo"/>
        <c:txPr>
          <a:bodyPr/>
          <a:lstStyle/>
          <a:p>
            <a:pPr>
              <a:defRPr b="1"/>
            </a:pPr>
            <a:endParaRPr lang="en-US"/>
          </a:p>
        </c:txPr>
        <c:crossAx val="58670080"/>
        <c:crosses val="autoZero"/>
        <c:crossBetween val="between"/>
        <c:minorUnit val="1"/>
      </c:valAx>
    </c:plotArea>
    <c:legend>
      <c:legendPos val="r"/>
      <c:overlay val="0"/>
      <c:txPr>
        <a:bodyPr/>
        <a:lstStyle/>
        <a:p>
          <a:pPr>
            <a:defRPr b="1"/>
          </a:pPr>
          <a:endParaRPr lang="en-US"/>
        </a:p>
      </c:txPr>
    </c:legend>
    <c:plotVisOnly val="1"/>
    <c:dispBlanksAs val="gap"/>
    <c:showDLblsOverMax val="0"/>
  </c:chart>
  <c:spPr>
    <a:ln w="28575">
      <a:solidFill>
        <a:sysClr val="windowText" lastClr="000000"/>
      </a:solidFill>
    </a:ln>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0</xdr:row>
          <xdr:rowOff>0</xdr:rowOff>
        </xdr:from>
        <xdr:to>
          <xdr:col>9</xdr:col>
          <xdr:colOff>584200</xdr:colOff>
          <xdr:row>48</xdr:row>
          <xdr:rowOff>69850</xdr:rowOff>
        </xdr:to>
        <xdr:sp macro="" textlink="">
          <xdr:nvSpPr>
            <xdr:cNvPr id="15361" name="Object 1" hidden="1">
              <a:extLst>
                <a:ext uri="{63B3BB69-23CF-44E3-9099-C40C66FF867C}">
                  <a14:compatExt spid="_x0000_s1536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3</xdr:row>
      <xdr:rowOff>133349</xdr:rowOff>
    </xdr:from>
    <xdr:to>
      <xdr:col>5</xdr:col>
      <xdr:colOff>592206</xdr:colOff>
      <xdr:row>9</xdr:row>
      <xdr:rowOff>114300</xdr:rowOff>
    </xdr:to>
    <xdr:pic>
      <xdr:nvPicPr>
        <xdr:cNvPr id="2" name="Picture 886" descr="TSA Logo compressed 121208"/>
        <xdr:cNvPicPr>
          <a:picLocks noChangeAspect="1" noChangeArrowheads="1"/>
        </xdr:cNvPicPr>
      </xdr:nvPicPr>
      <xdr:blipFill>
        <a:blip xmlns:r="http://schemas.openxmlformats.org/officeDocument/2006/relationships" r:embed="rId1" cstate="print"/>
        <a:srcRect/>
        <a:stretch>
          <a:fillRect/>
        </a:stretch>
      </xdr:blipFill>
      <xdr:spPr bwMode="auto">
        <a:xfrm>
          <a:off x="19050" y="857249"/>
          <a:ext cx="3621156" cy="1152526"/>
        </a:xfrm>
        <a:prstGeom prst="rect">
          <a:avLst/>
        </a:prstGeom>
        <a:noFill/>
        <a:ln w="12700">
          <a:solidFill>
            <a:srgbClr val="000000"/>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29</xdr:row>
      <xdr:rowOff>28575</xdr:rowOff>
    </xdr:from>
    <xdr:to>
      <xdr:col>0</xdr:col>
      <xdr:colOff>447675</xdr:colOff>
      <xdr:row>29</xdr:row>
      <xdr:rowOff>285750</xdr:rowOff>
    </xdr:to>
    <xdr:sp macro="" textlink="">
      <xdr:nvSpPr>
        <xdr:cNvPr id="2" name="Oval 12"/>
        <xdr:cNvSpPr>
          <a:spLocks noChangeArrowheads="1"/>
        </xdr:cNvSpPr>
      </xdr:nvSpPr>
      <xdr:spPr bwMode="auto">
        <a:xfrm>
          <a:off x="209550" y="10429875"/>
          <a:ext cx="238125" cy="133350"/>
        </a:xfrm>
        <a:prstGeom prst="ellipse">
          <a:avLst/>
        </a:prstGeom>
        <a:solidFill>
          <a:srgbClr val="FCF305"/>
        </a:solidFill>
        <a:ln w="9525">
          <a:solidFill>
            <a:srgbClr val="000000"/>
          </a:solidFill>
          <a:round/>
          <a:headEnd/>
          <a:tailEnd/>
        </a:ln>
      </xdr:spPr>
    </xdr:sp>
    <xdr:clientData/>
  </xdr:twoCellAnchor>
  <xdr:twoCellAnchor>
    <xdr:from>
      <xdr:col>0</xdr:col>
      <xdr:colOff>209550</xdr:colOff>
      <xdr:row>28</xdr:row>
      <xdr:rowOff>28575</xdr:rowOff>
    </xdr:from>
    <xdr:to>
      <xdr:col>0</xdr:col>
      <xdr:colOff>447675</xdr:colOff>
      <xdr:row>28</xdr:row>
      <xdr:rowOff>285750</xdr:rowOff>
    </xdr:to>
    <xdr:sp macro="" textlink="">
      <xdr:nvSpPr>
        <xdr:cNvPr id="3" name="Oval 47"/>
        <xdr:cNvSpPr>
          <a:spLocks noChangeArrowheads="1"/>
        </xdr:cNvSpPr>
      </xdr:nvSpPr>
      <xdr:spPr bwMode="auto">
        <a:xfrm>
          <a:off x="209550" y="10267950"/>
          <a:ext cx="238125" cy="133350"/>
        </a:xfrm>
        <a:prstGeom prst="ellipse">
          <a:avLst/>
        </a:prstGeom>
        <a:solidFill>
          <a:srgbClr val="1FB714"/>
        </a:solidFill>
        <a:ln w="9525">
          <a:solidFill>
            <a:srgbClr val="000000"/>
          </a:solidFill>
          <a:round/>
          <a:headEnd/>
          <a:tailEnd/>
        </a:ln>
      </xdr:spPr>
    </xdr:sp>
    <xdr:clientData/>
  </xdr:twoCellAnchor>
  <xdr:twoCellAnchor>
    <xdr:from>
      <xdr:col>0</xdr:col>
      <xdr:colOff>209550</xdr:colOff>
      <xdr:row>30</xdr:row>
      <xdr:rowOff>28575</xdr:rowOff>
    </xdr:from>
    <xdr:to>
      <xdr:col>0</xdr:col>
      <xdr:colOff>447675</xdr:colOff>
      <xdr:row>30</xdr:row>
      <xdr:rowOff>285750</xdr:rowOff>
    </xdr:to>
    <xdr:sp macro="" textlink="">
      <xdr:nvSpPr>
        <xdr:cNvPr id="4" name="Oval 65"/>
        <xdr:cNvSpPr>
          <a:spLocks noChangeArrowheads="1"/>
        </xdr:cNvSpPr>
      </xdr:nvSpPr>
      <xdr:spPr bwMode="auto">
        <a:xfrm>
          <a:off x="209550" y="10591800"/>
          <a:ext cx="238125" cy="133350"/>
        </a:xfrm>
        <a:prstGeom prst="ellipse">
          <a:avLst/>
        </a:prstGeom>
        <a:solidFill>
          <a:srgbClr val="DD0806"/>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19051</xdr:colOff>
      <xdr:row>8</xdr:row>
      <xdr:rowOff>47625</xdr:rowOff>
    </xdr:from>
    <xdr:to>
      <xdr:col>15</xdr:col>
      <xdr:colOff>571501</xdr:colOff>
      <xdr:row>41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53</xdr:row>
      <xdr:rowOff>0</xdr:rowOff>
    </xdr:from>
    <xdr:to>
      <xdr:col>15</xdr:col>
      <xdr:colOff>552450</xdr:colOff>
      <xdr:row>85</xdr:row>
      <xdr:rowOff>142875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
  <sheetViews>
    <sheetView view="pageBreakPreview" zoomScaleNormal="100" zoomScaleSheetLayoutView="100" workbookViewId="0">
      <selection activeCell="M26" sqref="M26"/>
    </sheetView>
  </sheetViews>
  <sheetFormatPr defaultRowHeight="12.5" x14ac:dyDescent="0.25"/>
  <sheetData/>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7" shapeId="15361" r:id="rId4">
          <objectPr defaultSize="0" autoPict="0" r:id="rId5">
            <anchor moveWithCells="1">
              <from>
                <xdr:col>0</xdr:col>
                <xdr:colOff>12700</xdr:colOff>
                <xdr:row>0</xdr:row>
                <xdr:rowOff>0</xdr:rowOff>
              </from>
              <to>
                <xdr:col>9</xdr:col>
                <xdr:colOff>584200</xdr:colOff>
                <xdr:row>48</xdr:row>
                <xdr:rowOff>69850</xdr:rowOff>
              </to>
            </anchor>
          </objectPr>
        </oleObject>
      </mc:Choice>
      <mc:Fallback>
        <oleObject progId="AcroExch.Document.7" shapeId="15361"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52"/>
  <sheetViews>
    <sheetView zoomScaleNormal="100" workbookViewId="0">
      <selection activeCell="A50" sqref="A50"/>
    </sheetView>
  </sheetViews>
  <sheetFormatPr defaultColWidth="9.1796875" defaultRowHeight="12.5" x14ac:dyDescent="0.25"/>
  <cols>
    <col min="1" max="1" width="49.26953125" style="46" bestFit="1" customWidth="1"/>
    <col min="2" max="16" width="9.1796875" style="46"/>
    <col min="17" max="17" width="3" style="46" customWidth="1"/>
    <col min="18" max="18" width="9.7265625" style="46" customWidth="1"/>
    <col min="19" max="19" width="10.453125" style="47" customWidth="1"/>
    <col min="20" max="16384" width="9.1796875" style="47"/>
  </cols>
  <sheetData>
    <row r="1" spans="1:19" ht="24" thickTop="1" thickBot="1" x14ac:dyDescent="0.55000000000000004">
      <c r="A1" s="625">
        <f>Profile!$G$12</f>
        <v>0</v>
      </c>
      <c r="B1" s="626"/>
      <c r="C1" s="626"/>
      <c r="D1" s="626"/>
      <c r="E1" s="626"/>
      <c r="F1" s="626"/>
      <c r="G1" s="626"/>
      <c r="H1" s="626"/>
      <c r="I1" s="626"/>
      <c r="J1" s="626"/>
      <c r="K1" s="626"/>
      <c r="L1" s="626"/>
      <c r="M1" s="626"/>
      <c r="N1" s="626"/>
      <c r="O1" s="626"/>
      <c r="P1" s="627"/>
    </row>
    <row r="2" spans="1:19" ht="20.5" thickTop="1" x14ac:dyDescent="0.4">
      <c r="A2" s="622" t="s">
        <v>718</v>
      </c>
      <c r="B2" s="623"/>
      <c r="C2" s="623"/>
      <c r="D2" s="623"/>
      <c r="E2" s="623"/>
      <c r="F2" s="623"/>
      <c r="G2" s="623"/>
      <c r="H2" s="623"/>
      <c r="I2" s="623"/>
      <c r="J2" s="623"/>
      <c r="K2" s="623"/>
      <c r="L2" s="623"/>
      <c r="M2" s="623"/>
      <c r="N2" s="623"/>
      <c r="O2" s="623"/>
      <c r="P2" s="624"/>
    </row>
    <row r="3" spans="1:19" ht="13" x14ac:dyDescent="0.3">
      <c r="A3" s="48"/>
      <c r="B3" s="49" t="s">
        <v>174</v>
      </c>
      <c r="C3" s="49" t="s">
        <v>175</v>
      </c>
      <c r="D3" s="49" t="s">
        <v>176</v>
      </c>
      <c r="E3" s="49" t="s">
        <v>177</v>
      </c>
      <c r="F3" s="49" t="s">
        <v>178</v>
      </c>
      <c r="G3" s="49" t="s">
        <v>179</v>
      </c>
      <c r="H3" s="49" t="s">
        <v>180</v>
      </c>
      <c r="I3" s="49" t="s">
        <v>181</v>
      </c>
      <c r="J3" s="49" t="s">
        <v>182</v>
      </c>
      <c r="K3" s="49" t="s">
        <v>183</v>
      </c>
      <c r="L3" s="49" t="s">
        <v>184</v>
      </c>
      <c r="M3" s="49" t="s">
        <v>185</v>
      </c>
      <c r="N3" s="49" t="s">
        <v>186</v>
      </c>
      <c r="O3" s="49" t="s">
        <v>187</v>
      </c>
      <c r="P3" s="50" t="s">
        <v>172</v>
      </c>
    </row>
    <row r="4" spans="1:19" ht="13" x14ac:dyDescent="0.3">
      <c r="A4" s="51" t="s">
        <v>806</v>
      </c>
      <c r="B4" s="52">
        <f>'Comprehensive Summary'!$E$9</f>
        <v>0</v>
      </c>
      <c r="C4" s="52">
        <f>'Comprehensive Summary'!$E$10</f>
        <v>0</v>
      </c>
      <c r="D4" s="52">
        <f>'Comprehensive Summary'!$E$11</f>
        <v>0</v>
      </c>
      <c r="E4" s="52">
        <f>'Comprehensive Summary'!$E$12</f>
        <v>0</v>
      </c>
      <c r="F4" s="52">
        <f>'Comprehensive Summary'!$E$13</f>
        <v>0</v>
      </c>
      <c r="G4" s="52">
        <f>'Comprehensive Summary'!$E$14</f>
        <v>0</v>
      </c>
      <c r="H4" s="52">
        <f>'Comprehensive Summary'!$E$15</f>
        <v>0</v>
      </c>
      <c r="I4" s="52">
        <f>'Comprehensive Summary'!$E$16</f>
        <v>0</v>
      </c>
      <c r="J4" s="52">
        <f>'Comprehensive Summary'!$E$17</f>
        <v>0</v>
      </c>
      <c r="K4" s="52">
        <f>'Comprehensive Summary'!$E$18</f>
        <v>0</v>
      </c>
      <c r="L4" s="52">
        <f>'Comprehensive Summary'!$E$19</f>
        <v>0</v>
      </c>
      <c r="M4" s="52">
        <f>'Comprehensive Summary'!$E$20</f>
        <v>0</v>
      </c>
      <c r="N4" s="52">
        <f>'Comprehensive Summary'!$E$21</f>
        <v>0</v>
      </c>
      <c r="O4" s="52">
        <f>'Comprehensive Summary'!$E$22</f>
        <v>0</v>
      </c>
      <c r="P4" s="53">
        <f>'Comprehensive Summary'!$E$24</f>
        <v>0</v>
      </c>
    </row>
    <row r="5" spans="1:19" ht="13.5" thickBot="1" x14ac:dyDescent="0.35">
      <c r="A5" s="54" t="s">
        <v>807</v>
      </c>
      <c r="B5" s="55">
        <f>'Previous CSR Implementation'!$B$2</f>
        <v>0</v>
      </c>
      <c r="C5" s="55">
        <f>'Previous CSR Implementation'!$C$2</f>
        <v>0</v>
      </c>
      <c r="D5" s="55">
        <f>'Previous CSR Implementation'!$D$2</f>
        <v>0</v>
      </c>
      <c r="E5" s="55">
        <f>'Previous CSR Implementation'!$E$2</f>
        <v>0</v>
      </c>
      <c r="F5" s="55">
        <f>'Previous CSR Implementation'!$F$2</f>
        <v>0</v>
      </c>
      <c r="G5" s="55">
        <f>'Previous CSR Implementation'!$G$2</f>
        <v>0</v>
      </c>
      <c r="H5" s="55">
        <f>'Previous CSR Implementation'!$H$2</f>
        <v>0</v>
      </c>
      <c r="I5" s="55">
        <f>'Previous CSR Implementation'!$I$2</f>
        <v>0</v>
      </c>
      <c r="J5" s="55">
        <f>'Previous CSR Implementation'!$J$2</f>
        <v>0</v>
      </c>
      <c r="K5" s="55">
        <f>'Previous CSR Implementation'!$K$2</f>
        <v>0</v>
      </c>
      <c r="L5" s="55">
        <f>'Previous CSR Implementation'!$L$2</f>
        <v>0</v>
      </c>
      <c r="M5" s="55">
        <f>'Previous CSR Implementation'!$M$2</f>
        <v>0</v>
      </c>
      <c r="N5" s="55">
        <f>'Previous CSR Implementation'!$N$2</f>
        <v>0</v>
      </c>
      <c r="O5" s="55">
        <f>'Previous CSR Implementation'!$O$2</f>
        <v>0</v>
      </c>
      <c r="P5" s="56">
        <f>'Previous CSR Implementation'!$P$2</f>
        <v>0</v>
      </c>
      <c r="R5" s="62"/>
      <c r="S5" s="63"/>
    </row>
    <row r="6" spans="1:19" ht="13.5" thickTop="1" thickBot="1" x14ac:dyDescent="0.3"/>
    <row r="7" spans="1:19" ht="14" thickTop="1" thickBot="1" x14ac:dyDescent="0.35">
      <c r="A7" s="57" t="s">
        <v>188</v>
      </c>
      <c r="B7" s="58">
        <f>B4-B5</f>
        <v>0</v>
      </c>
      <c r="C7" s="58">
        <f t="shared" ref="C7:P7" si="0">C4-C5</f>
        <v>0</v>
      </c>
      <c r="D7" s="58">
        <f t="shared" si="0"/>
        <v>0</v>
      </c>
      <c r="E7" s="58">
        <f t="shared" si="0"/>
        <v>0</v>
      </c>
      <c r="F7" s="58">
        <f t="shared" si="0"/>
        <v>0</v>
      </c>
      <c r="G7" s="58">
        <f t="shared" si="0"/>
        <v>0</v>
      </c>
      <c r="H7" s="58">
        <f t="shared" si="0"/>
        <v>0</v>
      </c>
      <c r="I7" s="58">
        <f t="shared" si="0"/>
        <v>0</v>
      </c>
      <c r="J7" s="58">
        <f t="shared" si="0"/>
        <v>0</v>
      </c>
      <c r="K7" s="58">
        <f t="shared" si="0"/>
        <v>0</v>
      </c>
      <c r="L7" s="58">
        <f t="shared" si="0"/>
        <v>0</v>
      </c>
      <c r="M7" s="58">
        <f t="shared" si="0"/>
        <v>0</v>
      </c>
      <c r="N7" s="58">
        <f t="shared" si="0"/>
        <v>0</v>
      </c>
      <c r="O7" s="58">
        <f t="shared" si="0"/>
        <v>0</v>
      </c>
      <c r="P7" s="59">
        <f t="shared" si="0"/>
        <v>0</v>
      </c>
    </row>
    <row r="8" spans="1:19" ht="13" thickTop="1" x14ac:dyDescent="0.25">
      <c r="A8" s="47"/>
      <c r="E8" s="47"/>
      <c r="F8" s="47"/>
      <c r="G8" s="47"/>
      <c r="H8" s="47"/>
      <c r="I8" s="47"/>
      <c r="J8" s="47"/>
      <c r="K8" s="47"/>
      <c r="L8" s="47"/>
      <c r="M8" s="47"/>
      <c r="N8" s="47"/>
      <c r="O8" s="47"/>
      <c r="P8" s="47"/>
      <c r="Q8" s="47"/>
      <c r="R8" s="47"/>
    </row>
    <row r="11" spans="1:19" x14ac:dyDescent="0.25">
      <c r="A11" s="47"/>
      <c r="B11" s="60"/>
      <c r="C11" s="60"/>
      <c r="D11" s="60"/>
      <c r="E11" s="47"/>
      <c r="F11" s="47"/>
      <c r="G11" s="47"/>
      <c r="H11" s="47"/>
      <c r="I11" s="47"/>
      <c r="J11" s="47"/>
      <c r="K11" s="47"/>
      <c r="L11" s="47"/>
      <c r="M11" s="47"/>
      <c r="N11" s="47"/>
      <c r="O11" s="47"/>
      <c r="P11" s="47"/>
      <c r="Q11" s="47"/>
      <c r="R11" s="47"/>
    </row>
    <row r="12" spans="1:19" x14ac:dyDescent="0.25">
      <c r="A12" s="47"/>
      <c r="B12" s="61"/>
      <c r="C12" s="60"/>
      <c r="D12" s="60"/>
      <c r="E12" s="47"/>
      <c r="F12" s="47"/>
      <c r="G12" s="47"/>
      <c r="H12" s="47"/>
      <c r="I12" s="47"/>
      <c r="J12" s="47"/>
      <c r="K12" s="47"/>
      <c r="L12" s="47"/>
      <c r="M12" s="47"/>
      <c r="N12" s="47"/>
      <c r="O12" s="47"/>
      <c r="P12" s="47"/>
      <c r="Q12" s="47"/>
      <c r="R12" s="47"/>
    </row>
    <row r="13" spans="1:19" x14ac:dyDescent="0.25">
      <c r="A13" s="47"/>
      <c r="B13" s="61"/>
      <c r="C13" s="60"/>
      <c r="D13" s="60"/>
      <c r="E13" s="47"/>
      <c r="F13" s="47"/>
      <c r="G13" s="47"/>
      <c r="H13" s="47"/>
      <c r="I13" s="47"/>
      <c r="J13" s="47"/>
      <c r="K13" s="47"/>
      <c r="L13" s="47"/>
      <c r="M13" s="47"/>
      <c r="N13" s="47"/>
      <c r="O13" s="47"/>
      <c r="P13" s="47"/>
      <c r="Q13" s="47"/>
      <c r="R13" s="47"/>
    </row>
    <row r="14" spans="1:19" x14ac:dyDescent="0.25">
      <c r="A14" s="47"/>
      <c r="B14" s="60"/>
      <c r="C14" s="60"/>
      <c r="D14" s="60"/>
      <c r="E14" s="47"/>
      <c r="F14" s="47"/>
      <c r="G14" s="47"/>
      <c r="H14" s="47"/>
      <c r="I14" s="47"/>
      <c r="J14" s="47"/>
      <c r="K14" s="47"/>
      <c r="L14" s="47"/>
      <c r="M14" s="47"/>
      <c r="N14" s="47"/>
      <c r="O14" s="47"/>
      <c r="P14" s="47"/>
      <c r="Q14" s="47"/>
      <c r="R14" s="47"/>
    </row>
    <row r="15" spans="1:19" x14ac:dyDescent="0.25">
      <c r="A15" s="47"/>
      <c r="B15" s="60"/>
      <c r="C15" s="60"/>
      <c r="D15" s="60"/>
      <c r="E15" s="47"/>
      <c r="F15" s="47"/>
      <c r="G15" s="47"/>
      <c r="H15" s="47"/>
      <c r="I15" s="47"/>
      <c r="J15" s="47"/>
      <c r="K15" s="47"/>
      <c r="L15" s="47"/>
      <c r="M15" s="47"/>
      <c r="N15" s="47"/>
      <c r="O15" s="47"/>
      <c r="P15" s="47"/>
      <c r="Q15" s="47"/>
      <c r="R15" s="47"/>
    </row>
    <row r="44" spans="1:16" ht="13" thickBot="1" x14ac:dyDescent="0.3"/>
    <row r="45" spans="1:16" ht="24" thickTop="1" thickBot="1" x14ac:dyDescent="0.55000000000000004">
      <c r="A45" s="625">
        <f>Profile!$G$12</f>
        <v>0</v>
      </c>
      <c r="B45" s="626"/>
      <c r="C45" s="626"/>
      <c r="D45" s="626"/>
      <c r="E45" s="626"/>
      <c r="F45" s="626"/>
      <c r="G45" s="626"/>
      <c r="H45" s="626"/>
      <c r="I45" s="626"/>
      <c r="J45" s="626"/>
      <c r="K45" s="626"/>
      <c r="L45" s="626"/>
      <c r="M45" s="626"/>
      <c r="N45" s="626"/>
      <c r="O45" s="626"/>
      <c r="P45" s="627"/>
    </row>
    <row r="46" spans="1:16" ht="20.5" thickTop="1" x14ac:dyDescent="0.4">
      <c r="A46" s="622" t="s">
        <v>761</v>
      </c>
      <c r="B46" s="623"/>
      <c r="C46" s="623"/>
      <c r="D46" s="623"/>
      <c r="E46" s="623"/>
      <c r="F46" s="623"/>
      <c r="G46" s="623"/>
      <c r="H46" s="623"/>
      <c r="I46" s="623"/>
      <c r="J46" s="623"/>
      <c r="K46" s="623"/>
      <c r="L46" s="623"/>
      <c r="M46" s="623"/>
      <c r="N46" s="623"/>
      <c r="O46" s="623"/>
      <c r="P46" s="624"/>
    </row>
    <row r="47" spans="1:16" ht="13" x14ac:dyDescent="0.3">
      <c r="A47" s="48"/>
      <c r="B47" s="49" t="s">
        <v>174</v>
      </c>
      <c r="C47" s="49" t="s">
        <v>175</v>
      </c>
      <c r="D47" s="49" t="s">
        <v>176</v>
      </c>
      <c r="E47" s="49" t="s">
        <v>177</v>
      </c>
      <c r="F47" s="49" t="s">
        <v>178</v>
      </c>
      <c r="G47" s="49" t="s">
        <v>179</v>
      </c>
      <c r="H47" s="49" t="s">
        <v>180</v>
      </c>
      <c r="I47" s="49" t="s">
        <v>181</v>
      </c>
      <c r="J47" s="49" t="s">
        <v>182</v>
      </c>
      <c r="K47" s="49" t="s">
        <v>183</v>
      </c>
      <c r="L47" s="49" t="s">
        <v>184</v>
      </c>
      <c r="M47" s="49" t="s">
        <v>185</v>
      </c>
      <c r="N47" s="49" t="s">
        <v>186</v>
      </c>
      <c r="O47" s="49" t="s">
        <v>187</v>
      </c>
      <c r="P47" s="50" t="s">
        <v>724</v>
      </c>
    </row>
    <row r="48" spans="1:16" ht="13" x14ac:dyDescent="0.3">
      <c r="A48" s="51" t="s">
        <v>808</v>
      </c>
      <c r="B48" s="259">
        <f>'Comprehensive Summary'!$G$9</f>
        <v>0</v>
      </c>
      <c r="C48" s="259">
        <f>'Comprehensive Summary'!$G$10</f>
        <v>0</v>
      </c>
      <c r="D48" s="259">
        <f>'Comprehensive Summary'!$G$11</f>
        <v>0</v>
      </c>
      <c r="E48" s="259">
        <f>'Comprehensive Summary'!$G$12</f>
        <v>0</v>
      </c>
      <c r="F48" s="259">
        <f>'Comprehensive Summary'!$G$13</f>
        <v>0</v>
      </c>
      <c r="G48" s="259">
        <f>'Comprehensive Summary'!$G$14</f>
        <v>0</v>
      </c>
      <c r="H48" s="259">
        <f>'Comprehensive Summary'!$G$15</f>
        <v>0</v>
      </c>
      <c r="I48" s="259">
        <f>'Comprehensive Summary'!$G$16</f>
        <v>0</v>
      </c>
      <c r="J48" s="259">
        <f>'Comprehensive Summary'!$G$17</f>
        <v>0</v>
      </c>
      <c r="K48" s="259">
        <f>'Comprehensive Summary'!$G$18</f>
        <v>0</v>
      </c>
      <c r="L48" s="259">
        <f>'Comprehensive Summary'!$G$19</f>
        <v>0</v>
      </c>
      <c r="M48" s="259">
        <f>'Comprehensive Summary'!$G$20</f>
        <v>0</v>
      </c>
      <c r="N48" s="259">
        <f>'Comprehensive Summary'!$G$21</f>
        <v>0</v>
      </c>
      <c r="O48" s="259">
        <f>'Comprehensive Summary'!$G$22</f>
        <v>0</v>
      </c>
      <c r="P48" s="260">
        <f>'Comprehensive Summary'!$G$24</f>
        <v>0</v>
      </c>
    </row>
    <row r="49" spans="1:16" ht="13.5" thickBot="1" x14ac:dyDescent="0.35">
      <c r="A49" s="54" t="s">
        <v>809</v>
      </c>
      <c r="B49" s="261">
        <f>'Previous CSR Implementation'!$B$19</f>
        <v>0</v>
      </c>
      <c r="C49" s="261">
        <f>'Previous CSR Implementation'!$C$19</f>
        <v>0</v>
      </c>
      <c r="D49" s="261">
        <f>'Previous CSR Implementation'!$D$19</f>
        <v>0</v>
      </c>
      <c r="E49" s="261">
        <f>'Previous CSR Implementation'!$E$19</f>
        <v>0</v>
      </c>
      <c r="F49" s="261">
        <f>'Previous CSR Implementation'!$F$19</f>
        <v>0</v>
      </c>
      <c r="G49" s="261">
        <f>'Previous CSR Implementation'!$G$19</f>
        <v>0</v>
      </c>
      <c r="H49" s="261">
        <f>'Previous CSR Implementation'!$H$19</f>
        <v>0</v>
      </c>
      <c r="I49" s="261">
        <f>'Previous CSR Implementation'!$I$19</f>
        <v>0</v>
      </c>
      <c r="J49" s="261">
        <f>'Previous CSR Implementation'!$J$19</f>
        <v>0</v>
      </c>
      <c r="K49" s="261">
        <f>'Previous CSR Implementation'!$K$19</f>
        <v>0</v>
      </c>
      <c r="L49" s="261">
        <f>'Previous CSR Implementation'!$L$19</f>
        <v>0</v>
      </c>
      <c r="M49" s="261">
        <f>'Previous CSR Implementation'!$M$19</f>
        <v>0</v>
      </c>
      <c r="N49" s="261">
        <f>'Previous CSR Implementation'!$N$19</f>
        <v>0</v>
      </c>
      <c r="O49" s="261">
        <f>'Previous CSR Implementation'!$O$19</f>
        <v>0</v>
      </c>
      <c r="P49" s="262">
        <f>'Previous CSR Implementation'!$P$19</f>
        <v>0</v>
      </c>
    </row>
    <row r="50" spans="1:16" ht="13.5" thickTop="1" thickBot="1" x14ac:dyDescent="0.3">
      <c r="B50" s="263"/>
      <c r="C50" s="263"/>
      <c r="D50" s="263"/>
      <c r="E50" s="263"/>
      <c r="F50" s="263"/>
      <c r="G50" s="263"/>
      <c r="H50" s="263"/>
      <c r="I50" s="263"/>
      <c r="J50" s="263"/>
      <c r="K50" s="263"/>
      <c r="L50" s="263"/>
      <c r="M50" s="263"/>
      <c r="N50" s="263"/>
      <c r="O50" s="263"/>
      <c r="P50" s="263"/>
    </row>
    <row r="51" spans="1:16" ht="14" thickTop="1" thickBot="1" x14ac:dyDescent="0.35">
      <c r="A51" s="57" t="s">
        <v>188</v>
      </c>
      <c r="B51" s="264">
        <f>B48-B49</f>
        <v>0</v>
      </c>
      <c r="C51" s="264">
        <f t="shared" ref="C51:P51" si="1">C48-C49</f>
        <v>0</v>
      </c>
      <c r="D51" s="264">
        <f t="shared" si="1"/>
        <v>0</v>
      </c>
      <c r="E51" s="264">
        <f t="shared" si="1"/>
        <v>0</v>
      </c>
      <c r="F51" s="264">
        <f t="shared" si="1"/>
        <v>0</v>
      </c>
      <c r="G51" s="264">
        <f t="shared" si="1"/>
        <v>0</v>
      </c>
      <c r="H51" s="264">
        <f t="shared" si="1"/>
        <v>0</v>
      </c>
      <c r="I51" s="264">
        <f t="shared" si="1"/>
        <v>0</v>
      </c>
      <c r="J51" s="264">
        <f t="shared" si="1"/>
        <v>0</v>
      </c>
      <c r="K51" s="264">
        <f t="shared" si="1"/>
        <v>0</v>
      </c>
      <c r="L51" s="264">
        <f t="shared" si="1"/>
        <v>0</v>
      </c>
      <c r="M51" s="264">
        <f t="shared" si="1"/>
        <v>0</v>
      </c>
      <c r="N51" s="264">
        <f t="shared" si="1"/>
        <v>0</v>
      </c>
      <c r="O51" s="264">
        <f t="shared" si="1"/>
        <v>0</v>
      </c>
      <c r="P51" s="265">
        <f t="shared" si="1"/>
        <v>0</v>
      </c>
    </row>
    <row r="52" spans="1:16" ht="13" thickTop="1" x14ac:dyDescent="0.25"/>
  </sheetData>
  <sheetProtection formatColumns="0" formatRows="0"/>
  <mergeCells count="4">
    <mergeCell ref="A2:P2"/>
    <mergeCell ref="A1:P1"/>
    <mergeCell ref="A46:P46"/>
    <mergeCell ref="A45:P45"/>
  </mergeCells>
  <conditionalFormatting sqref="B4:P5">
    <cfRule type="cellIs" dxfId="11" priority="51" operator="between">
      <formula>0.7</formula>
      <formula>0.899999</formula>
    </cfRule>
    <cfRule type="cellIs" dxfId="10" priority="52" operator="greaterThanOrEqual">
      <formula>0.9</formula>
    </cfRule>
    <cfRule type="cellIs" dxfId="9" priority="53" operator="lessThan">
      <formula>0.7</formula>
    </cfRule>
  </conditionalFormatting>
  <conditionalFormatting sqref="B7:O7">
    <cfRule type="cellIs" dxfId="8" priority="42" operator="equal">
      <formula>0</formula>
    </cfRule>
    <cfRule type="cellIs" dxfId="7" priority="43" operator="greaterThan">
      <formula>0</formula>
    </cfRule>
    <cfRule type="cellIs" dxfId="6" priority="44" operator="lessThan">
      <formula>0</formula>
    </cfRule>
  </conditionalFormatting>
  <conditionalFormatting sqref="P7">
    <cfRule type="cellIs" dxfId="5" priority="36" operator="equal">
      <formula>0</formula>
    </cfRule>
    <cfRule type="cellIs" dxfId="4" priority="37" operator="greaterThan">
      <formula>0</formula>
    </cfRule>
    <cfRule type="cellIs" dxfId="3" priority="38" operator="lessThan">
      <formula>0</formula>
    </cfRule>
  </conditionalFormatting>
  <conditionalFormatting sqref="B48:P49">
    <cfRule type="cellIs" dxfId="2" priority="3" operator="greaterThan">
      <formula>0</formula>
    </cfRule>
  </conditionalFormatting>
  <conditionalFormatting sqref="B51:P51">
    <cfRule type="cellIs" dxfId="1" priority="1" operator="lessThan">
      <formula>0</formula>
    </cfRule>
    <cfRule type="cellIs" dxfId="0" priority="2" operator="greaterThan">
      <formula>0</formula>
    </cfRule>
  </conditionalFormatting>
  <pageMargins left="0.7" right="0.7" top="0.75" bottom="0.75" header="0.3" footer="0.3"/>
  <pageSetup scale="48" fitToHeight="0" orientation="portrait" horizontalDpi="4294967293" verticalDpi="1200" r:id="rId1"/>
  <headerFooter>
    <oddHeader>&amp;C&amp;"Arial,Bold"&amp;16&amp;KFF0000SENSITIVE SECURITY INFORMATION</oddHeader>
    <oddFooter>&amp;C&amp;G
OMB Control # 1652-0056</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68"/>
  <sheetViews>
    <sheetView workbookViewId="0">
      <selection activeCell="B2" sqref="B2"/>
    </sheetView>
  </sheetViews>
  <sheetFormatPr defaultColWidth="9.1796875" defaultRowHeight="12.5" x14ac:dyDescent="0.25"/>
  <cols>
    <col min="1" max="1" width="23.1796875" style="8" bestFit="1" customWidth="1"/>
    <col min="2" max="2" width="35.453125" style="2" bestFit="1" customWidth="1"/>
    <col min="3" max="4" width="9.1796875" style="2"/>
    <col min="5" max="5" width="30.453125" style="2" bestFit="1" customWidth="1"/>
    <col min="6" max="6" width="9.1796875" style="2"/>
    <col min="7" max="7" width="9.1796875" style="8"/>
    <col min="8" max="8" width="16.7265625" style="2" bestFit="1" customWidth="1"/>
    <col min="9" max="9" width="15.453125" style="2" bestFit="1" customWidth="1"/>
    <col min="10" max="16384" width="9.1796875" style="2"/>
  </cols>
  <sheetData>
    <row r="1" spans="1:14" ht="13.5" thickTop="1" x14ac:dyDescent="0.25">
      <c r="A1" s="628" t="s">
        <v>31</v>
      </c>
      <c r="B1" s="629"/>
      <c r="C1" s="630"/>
      <c r="D1" s="630"/>
      <c r="E1" s="630"/>
      <c r="F1" s="630"/>
      <c r="G1" s="630"/>
      <c r="H1" s="630"/>
      <c r="I1" s="630"/>
      <c r="J1" s="630"/>
      <c r="K1" s="630"/>
      <c r="L1" s="630"/>
      <c r="M1" s="630"/>
      <c r="N1" s="631"/>
    </row>
    <row r="2" spans="1:14" x14ac:dyDescent="0.25">
      <c r="A2" s="122"/>
      <c r="B2" s="167"/>
      <c r="C2" s="9"/>
      <c r="D2" s="65"/>
      <c r="E2" s="68" t="s">
        <v>198</v>
      </c>
      <c r="F2" s="164"/>
      <c r="G2" s="65"/>
      <c r="H2" s="9"/>
      <c r="I2" s="9"/>
      <c r="J2" s="9"/>
      <c r="K2" s="9"/>
      <c r="L2" s="9"/>
      <c r="M2" s="9"/>
      <c r="N2" s="66"/>
    </row>
    <row r="3" spans="1:14" ht="15.5" x14ac:dyDescent="0.25">
      <c r="A3" s="90">
        <v>1</v>
      </c>
      <c r="B3" s="112" t="s">
        <v>570</v>
      </c>
      <c r="C3" s="64" t="s">
        <v>10</v>
      </c>
      <c r="D3" s="65">
        <v>1</v>
      </c>
      <c r="E3" s="163" t="s">
        <v>106</v>
      </c>
      <c r="F3" s="204" t="s">
        <v>714</v>
      </c>
      <c r="G3" s="64" t="s">
        <v>103</v>
      </c>
      <c r="H3" s="84" t="s">
        <v>217</v>
      </c>
      <c r="I3" s="210" t="s">
        <v>715</v>
      </c>
      <c r="J3" s="67" t="s">
        <v>109</v>
      </c>
      <c r="K3" s="68" t="s">
        <v>34</v>
      </c>
      <c r="L3" s="9"/>
      <c r="M3" s="9"/>
      <c r="N3" s="66"/>
    </row>
    <row r="4" spans="1:14" ht="15.5" x14ac:dyDescent="0.25">
      <c r="A4" s="90">
        <v>2</v>
      </c>
      <c r="B4" s="112" t="s">
        <v>577</v>
      </c>
      <c r="C4" s="9"/>
      <c r="D4" s="65">
        <v>2</v>
      </c>
      <c r="E4" s="163" t="s">
        <v>35</v>
      </c>
      <c r="F4" s="119">
        <v>1</v>
      </c>
      <c r="G4" s="64" t="s">
        <v>25</v>
      </c>
      <c r="H4" s="84" t="s">
        <v>216</v>
      </c>
      <c r="I4" s="65" t="s">
        <v>105</v>
      </c>
      <c r="J4" s="67" t="s">
        <v>108</v>
      </c>
      <c r="K4" s="9" t="s">
        <v>210</v>
      </c>
      <c r="L4" s="9"/>
      <c r="M4" s="9"/>
      <c r="N4" s="66"/>
    </row>
    <row r="5" spans="1:14" ht="15.5" x14ac:dyDescent="0.25">
      <c r="A5" s="90">
        <v>3</v>
      </c>
      <c r="B5" s="112" t="s">
        <v>502</v>
      </c>
      <c r="C5" s="9"/>
      <c r="D5" s="65">
        <v>3</v>
      </c>
      <c r="E5" s="163" t="s">
        <v>36</v>
      </c>
      <c r="F5" s="119">
        <v>2</v>
      </c>
      <c r="G5" s="65"/>
      <c r="H5" s="65" t="s">
        <v>104</v>
      </c>
      <c r="I5" s="65"/>
      <c r="J5" s="67" t="s">
        <v>111</v>
      </c>
      <c r="K5" s="9" t="s">
        <v>209</v>
      </c>
      <c r="L5" s="9"/>
      <c r="M5" s="9"/>
      <c r="N5" s="66"/>
    </row>
    <row r="6" spans="1:14" ht="15.75" customHeight="1" x14ac:dyDescent="0.25">
      <c r="A6" s="122">
        <v>4</v>
      </c>
      <c r="B6" s="167" t="s">
        <v>286</v>
      </c>
      <c r="C6" s="9"/>
      <c r="D6" s="65">
        <v>4</v>
      </c>
      <c r="E6" s="163" t="s">
        <v>37</v>
      </c>
      <c r="F6" s="119">
        <v>3</v>
      </c>
      <c r="G6" s="65"/>
      <c r="H6" s="84" t="s">
        <v>218</v>
      </c>
      <c r="I6" s="9"/>
      <c r="J6" s="67" t="s">
        <v>110</v>
      </c>
      <c r="K6" s="68" t="s">
        <v>208</v>
      </c>
      <c r="L6" s="9"/>
      <c r="M6" s="9"/>
      <c r="N6" s="66"/>
    </row>
    <row r="7" spans="1:14" ht="15.5" x14ac:dyDescent="0.25">
      <c r="A7" s="122">
        <v>5</v>
      </c>
      <c r="B7" s="167" t="s">
        <v>469</v>
      </c>
      <c r="C7" s="9"/>
      <c r="D7" s="65">
        <v>5</v>
      </c>
      <c r="E7" s="163" t="s">
        <v>38</v>
      </c>
      <c r="F7" s="119">
        <v>4</v>
      </c>
      <c r="G7" s="65"/>
      <c r="H7" s="9"/>
      <c r="I7" s="9"/>
      <c r="J7" s="67" t="s">
        <v>112</v>
      </c>
      <c r="K7" s="68" t="s">
        <v>169</v>
      </c>
      <c r="L7" s="9"/>
      <c r="M7" s="9"/>
      <c r="N7" s="66"/>
    </row>
    <row r="8" spans="1:14" ht="15.5" x14ac:dyDescent="0.25">
      <c r="A8" s="90">
        <v>6</v>
      </c>
      <c r="B8" s="112" t="s">
        <v>563</v>
      </c>
      <c r="C8" s="9"/>
      <c r="D8" s="65">
        <v>6</v>
      </c>
      <c r="E8" s="163" t="s">
        <v>39</v>
      </c>
      <c r="F8" s="119">
        <v>5</v>
      </c>
      <c r="G8" s="65"/>
      <c r="H8" s="9"/>
      <c r="I8" s="9"/>
      <c r="J8" s="67" t="s">
        <v>113</v>
      </c>
      <c r="K8" s="68" t="s">
        <v>159</v>
      </c>
      <c r="L8" s="9"/>
      <c r="M8" s="9"/>
      <c r="N8" s="66"/>
    </row>
    <row r="9" spans="1:14" ht="15.5" x14ac:dyDescent="0.25">
      <c r="A9" s="122">
        <v>7</v>
      </c>
      <c r="B9" s="167" t="s">
        <v>280</v>
      </c>
      <c r="C9" s="9"/>
      <c r="D9" s="65">
        <v>7</v>
      </c>
      <c r="E9" s="163" t="s">
        <v>40</v>
      </c>
      <c r="F9" s="119">
        <v>6</v>
      </c>
      <c r="G9" s="65"/>
      <c r="H9" s="9"/>
      <c r="I9" s="9"/>
      <c r="J9" s="67" t="s">
        <v>114</v>
      </c>
      <c r="K9" s="68" t="s">
        <v>160</v>
      </c>
      <c r="L9" s="9"/>
      <c r="M9" s="9"/>
      <c r="N9" s="66"/>
    </row>
    <row r="10" spans="1:14" ht="16" thickBot="1" x14ac:dyDescent="0.3">
      <c r="A10" s="121">
        <v>8</v>
      </c>
      <c r="B10" s="168" t="s">
        <v>576</v>
      </c>
      <c r="C10" s="10"/>
      <c r="D10" s="69"/>
      <c r="E10" s="163" t="s">
        <v>41</v>
      </c>
      <c r="F10" s="119">
        <v>7</v>
      </c>
      <c r="G10" s="69"/>
      <c r="H10" s="10"/>
      <c r="I10" s="10"/>
      <c r="J10" s="67" t="s">
        <v>116</v>
      </c>
      <c r="K10" s="68" t="s">
        <v>161</v>
      </c>
      <c r="L10" s="10"/>
      <c r="M10" s="10"/>
      <c r="N10" s="70"/>
    </row>
    <row r="11" spans="1:14" ht="16" thickTop="1" x14ac:dyDescent="0.25">
      <c r="A11" s="8">
        <v>9</v>
      </c>
      <c r="B11" s="2" t="s">
        <v>582</v>
      </c>
      <c r="E11" s="165" t="s">
        <v>42</v>
      </c>
      <c r="F11" s="120">
        <v>8</v>
      </c>
      <c r="J11" s="71" t="s">
        <v>115</v>
      </c>
      <c r="K11" s="72" t="s">
        <v>162</v>
      </c>
    </row>
    <row r="12" spans="1:14" ht="15.5" x14ac:dyDescent="0.25">
      <c r="A12" s="8">
        <v>10</v>
      </c>
      <c r="B12" s="2" t="s">
        <v>568</v>
      </c>
      <c r="E12" s="165" t="s">
        <v>43</v>
      </c>
      <c r="F12" s="120">
        <v>9</v>
      </c>
      <c r="J12" s="71" t="s">
        <v>117</v>
      </c>
      <c r="K12" s="72" t="s">
        <v>163</v>
      </c>
    </row>
    <row r="13" spans="1:14" ht="15.5" x14ac:dyDescent="0.25">
      <c r="A13" s="8">
        <v>11</v>
      </c>
      <c r="B13" s="2" t="s">
        <v>583</v>
      </c>
      <c r="E13" s="165" t="s">
        <v>44</v>
      </c>
      <c r="F13" s="120">
        <v>10</v>
      </c>
      <c r="J13" s="71" t="s">
        <v>118</v>
      </c>
      <c r="K13" s="72" t="s">
        <v>164</v>
      </c>
    </row>
    <row r="14" spans="1:14" ht="15.5" x14ac:dyDescent="0.25">
      <c r="A14" s="8">
        <v>12</v>
      </c>
      <c r="B14" s="2" t="s">
        <v>569</v>
      </c>
      <c r="E14" s="165" t="s">
        <v>45</v>
      </c>
      <c r="F14" s="120">
        <v>11</v>
      </c>
      <c r="J14" s="71" t="s">
        <v>119</v>
      </c>
      <c r="K14" s="72" t="s">
        <v>165</v>
      </c>
    </row>
    <row r="15" spans="1:14" ht="15.5" x14ac:dyDescent="0.25">
      <c r="A15" s="8">
        <v>13</v>
      </c>
      <c r="B15" s="2" t="s">
        <v>282</v>
      </c>
      <c r="E15" s="165" t="s">
        <v>46</v>
      </c>
      <c r="F15" s="120">
        <v>12</v>
      </c>
      <c r="J15" s="71" t="s">
        <v>123</v>
      </c>
      <c r="K15" s="72" t="s">
        <v>166</v>
      </c>
    </row>
    <row r="16" spans="1:14" ht="15.5" x14ac:dyDescent="0.25">
      <c r="A16" s="8">
        <v>14</v>
      </c>
      <c r="B16" s="2" t="s">
        <v>289</v>
      </c>
      <c r="E16" s="165" t="s">
        <v>47</v>
      </c>
      <c r="F16" s="207">
        <v>13</v>
      </c>
      <c r="G16" s="166"/>
      <c r="J16" s="71" t="s">
        <v>120</v>
      </c>
      <c r="K16" s="73" t="s">
        <v>167</v>
      </c>
    </row>
    <row r="17" spans="5:11" ht="16" thickBot="1" x14ac:dyDescent="0.3">
      <c r="E17" s="165" t="s">
        <v>48</v>
      </c>
      <c r="F17" s="207">
        <v>14</v>
      </c>
      <c r="G17" s="166"/>
      <c r="J17" s="71" t="s">
        <v>121</v>
      </c>
      <c r="K17" s="74" t="s">
        <v>168</v>
      </c>
    </row>
    <row r="18" spans="5:11" ht="16" thickTop="1" x14ac:dyDescent="0.25">
      <c r="E18" s="165" t="s">
        <v>49</v>
      </c>
      <c r="F18" s="207">
        <v>15</v>
      </c>
      <c r="G18" s="166"/>
      <c r="J18" s="71" t="s">
        <v>122</v>
      </c>
    </row>
    <row r="19" spans="5:11" ht="15.5" x14ac:dyDescent="0.25">
      <c r="E19" s="165" t="s">
        <v>50</v>
      </c>
      <c r="F19" s="207">
        <v>16</v>
      </c>
      <c r="G19" s="166"/>
      <c r="J19" s="71" t="s">
        <v>124</v>
      </c>
    </row>
    <row r="20" spans="5:11" ht="15.5" x14ac:dyDescent="0.25">
      <c r="E20" s="165" t="s">
        <v>51</v>
      </c>
      <c r="F20" s="207">
        <v>17</v>
      </c>
      <c r="G20" s="166"/>
      <c r="J20" s="71" t="s">
        <v>125</v>
      </c>
    </row>
    <row r="21" spans="5:11" ht="15.5" x14ac:dyDescent="0.25">
      <c r="E21" s="165" t="s">
        <v>52</v>
      </c>
      <c r="F21" s="207">
        <v>18</v>
      </c>
      <c r="G21" s="166"/>
      <c r="J21" s="71" t="s">
        <v>126</v>
      </c>
    </row>
    <row r="22" spans="5:11" ht="15.5" x14ac:dyDescent="0.25">
      <c r="E22" s="165" t="s">
        <v>53</v>
      </c>
      <c r="F22" s="207">
        <v>19</v>
      </c>
      <c r="G22" s="166"/>
      <c r="J22" s="71" t="s">
        <v>128</v>
      </c>
    </row>
    <row r="23" spans="5:11" ht="15.5" x14ac:dyDescent="0.25">
      <c r="E23" s="165" t="s">
        <v>54</v>
      </c>
      <c r="F23" s="207">
        <v>20</v>
      </c>
      <c r="G23" s="166"/>
      <c r="J23" s="71" t="s">
        <v>22</v>
      </c>
    </row>
    <row r="24" spans="5:11" ht="16" thickBot="1" x14ac:dyDescent="0.3">
      <c r="E24" s="165" t="s">
        <v>55</v>
      </c>
      <c r="F24" s="25">
        <v>21</v>
      </c>
      <c r="G24" s="166"/>
      <c r="J24" s="71" t="s">
        <v>127</v>
      </c>
    </row>
    <row r="25" spans="5:11" ht="16" thickTop="1" x14ac:dyDescent="0.25">
      <c r="E25" s="76" t="s">
        <v>56</v>
      </c>
      <c r="G25" s="166"/>
      <c r="J25" s="71" t="s">
        <v>129</v>
      </c>
    </row>
    <row r="26" spans="5:11" ht="15.5" x14ac:dyDescent="0.25">
      <c r="E26" s="76" t="s">
        <v>57</v>
      </c>
      <c r="G26" s="166"/>
      <c r="J26" s="71" t="s">
        <v>130</v>
      </c>
    </row>
    <row r="27" spans="5:11" ht="15.5" x14ac:dyDescent="0.25">
      <c r="E27" s="76" t="s">
        <v>58</v>
      </c>
      <c r="G27" s="166"/>
      <c r="J27" s="71" t="s">
        <v>132</v>
      </c>
    </row>
    <row r="28" spans="5:11" ht="15.5" x14ac:dyDescent="0.25">
      <c r="E28" s="76" t="s">
        <v>59</v>
      </c>
      <c r="G28" s="166"/>
      <c r="J28" s="71" t="s">
        <v>131</v>
      </c>
    </row>
    <row r="29" spans="5:11" ht="15.5" x14ac:dyDescent="0.25">
      <c r="E29" s="76" t="s">
        <v>60</v>
      </c>
      <c r="G29" s="166"/>
      <c r="J29" s="71" t="s">
        <v>133</v>
      </c>
    </row>
    <row r="30" spans="5:11" ht="15.5" x14ac:dyDescent="0.25">
      <c r="E30" s="76" t="s">
        <v>61</v>
      </c>
      <c r="J30" s="71" t="s">
        <v>140</v>
      </c>
    </row>
    <row r="31" spans="5:11" ht="15.5" x14ac:dyDescent="0.25">
      <c r="E31" s="76" t="s">
        <v>62</v>
      </c>
      <c r="J31" s="71" t="s">
        <v>141</v>
      </c>
    </row>
    <row r="32" spans="5:11" ht="15.5" x14ac:dyDescent="0.25">
      <c r="E32" s="76" t="s">
        <v>63</v>
      </c>
      <c r="J32" s="71" t="s">
        <v>134</v>
      </c>
    </row>
    <row r="33" spans="5:10" ht="15.5" x14ac:dyDescent="0.25">
      <c r="E33" s="76" t="s">
        <v>64</v>
      </c>
      <c r="J33" s="71" t="s">
        <v>136</v>
      </c>
    </row>
    <row r="34" spans="5:10" ht="15.5" x14ac:dyDescent="0.25">
      <c r="E34" s="76" t="s">
        <v>65</v>
      </c>
      <c r="J34" s="71" t="s">
        <v>137</v>
      </c>
    </row>
    <row r="35" spans="5:10" ht="15.5" x14ac:dyDescent="0.25">
      <c r="E35" s="76" t="s">
        <v>66</v>
      </c>
      <c r="J35" s="71" t="s">
        <v>138</v>
      </c>
    </row>
    <row r="36" spans="5:10" ht="15.5" x14ac:dyDescent="0.25">
      <c r="E36" s="76" t="s">
        <v>67</v>
      </c>
      <c r="J36" s="71" t="s">
        <v>135</v>
      </c>
    </row>
    <row r="37" spans="5:10" ht="15.5" x14ac:dyDescent="0.25">
      <c r="E37" s="76" t="s">
        <v>68</v>
      </c>
      <c r="J37" s="71" t="s">
        <v>139</v>
      </c>
    </row>
    <row r="38" spans="5:10" ht="15.5" x14ac:dyDescent="0.25">
      <c r="E38" s="76" t="s">
        <v>69</v>
      </c>
      <c r="J38" s="71" t="s">
        <v>142</v>
      </c>
    </row>
    <row r="39" spans="5:10" ht="15.5" x14ac:dyDescent="0.25">
      <c r="E39" s="76" t="s">
        <v>26</v>
      </c>
      <c r="J39" s="71" t="s">
        <v>143</v>
      </c>
    </row>
    <row r="40" spans="5:10" ht="15.5" x14ac:dyDescent="0.25">
      <c r="E40" s="76" t="s">
        <v>70</v>
      </c>
      <c r="J40" s="71" t="s">
        <v>144</v>
      </c>
    </row>
    <row r="41" spans="5:10" ht="15.5" x14ac:dyDescent="0.25">
      <c r="E41" s="76" t="s">
        <v>71</v>
      </c>
      <c r="J41" s="71" t="s">
        <v>145</v>
      </c>
    </row>
    <row r="42" spans="5:10" ht="15.5" x14ac:dyDescent="0.25">
      <c r="E42" s="76" t="s">
        <v>72</v>
      </c>
      <c r="J42" s="71" t="s">
        <v>158</v>
      </c>
    </row>
    <row r="43" spans="5:10" ht="15.5" x14ac:dyDescent="0.25">
      <c r="E43" s="76" t="s">
        <v>73</v>
      </c>
      <c r="J43" s="71" t="s">
        <v>146</v>
      </c>
    </row>
    <row r="44" spans="5:10" ht="15.5" x14ac:dyDescent="0.25">
      <c r="E44" s="76" t="s">
        <v>74</v>
      </c>
      <c r="J44" s="71" t="s">
        <v>147</v>
      </c>
    </row>
    <row r="45" spans="5:10" ht="15.5" x14ac:dyDescent="0.25">
      <c r="E45" s="76" t="s">
        <v>75</v>
      </c>
      <c r="J45" s="71" t="s">
        <v>148</v>
      </c>
    </row>
    <row r="46" spans="5:10" ht="15.5" x14ac:dyDescent="0.25">
      <c r="E46" s="76" t="s">
        <v>76</v>
      </c>
      <c r="J46" s="71" t="s">
        <v>149</v>
      </c>
    </row>
    <row r="47" spans="5:10" ht="15.5" x14ac:dyDescent="0.25">
      <c r="E47" s="76" t="s">
        <v>77</v>
      </c>
      <c r="J47" s="71" t="s">
        <v>150</v>
      </c>
    </row>
    <row r="48" spans="5:10" ht="15.5" x14ac:dyDescent="0.25">
      <c r="E48" s="76" t="s">
        <v>78</v>
      </c>
      <c r="J48" s="71" t="s">
        <v>151</v>
      </c>
    </row>
    <row r="49" spans="5:10" ht="15.5" x14ac:dyDescent="0.25">
      <c r="E49" s="76" t="s">
        <v>79</v>
      </c>
      <c r="J49" s="71" t="s">
        <v>153</v>
      </c>
    </row>
    <row r="50" spans="5:10" ht="15.5" x14ac:dyDescent="0.25">
      <c r="E50" s="76" t="s">
        <v>80</v>
      </c>
      <c r="J50" s="71" t="s">
        <v>152</v>
      </c>
    </row>
    <row r="51" spans="5:10" ht="15.5" x14ac:dyDescent="0.25">
      <c r="E51" s="76" t="s">
        <v>81</v>
      </c>
      <c r="J51" s="71" t="s">
        <v>154</v>
      </c>
    </row>
    <row r="52" spans="5:10" ht="15.5" x14ac:dyDescent="0.25">
      <c r="E52" s="76" t="s">
        <v>82</v>
      </c>
      <c r="J52" s="71" t="s">
        <v>156</v>
      </c>
    </row>
    <row r="53" spans="5:10" ht="15.5" x14ac:dyDescent="0.25">
      <c r="E53" s="76" t="s">
        <v>83</v>
      </c>
      <c r="J53" s="71" t="s">
        <v>155</v>
      </c>
    </row>
    <row r="54" spans="5:10" ht="16" thickBot="1" x14ac:dyDescent="0.3">
      <c r="E54" s="76" t="s">
        <v>84</v>
      </c>
      <c r="J54" s="75" t="s">
        <v>157</v>
      </c>
    </row>
    <row r="55" spans="5:10" ht="16" thickTop="1" x14ac:dyDescent="0.25">
      <c r="E55" s="76" t="s">
        <v>85</v>
      </c>
    </row>
    <row r="56" spans="5:10" ht="15.5" x14ac:dyDescent="0.25">
      <c r="E56" s="76" t="s">
        <v>86</v>
      </c>
    </row>
    <row r="57" spans="5:10" ht="15.5" x14ac:dyDescent="0.25">
      <c r="E57" s="76" t="s">
        <v>87</v>
      </c>
    </row>
    <row r="58" spans="5:10" ht="15.5" x14ac:dyDescent="0.25">
      <c r="E58" s="76" t="s">
        <v>88</v>
      </c>
    </row>
    <row r="59" spans="5:10" ht="15.5" x14ac:dyDescent="0.25">
      <c r="E59" s="76" t="s">
        <v>89</v>
      </c>
    </row>
    <row r="60" spans="5:10" ht="15.5" x14ac:dyDescent="0.25">
      <c r="E60" s="76" t="s">
        <v>90</v>
      </c>
    </row>
    <row r="61" spans="5:10" ht="15.5" x14ac:dyDescent="0.25">
      <c r="E61" s="76" t="s">
        <v>91</v>
      </c>
    </row>
    <row r="62" spans="5:10" ht="15.5" x14ac:dyDescent="0.25">
      <c r="E62" s="76" t="s">
        <v>92</v>
      </c>
    </row>
    <row r="63" spans="5:10" ht="15.5" x14ac:dyDescent="0.25">
      <c r="E63" s="76" t="s">
        <v>93</v>
      </c>
    </row>
    <row r="64" spans="5:10" ht="15.5" x14ac:dyDescent="0.25">
      <c r="E64" s="76" t="s">
        <v>94</v>
      </c>
    </row>
    <row r="65" spans="5:5" ht="15.5" x14ac:dyDescent="0.25">
      <c r="E65" s="76" t="s">
        <v>95</v>
      </c>
    </row>
    <row r="66" spans="5:5" ht="15.5" x14ac:dyDescent="0.25">
      <c r="E66" s="76" t="s">
        <v>96</v>
      </c>
    </row>
    <row r="67" spans="5:5" ht="16" thickBot="1" x14ac:dyDescent="0.3">
      <c r="E67" s="77" t="s">
        <v>97</v>
      </c>
    </row>
    <row r="68" spans="5:5" ht="13" thickTop="1" x14ac:dyDescent="0.25"/>
  </sheetData>
  <sheetProtection algorithmName="SHA-512" hashValue="x4xxYB2OeVvvEEfLQI6mDredYmQIAL1QJA+C0ohM1hruz1Dz9bhP9UpPKk+E5K0859EMgDOZQ+J34gJuQ/MZZQ==" saltValue="kcgv6lhxgSojbBjmS5Ve/A==" spinCount="100000" sheet="1" objects="1" scenarios="1"/>
  <mergeCells count="1">
    <mergeCell ref="A1:N1"/>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8"/>
  <sheetViews>
    <sheetView topLeftCell="A37" zoomScaleNormal="100" workbookViewId="0">
      <selection activeCell="B8" sqref="B8"/>
    </sheetView>
  </sheetViews>
  <sheetFormatPr defaultColWidth="9.1796875" defaultRowHeight="12.5" x14ac:dyDescent="0.25"/>
  <cols>
    <col min="1" max="1" width="29.453125" style="8" customWidth="1"/>
    <col min="2" max="2" width="17.453125" style="8" customWidth="1"/>
    <col min="3" max="3" width="55.81640625" style="8" bestFit="1" customWidth="1"/>
    <col min="4" max="4" width="109.7265625" style="2" customWidth="1"/>
    <col min="5" max="16384" width="9.1796875" style="2"/>
  </cols>
  <sheetData>
    <row r="1" spans="1:4" ht="23.5" thickTop="1" x14ac:dyDescent="0.25">
      <c r="A1" s="635">
        <f>Profile!G12</f>
        <v>0</v>
      </c>
      <c r="B1" s="636"/>
      <c r="C1" s="636"/>
      <c r="D1" s="637"/>
    </row>
    <row r="2" spans="1:4" ht="23.5" thickBot="1" x14ac:dyDescent="0.3">
      <c r="A2" s="632" t="s">
        <v>701</v>
      </c>
      <c r="B2" s="633"/>
      <c r="C2" s="633"/>
      <c r="D2" s="634"/>
    </row>
    <row r="3" spans="1:4" ht="18.75" customHeight="1" thickTop="1" x14ac:dyDescent="0.25">
      <c r="A3" s="638"/>
      <c r="B3" s="639"/>
      <c r="C3" s="639"/>
      <c r="D3" s="640"/>
    </row>
    <row r="4" spans="1:4" ht="18" customHeight="1" x14ac:dyDescent="0.25">
      <c r="A4" s="641"/>
      <c r="B4" s="642"/>
      <c r="C4" s="642"/>
      <c r="D4" s="643"/>
    </row>
    <row r="5" spans="1:4" ht="18" customHeight="1" x14ac:dyDescent="0.25">
      <c r="A5" s="641"/>
      <c r="B5" s="642"/>
      <c r="C5" s="642"/>
      <c r="D5" s="643"/>
    </row>
    <row r="6" spans="1:4" ht="18.75" customHeight="1" thickBot="1" x14ac:dyDescent="0.3">
      <c r="A6" s="644"/>
      <c r="B6" s="645"/>
      <c r="C6" s="645"/>
      <c r="D6" s="646"/>
    </row>
    <row r="7" spans="1:4" ht="40.5" thickTop="1" x14ac:dyDescent="0.25">
      <c r="A7" s="355" t="s">
        <v>695</v>
      </c>
      <c r="B7" s="356" t="s">
        <v>580</v>
      </c>
      <c r="C7" s="357" t="s">
        <v>810</v>
      </c>
      <c r="D7" s="358" t="s">
        <v>696</v>
      </c>
    </row>
    <row r="8" spans="1:4" ht="20" x14ac:dyDescent="0.25">
      <c r="A8" s="359">
        <v>1</v>
      </c>
      <c r="B8" s="360"/>
      <c r="C8" s="361"/>
      <c r="D8" s="362"/>
    </row>
    <row r="9" spans="1:4" ht="20" x14ac:dyDescent="0.25">
      <c r="A9" s="359">
        <v>2</v>
      </c>
      <c r="B9" s="360"/>
      <c r="C9" s="361"/>
      <c r="D9" s="362"/>
    </row>
    <row r="10" spans="1:4" ht="20" x14ac:dyDescent="0.25">
      <c r="A10" s="359">
        <v>3</v>
      </c>
      <c r="B10" s="360"/>
      <c r="C10" s="361"/>
      <c r="D10" s="362"/>
    </row>
    <row r="11" spans="1:4" ht="20" x14ac:dyDescent="0.25">
      <c r="A11" s="359">
        <v>4</v>
      </c>
      <c r="B11" s="360"/>
      <c r="C11" s="361"/>
      <c r="D11" s="362"/>
    </row>
    <row r="12" spans="1:4" ht="20" x14ac:dyDescent="0.25">
      <c r="A12" s="359">
        <v>5</v>
      </c>
      <c r="B12" s="360"/>
      <c r="C12" s="361"/>
      <c r="D12" s="362"/>
    </row>
    <row r="13" spans="1:4" ht="20" x14ac:dyDescent="0.25">
      <c r="A13" s="359">
        <v>6</v>
      </c>
      <c r="B13" s="360"/>
      <c r="C13" s="361"/>
      <c r="D13" s="362"/>
    </row>
    <row r="14" spans="1:4" ht="20" x14ac:dyDescent="0.25">
      <c r="A14" s="359">
        <v>7</v>
      </c>
      <c r="B14" s="360"/>
      <c r="C14" s="361"/>
      <c r="D14" s="362"/>
    </row>
    <row r="15" spans="1:4" ht="20" x14ac:dyDescent="0.25">
      <c r="A15" s="359">
        <v>8</v>
      </c>
      <c r="B15" s="360"/>
      <c r="C15" s="361"/>
      <c r="D15" s="362"/>
    </row>
    <row r="16" spans="1:4" ht="20" x14ac:dyDescent="0.25">
      <c r="A16" s="359">
        <v>9</v>
      </c>
      <c r="B16" s="360"/>
      <c r="C16" s="361"/>
      <c r="D16" s="362"/>
    </row>
    <row r="17" spans="1:4" ht="20" x14ac:dyDescent="0.25">
      <c r="A17" s="359">
        <v>10</v>
      </c>
      <c r="B17" s="360"/>
      <c r="C17" s="361"/>
      <c r="D17" s="362"/>
    </row>
    <row r="18" spans="1:4" ht="20" x14ac:dyDescent="0.25">
      <c r="A18" s="359">
        <v>11</v>
      </c>
      <c r="B18" s="360"/>
      <c r="C18" s="361"/>
      <c r="D18" s="362"/>
    </row>
    <row r="19" spans="1:4" ht="20" x14ac:dyDescent="0.25">
      <c r="A19" s="359">
        <v>12</v>
      </c>
      <c r="B19" s="360"/>
      <c r="C19" s="361"/>
      <c r="D19" s="362"/>
    </row>
    <row r="20" spans="1:4" ht="20" x14ac:dyDescent="0.25">
      <c r="A20" s="359">
        <v>13</v>
      </c>
      <c r="B20" s="360"/>
      <c r="C20" s="361"/>
      <c r="D20" s="362"/>
    </row>
    <row r="21" spans="1:4" ht="20" x14ac:dyDescent="0.25">
      <c r="A21" s="359">
        <v>14</v>
      </c>
      <c r="B21" s="360"/>
      <c r="C21" s="361"/>
      <c r="D21" s="362"/>
    </row>
    <row r="22" spans="1:4" ht="20" x14ac:dyDescent="0.25">
      <c r="A22" s="359">
        <v>15</v>
      </c>
      <c r="B22" s="360"/>
      <c r="C22" s="361"/>
      <c r="D22" s="362"/>
    </row>
    <row r="23" spans="1:4" ht="20" x14ac:dyDescent="0.25">
      <c r="A23" s="359">
        <v>16</v>
      </c>
      <c r="B23" s="360"/>
      <c r="C23" s="361"/>
      <c r="D23" s="362"/>
    </row>
    <row r="24" spans="1:4" ht="20" x14ac:dyDescent="0.25">
      <c r="A24" s="359">
        <v>17</v>
      </c>
      <c r="B24" s="360"/>
      <c r="C24" s="361"/>
      <c r="D24" s="362"/>
    </row>
    <row r="25" spans="1:4" ht="20" x14ac:dyDescent="0.25">
      <c r="A25" s="359">
        <v>18</v>
      </c>
      <c r="B25" s="360"/>
      <c r="C25" s="361"/>
      <c r="D25" s="362"/>
    </row>
    <row r="26" spans="1:4" ht="20" x14ac:dyDescent="0.25">
      <c r="A26" s="359">
        <v>19</v>
      </c>
      <c r="B26" s="360"/>
      <c r="C26" s="361"/>
      <c r="D26" s="362"/>
    </row>
    <row r="27" spans="1:4" ht="20" x14ac:dyDescent="0.25">
      <c r="A27" s="359">
        <v>20</v>
      </c>
      <c r="B27" s="360"/>
      <c r="C27" s="361"/>
      <c r="D27" s="362"/>
    </row>
    <row r="28" spans="1:4" ht="20" x14ac:dyDescent="0.25">
      <c r="A28" s="359">
        <v>21</v>
      </c>
      <c r="B28" s="360"/>
      <c r="C28" s="361"/>
      <c r="D28" s="362"/>
    </row>
    <row r="29" spans="1:4" ht="20" x14ac:dyDescent="0.25">
      <c r="A29" s="359">
        <v>22</v>
      </c>
      <c r="B29" s="360"/>
      <c r="C29" s="361"/>
      <c r="D29" s="362"/>
    </row>
    <row r="30" spans="1:4" ht="20" x14ac:dyDescent="0.25">
      <c r="A30" s="359">
        <v>23</v>
      </c>
      <c r="B30" s="360"/>
      <c r="C30" s="361"/>
      <c r="D30" s="362"/>
    </row>
    <row r="31" spans="1:4" ht="20" x14ac:dyDescent="0.25">
      <c r="A31" s="359">
        <v>24</v>
      </c>
      <c r="B31" s="360"/>
      <c r="C31" s="361"/>
      <c r="D31" s="362"/>
    </row>
    <row r="32" spans="1:4" ht="20" x14ac:dyDescent="0.25">
      <c r="A32" s="359">
        <v>25</v>
      </c>
      <c r="B32" s="360"/>
      <c r="C32" s="361"/>
      <c r="D32" s="362"/>
    </row>
    <row r="33" spans="1:4" ht="20" x14ac:dyDescent="0.25">
      <c r="A33" s="359">
        <v>26</v>
      </c>
      <c r="B33" s="360"/>
      <c r="C33" s="361"/>
      <c r="D33" s="362"/>
    </row>
    <row r="34" spans="1:4" ht="20" x14ac:dyDescent="0.25">
      <c r="A34" s="359">
        <v>27</v>
      </c>
      <c r="B34" s="360"/>
      <c r="C34" s="361"/>
      <c r="D34" s="362"/>
    </row>
    <row r="35" spans="1:4" ht="20" x14ac:dyDescent="0.25">
      <c r="A35" s="359">
        <v>28</v>
      </c>
      <c r="B35" s="360"/>
      <c r="C35" s="361"/>
      <c r="D35" s="362"/>
    </row>
    <row r="36" spans="1:4" ht="20" x14ac:dyDescent="0.25">
      <c r="A36" s="359">
        <v>29</v>
      </c>
      <c r="B36" s="360"/>
      <c r="C36" s="361"/>
      <c r="D36" s="362"/>
    </row>
    <row r="37" spans="1:4" ht="20" x14ac:dyDescent="0.25">
      <c r="A37" s="359">
        <v>30</v>
      </c>
      <c r="B37" s="360"/>
      <c r="C37" s="361"/>
      <c r="D37" s="362"/>
    </row>
    <row r="38" spans="1:4" ht="20" x14ac:dyDescent="0.25">
      <c r="A38" s="359">
        <v>31</v>
      </c>
      <c r="B38" s="360"/>
      <c r="C38" s="361"/>
      <c r="D38" s="362"/>
    </row>
    <row r="39" spans="1:4" ht="20" x14ac:dyDescent="0.25">
      <c r="A39" s="359">
        <v>32</v>
      </c>
      <c r="B39" s="360"/>
      <c r="C39" s="361"/>
      <c r="D39" s="362"/>
    </row>
    <row r="40" spans="1:4" ht="20" x14ac:dyDescent="0.25">
      <c r="A40" s="359">
        <v>33</v>
      </c>
      <c r="B40" s="360"/>
      <c r="C40" s="361"/>
      <c r="D40" s="362"/>
    </row>
    <row r="41" spans="1:4" ht="20" x14ac:dyDescent="0.25">
      <c r="A41" s="359">
        <v>34</v>
      </c>
      <c r="B41" s="360"/>
      <c r="C41" s="361"/>
      <c r="D41" s="362"/>
    </row>
    <row r="42" spans="1:4" ht="20" x14ac:dyDescent="0.25">
      <c r="A42" s="359">
        <v>35</v>
      </c>
      <c r="B42" s="360"/>
      <c r="C42" s="361"/>
      <c r="D42" s="362"/>
    </row>
    <row r="43" spans="1:4" ht="20" x14ac:dyDescent="0.25">
      <c r="A43" s="359">
        <v>36</v>
      </c>
      <c r="B43" s="360"/>
      <c r="C43" s="361"/>
      <c r="D43" s="362"/>
    </row>
    <row r="44" spans="1:4" ht="20" x14ac:dyDescent="0.25">
      <c r="A44" s="359">
        <v>37</v>
      </c>
      <c r="B44" s="360"/>
      <c r="C44" s="361"/>
      <c r="D44" s="362"/>
    </row>
    <row r="45" spans="1:4" ht="20" x14ac:dyDescent="0.25">
      <c r="A45" s="359">
        <v>38</v>
      </c>
      <c r="B45" s="360"/>
      <c r="C45" s="361"/>
      <c r="D45" s="362"/>
    </row>
    <row r="46" spans="1:4" ht="20" x14ac:dyDescent="0.25">
      <c r="A46" s="359">
        <v>39</v>
      </c>
      <c r="B46" s="360"/>
      <c r="C46" s="361"/>
      <c r="D46" s="362"/>
    </row>
    <row r="47" spans="1:4" ht="20" x14ac:dyDescent="0.25">
      <c r="A47" s="359">
        <v>40</v>
      </c>
      <c r="B47" s="360"/>
      <c r="C47" s="361"/>
      <c r="D47" s="362"/>
    </row>
    <row r="48" spans="1:4" ht="20" x14ac:dyDescent="0.25">
      <c r="A48" s="359">
        <v>41</v>
      </c>
      <c r="B48" s="360"/>
      <c r="C48" s="361"/>
      <c r="D48" s="362"/>
    </row>
    <row r="49" spans="1:4" ht="20" x14ac:dyDescent="0.25">
      <c r="A49" s="359">
        <v>42</v>
      </c>
      <c r="B49" s="360"/>
      <c r="C49" s="361"/>
      <c r="D49" s="362"/>
    </row>
    <row r="50" spans="1:4" ht="20" x14ac:dyDescent="0.25">
      <c r="A50" s="359">
        <v>43</v>
      </c>
      <c r="B50" s="360"/>
      <c r="C50" s="361"/>
      <c r="D50" s="362"/>
    </row>
    <row r="51" spans="1:4" ht="20" x14ac:dyDescent="0.25">
      <c r="A51" s="359">
        <v>44</v>
      </c>
      <c r="B51" s="360"/>
      <c r="C51" s="361"/>
      <c r="D51" s="362"/>
    </row>
    <row r="52" spans="1:4" ht="20" x14ac:dyDescent="0.25">
      <c r="A52" s="359">
        <v>45</v>
      </c>
      <c r="B52" s="360"/>
      <c r="C52" s="361"/>
      <c r="D52" s="362"/>
    </row>
    <row r="53" spans="1:4" ht="20" x14ac:dyDescent="0.25">
      <c r="A53" s="359">
        <v>46</v>
      </c>
      <c r="B53" s="360"/>
      <c r="C53" s="361"/>
      <c r="D53" s="362"/>
    </row>
    <row r="54" spans="1:4" ht="20" x14ac:dyDescent="0.25">
      <c r="A54" s="359">
        <v>47</v>
      </c>
      <c r="B54" s="360"/>
      <c r="C54" s="361"/>
      <c r="D54" s="362"/>
    </row>
    <row r="55" spans="1:4" ht="20" x14ac:dyDescent="0.25">
      <c r="A55" s="359">
        <v>48</v>
      </c>
      <c r="B55" s="360"/>
      <c r="C55" s="361"/>
      <c r="D55" s="362"/>
    </row>
    <row r="56" spans="1:4" ht="20" x14ac:dyDescent="0.25">
      <c r="A56" s="359">
        <v>49</v>
      </c>
      <c r="B56" s="360"/>
      <c r="C56" s="361"/>
      <c r="D56" s="362"/>
    </row>
    <row r="57" spans="1:4" ht="20" x14ac:dyDescent="0.25">
      <c r="A57" s="359">
        <v>50</v>
      </c>
      <c r="B57" s="360"/>
      <c r="C57" s="361"/>
      <c r="D57" s="362"/>
    </row>
    <row r="58" spans="1:4" ht="20" x14ac:dyDescent="0.25">
      <c r="A58" s="359">
        <v>51</v>
      </c>
      <c r="B58" s="360"/>
      <c r="C58" s="361"/>
      <c r="D58" s="362"/>
    </row>
    <row r="59" spans="1:4" ht="20" x14ac:dyDescent="0.25">
      <c r="A59" s="359">
        <v>52</v>
      </c>
      <c r="B59" s="360"/>
      <c r="C59" s="361"/>
      <c r="D59" s="362"/>
    </row>
    <row r="60" spans="1:4" ht="20" x14ac:dyDescent="0.25">
      <c r="A60" s="359">
        <v>53</v>
      </c>
      <c r="B60" s="360"/>
      <c r="C60" s="361"/>
      <c r="D60" s="362"/>
    </row>
    <row r="61" spans="1:4" ht="20" x14ac:dyDescent="0.25">
      <c r="A61" s="359">
        <v>54</v>
      </c>
      <c r="B61" s="360"/>
      <c r="C61" s="361"/>
      <c r="D61" s="362"/>
    </row>
    <row r="62" spans="1:4" ht="20" x14ac:dyDescent="0.25">
      <c r="A62" s="359">
        <v>55</v>
      </c>
      <c r="B62" s="360"/>
      <c r="C62" s="361"/>
      <c r="D62" s="362"/>
    </row>
    <row r="63" spans="1:4" ht="20" x14ac:dyDescent="0.25">
      <c r="A63" s="359">
        <v>56</v>
      </c>
      <c r="B63" s="360"/>
      <c r="C63" s="361"/>
      <c r="D63" s="362"/>
    </row>
    <row r="64" spans="1:4" ht="20" x14ac:dyDescent="0.25">
      <c r="A64" s="359">
        <v>57</v>
      </c>
      <c r="B64" s="360"/>
      <c r="C64" s="361"/>
      <c r="D64" s="362"/>
    </row>
    <row r="65" spans="1:4" ht="20" x14ac:dyDescent="0.25">
      <c r="A65" s="359">
        <v>58</v>
      </c>
      <c r="B65" s="360"/>
      <c r="C65" s="361"/>
      <c r="D65" s="362"/>
    </row>
    <row r="66" spans="1:4" ht="20" x14ac:dyDescent="0.25">
      <c r="A66" s="359">
        <v>59</v>
      </c>
      <c r="B66" s="360"/>
      <c r="C66" s="361"/>
      <c r="D66" s="362"/>
    </row>
    <row r="67" spans="1:4" ht="20" x14ac:dyDescent="0.25">
      <c r="A67" s="359">
        <v>60</v>
      </c>
      <c r="B67" s="360"/>
      <c r="C67" s="361"/>
      <c r="D67" s="362"/>
    </row>
    <row r="68" spans="1:4" ht="20" x14ac:dyDescent="0.25">
      <c r="A68" s="359">
        <v>61</v>
      </c>
      <c r="B68" s="360"/>
      <c r="C68" s="361"/>
      <c r="D68" s="362"/>
    </row>
    <row r="69" spans="1:4" ht="20" x14ac:dyDescent="0.25">
      <c r="A69" s="359">
        <v>62</v>
      </c>
      <c r="B69" s="360"/>
      <c r="C69" s="361"/>
      <c r="D69" s="362"/>
    </row>
    <row r="70" spans="1:4" ht="20" x14ac:dyDescent="0.25">
      <c r="A70" s="359">
        <v>63</v>
      </c>
      <c r="B70" s="360"/>
      <c r="C70" s="361"/>
      <c r="D70" s="362"/>
    </row>
    <row r="71" spans="1:4" ht="20" x14ac:dyDescent="0.25">
      <c r="A71" s="359">
        <v>64</v>
      </c>
      <c r="B71" s="360"/>
      <c r="C71" s="361"/>
      <c r="D71" s="362"/>
    </row>
    <row r="72" spans="1:4" ht="20" x14ac:dyDescent="0.25">
      <c r="A72" s="359">
        <v>65</v>
      </c>
      <c r="B72" s="360"/>
      <c r="C72" s="361"/>
      <c r="D72" s="362"/>
    </row>
    <row r="73" spans="1:4" ht="20" x14ac:dyDescent="0.25">
      <c r="A73" s="359">
        <v>66</v>
      </c>
      <c r="B73" s="360"/>
      <c r="C73" s="361"/>
      <c r="D73" s="362"/>
    </row>
    <row r="74" spans="1:4" ht="20" x14ac:dyDescent="0.25">
      <c r="A74" s="359">
        <v>67</v>
      </c>
      <c r="B74" s="360"/>
      <c r="C74" s="361"/>
      <c r="D74" s="362"/>
    </row>
    <row r="75" spans="1:4" ht="20" x14ac:dyDescent="0.25">
      <c r="A75" s="359">
        <v>68</v>
      </c>
      <c r="B75" s="360"/>
      <c r="C75" s="361"/>
      <c r="D75" s="362"/>
    </row>
    <row r="76" spans="1:4" ht="20" x14ac:dyDescent="0.25">
      <c r="A76" s="359">
        <v>69</v>
      </c>
      <c r="B76" s="360"/>
      <c r="C76" s="361"/>
      <c r="D76" s="362"/>
    </row>
    <row r="77" spans="1:4" ht="20" x14ac:dyDescent="0.25">
      <c r="A77" s="359">
        <v>70</v>
      </c>
      <c r="B77" s="360"/>
      <c r="C77" s="361"/>
      <c r="D77" s="362"/>
    </row>
    <row r="78" spans="1:4" ht="20" x14ac:dyDescent="0.25">
      <c r="A78" s="359">
        <v>71</v>
      </c>
      <c r="B78" s="360"/>
      <c r="C78" s="361"/>
      <c r="D78" s="362"/>
    </row>
    <row r="79" spans="1:4" ht="20" x14ac:dyDescent="0.25">
      <c r="A79" s="359">
        <v>72</v>
      </c>
      <c r="B79" s="360"/>
      <c r="C79" s="361"/>
      <c r="D79" s="362"/>
    </row>
    <row r="80" spans="1:4" ht="20" x14ac:dyDescent="0.25">
      <c r="A80" s="359">
        <v>73</v>
      </c>
      <c r="B80" s="360"/>
      <c r="C80" s="361"/>
      <c r="D80" s="362"/>
    </row>
    <row r="81" spans="1:4" ht="20" x14ac:dyDescent="0.25">
      <c r="A81" s="359">
        <v>74</v>
      </c>
      <c r="B81" s="360"/>
      <c r="C81" s="361"/>
      <c r="D81" s="362"/>
    </row>
    <row r="82" spans="1:4" ht="20" x14ac:dyDescent="0.25">
      <c r="A82" s="359">
        <v>75</v>
      </c>
      <c r="B82" s="360"/>
      <c r="C82" s="361"/>
      <c r="D82" s="362"/>
    </row>
    <row r="83" spans="1:4" ht="20" x14ac:dyDescent="0.25">
      <c r="A83" s="359">
        <v>76</v>
      </c>
      <c r="B83" s="360"/>
      <c r="C83" s="361"/>
      <c r="D83" s="362"/>
    </row>
    <row r="84" spans="1:4" ht="20" x14ac:dyDescent="0.25">
      <c r="A84" s="359">
        <v>77</v>
      </c>
      <c r="B84" s="360"/>
      <c r="C84" s="361"/>
      <c r="D84" s="362"/>
    </row>
    <row r="85" spans="1:4" ht="20" x14ac:dyDescent="0.25">
      <c r="A85" s="359">
        <v>78</v>
      </c>
      <c r="B85" s="360"/>
      <c r="C85" s="361"/>
      <c r="D85" s="362"/>
    </row>
    <row r="86" spans="1:4" ht="20" x14ac:dyDescent="0.25">
      <c r="A86" s="359">
        <v>79</v>
      </c>
      <c r="B86" s="360"/>
      <c r="C86" s="361"/>
      <c r="D86" s="362"/>
    </row>
    <row r="87" spans="1:4" ht="20" x14ac:dyDescent="0.25">
      <c r="A87" s="359">
        <v>80</v>
      </c>
      <c r="B87" s="360"/>
      <c r="C87" s="361"/>
      <c r="D87" s="362"/>
    </row>
    <row r="88" spans="1:4" ht="20" x14ac:dyDescent="0.25">
      <c r="A88" s="359">
        <v>81</v>
      </c>
      <c r="B88" s="360"/>
      <c r="C88" s="361"/>
      <c r="D88" s="362"/>
    </row>
    <row r="89" spans="1:4" ht="20" x14ac:dyDescent="0.25">
      <c r="A89" s="359">
        <v>82</v>
      </c>
      <c r="B89" s="360"/>
      <c r="C89" s="361"/>
      <c r="D89" s="362"/>
    </row>
    <row r="90" spans="1:4" ht="20" x14ac:dyDescent="0.25">
      <c r="A90" s="359">
        <v>83</v>
      </c>
      <c r="B90" s="360"/>
      <c r="C90" s="361"/>
      <c r="D90" s="362"/>
    </row>
    <row r="91" spans="1:4" ht="20" x14ac:dyDescent="0.25">
      <c r="A91" s="359">
        <v>84</v>
      </c>
      <c r="B91" s="360"/>
      <c r="C91" s="361"/>
      <c r="D91" s="362"/>
    </row>
    <row r="92" spans="1:4" ht="20" x14ac:dyDescent="0.25">
      <c r="A92" s="359">
        <v>85</v>
      </c>
      <c r="B92" s="360"/>
      <c r="C92" s="361"/>
      <c r="D92" s="362"/>
    </row>
    <row r="93" spans="1:4" ht="20" x14ac:dyDescent="0.25">
      <c r="A93" s="359">
        <v>86</v>
      </c>
      <c r="B93" s="360"/>
      <c r="C93" s="361"/>
      <c r="D93" s="362"/>
    </row>
    <row r="94" spans="1:4" ht="20" x14ac:dyDescent="0.25">
      <c r="A94" s="359">
        <v>87</v>
      </c>
      <c r="B94" s="360"/>
      <c r="C94" s="361"/>
      <c r="D94" s="362"/>
    </row>
    <row r="95" spans="1:4" ht="20" x14ac:dyDescent="0.25">
      <c r="A95" s="359">
        <v>88</v>
      </c>
      <c r="B95" s="360"/>
      <c r="C95" s="361"/>
      <c r="D95" s="362"/>
    </row>
    <row r="96" spans="1:4" ht="20" x14ac:dyDescent="0.25">
      <c r="A96" s="359">
        <v>89</v>
      </c>
      <c r="B96" s="360"/>
      <c r="C96" s="361"/>
      <c r="D96" s="362"/>
    </row>
    <row r="97" spans="1:4" ht="20" x14ac:dyDescent="0.25">
      <c r="A97" s="359">
        <v>90</v>
      </c>
      <c r="B97" s="360"/>
      <c r="C97" s="361"/>
      <c r="D97" s="362"/>
    </row>
    <row r="98" spans="1:4" ht="20" x14ac:dyDescent="0.25">
      <c r="A98" s="359">
        <v>91</v>
      </c>
      <c r="B98" s="360"/>
      <c r="C98" s="361"/>
      <c r="D98" s="362"/>
    </row>
    <row r="99" spans="1:4" ht="20" x14ac:dyDescent="0.25">
      <c r="A99" s="359">
        <v>92</v>
      </c>
      <c r="B99" s="360"/>
      <c r="C99" s="361"/>
      <c r="D99" s="362"/>
    </row>
    <row r="100" spans="1:4" ht="20" x14ac:dyDescent="0.25">
      <c r="A100" s="359">
        <v>93</v>
      </c>
      <c r="B100" s="360"/>
      <c r="C100" s="361"/>
      <c r="D100" s="362"/>
    </row>
    <row r="101" spans="1:4" ht="20" x14ac:dyDescent="0.25">
      <c r="A101" s="359">
        <v>94</v>
      </c>
      <c r="B101" s="360"/>
      <c r="C101" s="361"/>
      <c r="D101" s="362"/>
    </row>
    <row r="102" spans="1:4" ht="20" x14ac:dyDescent="0.25">
      <c r="A102" s="359">
        <v>95</v>
      </c>
      <c r="B102" s="360"/>
      <c r="C102" s="361"/>
      <c r="D102" s="362"/>
    </row>
    <row r="103" spans="1:4" ht="20" x14ac:dyDescent="0.25">
      <c r="A103" s="359">
        <v>96</v>
      </c>
      <c r="B103" s="360"/>
      <c r="C103" s="361"/>
      <c r="D103" s="362"/>
    </row>
    <row r="104" spans="1:4" ht="20" x14ac:dyDescent="0.25">
      <c r="A104" s="359">
        <v>97</v>
      </c>
      <c r="B104" s="360"/>
      <c r="C104" s="361"/>
      <c r="D104" s="362"/>
    </row>
    <row r="105" spans="1:4" ht="20" x14ac:dyDescent="0.25">
      <c r="A105" s="359">
        <v>98</v>
      </c>
      <c r="B105" s="360"/>
      <c r="C105" s="361"/>
      <c r="D105" s="362"/>
    </row>
    <row r="106" spans="1:4" ht="20" x14ac:dyDescent="0.25">
      <c r="A106" s="359">
        <v>99</v>
      </c>
      <c r="B106" s="360"/>
      <c r="C106" s="361"/>
      <c r="D106" s="362"/>
    </row>
    <row r="107" spans="1:4" ht="20.5" thickBot="1" x14ac:dyDescent="0.3">
      <c r="A107" s="363">
        <v>100</v>
      </c>
      <c r="B107" s="364"/>
      <c r="C107" s="365"/>
      <c r="D107" s="367"/>
    </row>
    <row r="108" spans="1:4" ht="13" thickTop="1" x14ac:dyDescent="0.25"/>
  </sheetData>
  <mergeCells count="3">
    <mergeCell ref="A2:D2"/>
    <mergeCell ref="A1:D1"/>
    <mergeCell ref="A3:D6"/>
  </mergeCells>
  <pageMargins left="0.7" right="0.7" top="0.75" bottom="0.75" header="0.3" footer="0.2"/>
  <pageSetup scale="58" fitToHeight="0" orientation="landscape" horizontalDpi="1200" verticalDpi="1200" r:id="rId1"/>
  <headerFooter>
    <oddHeader>&amp;C&amp;"Arial,Bold"&amp;16&amp;KFF0000SENSITIVE SECURITY INFORMATION</oddHeader>
    <oddFooter>&amp;C&amp;G
OMB Control # 1652-0056</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Menus'!$B$2:$B$16</xm:f>
          </x14:formula1>
          <xm:sqref>C8:C107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7"/>
  <sheetViews>
    <sheetView zoomScaleNormal="100" workbookViewId="0">
      <selection sqref="A1:E1"/>
    </sheetView>
  </sheetViews>
  <sheetFormatPr defaultRowHeight="12.5" x14ac:dyDescent="0.25"/>
  <cols>
    <col min="1" max="1" width="23" bestFit="1" customWidth="1"/>
    <col min="2" max="2" width="15.1796875" bestFit="1" customWidth="1"/>
    <col min="3" max="3" width="77.54296875" customWidth="1"/>
    <col min="4" max="4" width="29.453125" customWidth="1"/>
    <col min="5" max="5" width="30" customWidth="1"/>
    <col min="7" max="7" width="48.54296875" bestFit="1" customWidth="1"/>
  </cols>
  <sheetData>
    <row r="1" spans="1:8" ht="19" thickTop="1" thickBot="1" x14ac:dyDescent="0.3">
      <c r="A1" s="647" t="s">
        <v>775</v>
      </c>
      <c r="B1" s="648"/>
      <c r="C1" s="648"/>
      <c r="D1" s="648"/>
      <c r="E1" s="649"/>
      <c r="F1" s="2"/>
      <c r="G1" s="2"/>
      <c r="H1" s="2"/>
    </row>
    <row r="2" spans="1:8" ht="21" thickTop="1" thickBot="1" x14ac:dyDescent="0.3">
      <c r="A2" s="650" t="s">
        <v>880</v>
      </c>
      <c r="B2" s="651"/>
      <c r="C2" s="381">
        <f>Profile!G12</f>
        <v>0</v>
      </c>
      <c r="D2" s="382" t="s">
        <v>884</v>
      </c>
      <c r="E2" s="383">
        <f>Profile!G5</f>
        <v>43466</v>
      </c>
      <c r="F2" s="2"/>
      <c r="G2" s="2"/>
      <c r="H2" s="2"/>
    </row>
    <row r="3" spans="1:8" ht="13.5" thickTop="1" x14ac:dyDescent="0.25">
      <c r="A3" s="652" t="s">
        <v>766</v>
      </c>
      <c r="B3" s="653"/>
      <c r="C3" s="384" t="s">
        <v>767</v>
      </c>
      <c r="D3" s="652" t="s">
        <v>763</v>
      </c>
      <c r="E3" s="653"/>
      <c r="F3" s="2"/>
      <c r="G3" s="2"/>
      <c r="H3" s="2"/>
    </row>
    <row r="4" spans="1:8" x14ac:dyDescent="0.25">
      <c r="A4" s="654"/>
      <c r="B4" s="655"/>
      <c r="C4" s="658"/>
      <c r="D4" s="368" t="s">
        <v>764</v>
      </c>
      <c r="E4" s="369" t="s">
        <v>765</v>
      </c>
      <c r="F4" s="2"/>
      <c r="G4" s="2"/>
      <c r="H4" s="2"/>
    </row>
    <row r="5" spans="1:8" ht="13" thickBot="1" x14ac:dyDescent="0.3">
      <c r="A5" s="656"/>
      <c r="B5" s="657"/>
      <c r="C5" s="659"/>
      <c r="D5" s="370">
        <f>E2+547</f>
        <v>44013</v>
      </c>
      <c r="E5" s="371">
        <f>E2+730</f>
        <v>44196</v>
      </c>
      <c r="F5" s="2"/>
      <c r="G5" s="2"/>
      <c r="H5" s="2"/>
    </row>
    <row r="6" spans="1:8" ht="13.5" thickTop="1" x14ac:dyDescent="0.25">
      <c r="A6" s="266" t="s">
        <v>695</v>
      </c>
      <c r="B6" s="372" t="s">
        <v>580</v>
      </c>
      <c r="C6" s="372" t="s">
        <v>811</v>
      </c>
      <c r="D6" s="660" t="s">
        <v>768</v>
      </c>
      <c r="E6" s="661"/>
      <c r="F6" s="2"/>
      <c r="G6" s="2"/>
      <c r="H6" s="2"/>
    </row>
    <row r="7" spans="1:8" ht="13" thickBot="1" x14ac:dyDescent="0.3">
      <c r="A7" s="289">
        <v>1</v>
      </c>
      <c r="B7" s="257" t="str">
        <f>IF('7 Recommendations'!$B$8="","",'7 Recommendations'!$B$8)</f>
        <v/>
      </c>
      <c r="C7" s="379" t="str">
        <f>IF('7 Recommendations'!$D$8="","",'7 Recommendations'!$D$8)</f>
        <v/>
      </c>
      <c r="D7" s="410"/>
      <c r="E7" s="411"/>
      <c r="F7" s="2"/>
      <c r="G7" s="2"/>
      <c r="H7" s="2"/>
    </row>
    <row r="8" spans="1:8" ht="13.5" thickTop="1" x14ac:dyDescent="0.25">
      <c r="A8" s="289">
        <v>2</v>
      </c>
      <c r="B8" s="257" t="str">
        <f>IF('7 Recommendations'!$B$9="","",'7 Recommendations'!$B$9)</f>
        <v/>
      </c>
      <c r="C8" s="379" t="str">
        <f>IF('7 Recommendations'!$D$9="","",'7 Recommendations'!$D$9)</f>
        <v/>
      </c>
      <c r="D8" s="410"/>
      <c r="E8" s="411"/>
      <c r="F8" s="2"/>
      <c r="G8" s="268" t="s">
        <v>769</v>
      </c>
      <c r="H8" s="2"/>
    </row>
    <row r="9" spans="1:8" x14ac:dyDescent="0.25">
      <c r="A9" s="289">
        <v>3</v>
      </c>
      <c r="B9" s="257" t="str">
        <f>IF('7 Recommendations'!$B$10="","",'7 Recommendations'!$B$10)</f>
        <v/>
      </c>
      <c r="C9" s="379" t="str">
        <f>IF('7 Recommendations'!$D$10="","",'7 Recommendations'!$D$10)</f>
        <v/>
      </c>
      <c r="D9" s="410"/>
      <c r="E9" s="411"/>
      <c r="F9" s="2"/>
      <c r="G9" s="269"/>
      <c r="H9" s="2"/>
    </row>
    <row r="10" spans="1:8" x14ac:dyDescent="0.25">
      <c r="A10" s="289">
        <v>4</v>
      </c>
      <c r="B10" s="257" t="str">
        <f>IF('7 Recommendations'!$B$11="","",'7 Recommendations'!$B$11)</f>
        <v/>
      </c>
      <c r="C10" s="379" t="str">
        <f>IF('7 Recommendations'!$D$11="","",'7 Recommendations'!$D$11)</f>
        <v/>
      </c>
      <c r="D10" s="410"/>
      <c r="E10" s="411"/>
      <c r="F10" s="2"/>
      <c r="G10" s="72" t="s">
        <v>770</v>
      </c>
      <c r="H10" s="2"/>
    </row>
    <row r="11" spans="1:8" x14ac:dyDescent="0.25">
      <c r="A11" s="289">
        <v>5</v>
      </c>
      <c r="B11" s="257" t="str">
        <f>IF('7 Recommendations'!$B$12="","",'7 Recommendations'!$B$12)</f>
        <v/>
      </c>
      <c r="C11" s="379" t="str">
        <f>IF('7 Recommendations'!$D$12="","",'7 Recommendations'!$D$12)</f>
        <v/>
      </c>
      <c r="D11" s="410"/>
      <c r="E11" s="411"/>
      <c r="F11" s="2"/>
      <c r="G11" s="72" t="s">
        <v>771</v>
      </c>
      <c r="H11" s="2"/>
    </row>
    <row r="12" spans="1:8" x14ac:dyDescent="0.25">
      <c r="A12" s="289">
        <v>6</v>
      </c>
      <c r="B12" s="257" t="str">
        <f>IF('7 Recommendations'!$B$13="","",'7 Recommendations'!$B$13)</f>
        <v/>
      </c>
      <c r="C12" s="379" t="str">
        <f>IF('7 Recommendations'!$D$13="","",'7 Recommendations'!$D$13)</f>
        <v/>
      </c>
      <c r="D12" s="410"/>
      <c r="E12" s="411"/>
      <c r="F12" s="2"/>
      <c r="G12" s="72" t="s">
        <v>772</v>
      </c>
      <c r="H12" s="2"/>
    </row>
    <row r="13" spans="1:8" x14ac:dyDescent="0.25">
      <c r="A13" s="289">
        <v>7</v>
      </c>
      <c r="B13" s="257" t="str">
        <f>IF('7 Recommendations'!$B$14="","",'7 Recommendations'!$B$14)</f>
        <v/>
      </c>
      <c r="C13" s="379" t="str">
        <f>IF('7 Recommendations'!$D$14="","",'7 Recommendations'!$D$14)</f>
        <v/>
      </c>
      <c r="D13" s="410"/>
      <c r="E13" s="411"/>
      <c r="F13" s="2"/>
      <c r="G13" s="72" t="s">
        <v>773</v>
      </c>
      <c r="H13" s="2"/>
    </row>
    <row r="14" spans="1:8" ht="13" thickBot="1" x14ac:dyDescent="0.3">
      <c r="A14" s="289">
        <v>8</v>
      </c>
      <c r="B14" s="257" t="str">
        <f>IF('7 Recommendations'!$B$15="","",'7 Recommendations'!$B$15)</f>
        <v/>
      </c>
      <c r="C14" s="379" t="str">
        <f>IF('7 Recommendations'!$D$15="","",'7 Recommendations'!$D$15)</f>
        <v/>
      </c>
      <c r="D14" s="410"/>
      <c r="E14" s="411"/>
      <c r="F14" s="2"/>
      <c r="G14" s="270" t="s">
        <v>774</v>
      </c>
      <c r="H14" s="2"/>
    </row>
    <row r="15" spans="1:8" ht="13" thickTop="1" x14ac:dyDescent="0.25">
      <c r="A15" s="289">
        <v>9</v>
      </c>
      <c r="B15" s="257" t="str">
        <f>IF('7 Recommendations'!$B$16="","",'7 Recommendations'!$B$16)</f>
        <v/>
      </c>
      <c r="C15" s="379" t="str">
        <f>IF('7 Recommendations'!$D$16="","",'7 Recommendations'!$D$16)</f>
        <v/>
      </c>
      <c r="D15" s="410"/>
      <c r="E15" s="411"/>
      <c r="F15" s="2"/>
      <c r="G15" s="2"/>
      <c r="H15" s="2"/>
    </row>
    <row r="16" spans="1:8" x14ac:dyDescent="0.25">
      <c r="A16" s="289">
        <v>10</v>
      </c>
      <c r="B16" s="257" t="str">
        <f>IF('7 Recommendations'!$B$17="","",'7 Recommendations'!$B$17)</f>
        <v/>
      </c>
      <c r="C16" s="379" t="str">
        <f>IF('7 Recommendations'!$D$17="","",'7 Recommendations'!$D$17)</f>
        <v/>
      </c>
      <c r="D16" s="410"/>
      <c r="E16" s="411"/>
      <c r="F16" s="2"/>
      <c r="G16" s="2"/>
      <c r="H16" s="2"/>
    </row>
    <row r="17" spans="1:8" x14ac:dyDescent="0.25">
      <c r="A17" s="289">
        <v>11</v>
      </c>
      <c r="B17" s="257" t="str">
        <f>IF('7 Recommendations'!$B$18="","",'7 Recommendations'!$B$18)</f>
        <v/>
      </c>
      <c r="C17" s="379" t="str">
        <f>IF('7 Recommendations'!$D$18="","",'7 Recommendations'!$D$18)</f>
        <v/>
      </c>
      <c r="D17" s="410"/>
      <c r="E17" s="411"/>
      <c r="F17" s="2"/>
      <c r="G17" s="2"/>
      <c r="H17" s="2"/>
    </row>
    <row r="18" spans="1:8" x14ac:dyDescent="0.25">
      <c r="A18" s="289">
        <v>12</v>
      </c>
      <c r="B18" s="257" t="str">
        <f>IF('7 Recommendations'!$B$19="","",'7 Recommendations'!$B$19)</f>
        <v/>
      </c>
      <c r="C18" s="379" t="str">
        <f>IF('7 Recommendations'!$D$19="","",'7 Recommendations'!$D$19)</f>
        <v/>
      </c>
      <c r="D18" s="410"/>
      <c r="E18" s="411"/>
      <c r="F18" s="2"/>
      <c r="G18" s="2"/>
      <c r="H18" s="2"/>
    </row>
    <row r="19" spans="1:8" x14ac:dyDescent="0.25">
      <c r="A19" s="289">
        <v>13</v>
      </c>
      <c r="B19" s="257" t="str">
        <f>IF('7 Recommendations'!$B$20="","",'7 Recommendations'!$B$20)</f>
        <v/>
      </c>
      <c r="C19" s="379" t="str">
        <f>IF('7 Recommendations'!$D$20="","",'7 Recommendations'!$D$20)</f>
        <v/>
      </c>
      <c r="D19" s="410"/>
      <c r="E19" s="411"/>
      <c r="F19" s="2"/>
      <c r="G19" s="2"/>
      <c r="H19" s="2"/>
    </row>
    <row r="20" spans="1:8" x14ac:dyDescent="0.25">
      <c r="A20" s="289">
        <v>14</v>
      </c>
      <c r="B20" s="257" t="str">
        <f>IF('7 Recommendations'!$B$21="","",'7 Recommendations'!$B$21)</f>
        <v/>
      </c>
      <c r="C20" s="379" t="str">
        <f>IF('7 Recommendations'!$D$21="","",'7 Recommendations'!$D$21)</f>
        <v/>
      </c>
      <c r="D20" s="410"/>
      <c r="E20" s="411"/>
      <c r="F20" s="2"/>
      <c r="G20" s="2"/>
      <c r="H20" s="2"/>
    </row>
    <row r="21" spans="1:8" x14ac:dyDescent="0.25">
      <c r="A21" s="289">
        <v>15</v>
      </c>
      <c r="B21" s="257" t="str">
        <f>IF('7 Recommendations'!$B$22="","",'7 Recommendations'!$B$22)</f>
        <v/>
      </c>
      <c r="C21" s="379" t="str">
        <f>IF('7 Recommendations'!$D$22="","",'7 Recommendations'!$D$22)</f>
        <v/>
      </c>
      <c r="D21" s="410"/>
      <c r="E21" s="411"/>
      <c r="F21" s="2"/>
      <c r="G21" s="2"/>
      <c r="H21" s="2"/>
    </row>
    <row r="22" spans="1:8" x14ac:dyDescent="0.25">
      <c r="A22" s="289">
        <v>16</v>
      </c>
      <c r="B22" s="257" t="str">
        <f>IF('7 Recommendations'!$B$23="","",'7 Recommendations'!$B$23)</f>
        <v/>
      </c>
      <c r="C22" s="379" t="str">
        <f>IF('7 Recommendations'!$D$23="","",'7 Recommendations'!$D$23)</f>
        <v/>
      </c>
      <c r="D22" s="410"/>
      <c r="E22" s="411"/>
      <c r="F22" s="2"/>
      <c r="G22" s="2"/>
      <c r="H22" s="2"/>
    </row>
    <row r="23" spans="1:8" x14ac:dyDescent="0.25">
      <c r="A23" s="289">
        <v>17</v>
      </c>
      <c r="B23" s="257" t="str">
        <f>IF('7 Recommendations'!$B$24="","",'7 Recommendations'!$B$24)</f>
        <v/>
      </c>
      <c r="C23" s="379" t="str">
        <f>IF('7 Recommendations'!$D$24="","",'7 Recommendations'!$D$24)</f>
        <v/>
      </c>
      <c r="D23" s="410"/>
      <c r="E23" s="411"/>
      <c r="F23" s="2"/>
      <c r="G23" s="2"/>
      <c r="H23" s="2"/>
    </row>
    <row r="24" spans="1:8" x14ac:dyDescent="0.25">
      <c r="A24" s="289">
        <v>18</v>
      </c>
      <c r="B24" s="257" t="str">
        <f>IF('7 Recommendations'!$B$25="","",'7 Recommendations'!$B$25)</f>
        <v/>
      </c>
      <c r="C24" s="379" t="str">
        <f>IF('7 Recommendations'!$D$25="","",'7 Recommendations'!$D$25)</f>
        <v/>
      </c>
      <c r="D24" s="410"/>
      <c r="E24" s="411"/>
      <c r="F24" s="2"/>
      <c r="G24" s="2"/>
      <c r="H24" s="2"/>
    </row>
    <row r="25" spans="1:8" x14ac:dyDescent="0.25">
      <c r="A25" s="289">
        <v>19</v>
      </c>
      <c r="B25" s="257" t="str">
        <f>IF('7 Recommendations'!$B$26="","",'7 Recommendations'!$B$26)</f>
        <v/>
      </c>
      <c r="C25" s="379" t="str">
        <f>IF('7 Recommendations'!$D$26="","",'7 Recommendations'!$D$26)</f>
        <v/>
      </c>
      <c r="D25" s="410"/>
      <c r="E25" s="411"/>
      <c r="F25" s="2"/>
      <c r="G25" s="2"/>
      <c r="H25" s="2"/>
    </row>
    <row r="26" spans="1:8" x14ac:dyDescent="0.25">
      <c r="A26" s="289">
        <v>20</v>
      </c>
      <c r="B26" s="257" t="str">
        <f>IF('7 Recommendations'!$B$27="","",'7 Recommendations'!$B$27)</f>
        <v/>
      </c>
      <c r="C26" s="379" t="str">
        <f>IF('7 Recommendations'!$D$27="","",'7 Recommendations'!$D$27)</f>
        <v/>
      </c>
      <c r="D26" s="410"/>
      <c r="E26" s="411"/>
      <c r="F26" s="2"/>
      <c r="G26" s="2"/>
      <c r="H26" s="2"/>
    </row>
    <row r="27" spans="1:8" x14ac:dyDescent="0.25">
      <c r="A27" s="289">
        <v>21</v>
      </c>
      <c r="B27" s="257" t="str">
        <f>IF('7 Recommendations'!$B$28="","",'7 Recommendations'!$B$28)</f>
        <v/>
      </c>
      <c r="C27" s="379" t="str">
        <f>IF('7 Recommendations'!$D$28="","",'7 Recommendations'!$D$28)</f>
        <v/>
      </c>
      <c r="D27" s="410"/>
      <c r="E27" s="411"/>
      <c r="F27" s="2"/>
      <c r="G27" s="2"/>
      <c r="H27" s="2"/>
    </row>
    <row r="28" spans="1:8" x14ac:dyDescent="0.25">
      <c r="A28" s="289">
        <v>22</v>
      </c>
      <c r="B28" s="257" t="str">
        <f>IF('7 Recommendations'!$B$29="","",'7 Recommendations'!$B$29)</f>
        <v/>
      </c>
      <c r="C28" s="379" t="str">
        <f>IF('7 Recommendations'!$D$29="","",'7 Recommendations'!$D$29)</f>
        <v/>
      </c>
      <c r="D28" s="410"/>
      <c r="E28" s="411"/>
      <c r="F28" s="2"/>
      <c r="G28" s="2"/>
      <c r="H28" s="2"/>
    </row>
    <row r="29" spans="1:8" x14ac:dyDescent="0.25">
      <c r="A29" s="289">
        <v>23</v>
      </c>
      <c r="B29" s="257" t="str">
        <f>IF('7 Recommendations'!$B$30="","",'7 Recommendations'!$B$30)</f>
        <v/>
      </c>
      <c r="C29" s="379" t="str">
        <f>IF('7 Recommendations'!$D$30="","",'7 Recommendations'!$D$30)</f>
        <v/>
      </c>
      <c r="D29" s="410"/>
      <c r="E29" s="411"/>
      <c r="F29" s="2"/>
      <c r="G29" s="2"/>
      <c r="H29" s="2"/>
    </row>
    <row r="30" spans="1:8" x14ac:dyDescent="0.25">
      <c r="A30" s="289">
        <v>24</v>
      </c>
      <c r="B30" s="257" t="str">
        <f>IF('7 Recommendations'!$B$31="","",'7 Recommendations'!$B$31)</f>
        <v/>
      </c>
      <c r="C30" s="379" t="str">
        <f>IF('7 Recommendations'!$D$31="","",'7 Recommendations'!$D$31)</f>
        <v/>
      </c>
      <c r="D30" s="410"/>
      <c r="E30" s="411"/>
      <c r="F30" s="2"/>
      <c r="G30" s="2"/>
      <c r="H30" s="2"/>
    </row>
    <row r="31" spans="1:8" x14ac:dyDescent="0.25">
      <c r="A31" s="289">
        <v>25</v>
      </c>
      <c r="B31" s="257" t="str">
        <f>IF('7 Recommendations'!$B$32="","",'7 Recommendations'!$B$32)</f>
        <v/>
      </c>
      <c r="C31" s="379" t="str">
        <f>IF('7 Recommendations'!$D$32="","",'7 Recommendations'!$D$32)</f>
        <v/>
      </c>
      <c r="D31" s="410"/>
      <c r="E31" s="411"/>
      <c r="F31" s="2"/>
      <c r="G31" s="2"/>
      <c r="H31" s="2"/>
    </row>
    <row r="32" spans="1:8" x14ac:dyDescent="0.25">
      <c r="A32" s="289">
        <v>26</v>
      </c>
      <c r="B32" s="257" t="str">
        <f>IF('7 Recommendations'!$B$33="","",'7 Recommendations'!$B$33)</f>
        <v/>
      </c>
      <c r="C32" s="379" t="str">
        <f>IF('7 Recommendations'!$D$33="","",'7 Recommendations'!$D$33)</f>
        <v/>
      </c>
      <c r="D32" s="410"/>
      <c r="E32" s="411"/>
      <c r="F32" s="2"/>
      <c r="G32" s="2"/>
      <c r="H32" s="2"/>
    </row>
    <row r="33" spans="1:8" x14ac:dyDescent="0.25">
      <c r="A33" s="289">
        <v>27</v>
      </c>
      <c r="B33" s="257" t="str">
        <f>IF('7 Recommendations'!$B$34="","",'7 Recommendations'!$B$34)</f>
        <v/>
      </c>
      <c r="C33" s="379" t="str">
        <f>IF('7 Recommendations'!$D$34="","",'7 Recommendations'!$D$34)</f>
        <v/>
      </c>
      <c r="D33" s="410"/>
      <c r="E33" s="411"/>
      <c r="F33" s="2"/>
      <c r="G33" s="2"/>
      <c r="H33" s="2"/>
    </row>
    <row r="34" spans="1:8" x14ac:dyDescent="0.25">
      <c r="A34" s="289">
        <v>28</v>
      </c>
      <c r="B34" s="257" t="str">
        <f>IF('7 Recommendations'!$B$35="","",'7 Recommendations'!$B$35)</f>
        <v/>
      </c>
      <c r="C34" s="379" t="str">
        <f>IF('7 Recommendations'!$D$35="","",'7 Recommendations'!$D$35)</f>
        <v/>
      </c>
      <c r="D34" s="410"/>
      <c r="E34" s="411"/>
      <c r="F34" s="2"/>
      <c r="G34" s="2"/>
      <c r="H34" s="2"/>
    </row>
    <row r="35" spans="1:8" x14ac:dyDescent="0.25">
      <c r="A35" s="289">
        <v>29</v>
      </c>
      <c r="B35" s="257" t="str">
        <f>IF('7 Recommendations'!$B$36="","",'7 Recommendations'!$B$36)</f>
        <v/>
      </c>
      <c r="C35" s="379" t="str">
        <f>IF('7 Recommendations'!$D$36="","",'7 Recommendations'!$D$36)</f>
        <v/>
      </c>
      <c r="D35" s="410"/>
      <c r="E35" s="411"/>
      <c r="F35" s="2"/>
      <c r="G35" s="2"/>
      <c r="H35" s="2"/>
    </row>
    <row r="36" spans="1:8" x14ac:dyDescent="0.25">
      <c r="A36" s="289">
        <v>30</v>
      </c>
      <c r="B36" s="257" t="str">
        <f>IF('7 Recommendations'!$B$37="","",'7 Recommendations'!$B$37)</f>
        <v/>
      </c>
      <c r="C36" s="379" t="str">
        <f>IF('7 Recommendations'!$D$37="","",'7 Recommendations'!$D$37)</f>
        <v/>
      </c>
      <c r="D36" s="410"/>
      <c r="E36" s="411"/>
      <c r="F36" s="2"/>
      <c r="G36" s="2"/>
      <c r="H36" s="2"/>
    </row>
    <row r="37" spans="1:8" x14ac:dyDescent="0.25">
      <c r="A37" s="289">
        <v>31</v>
      </c>
      <c r="B37" s="257" t="str">
        <f>IF('7 Recommendations'!$B$38="","",'7 Recommendations'!$B$38)</f>
        <v/>
      </c>
      <c r="C37" s="379" t="str">
        <f>IF('7 Recommendations'!$D$38="","",'7 Recommendations'!$D$38)</f>
        <v/>
      </c>
      <c r="D37" s="410"/>
      <c r="E37" s="411"/>
      <c r="F37" s="2"/>
      <c r="G37" s="2"/>
      <c r="H37" s="2"/>
    </row>
    <row r="38" spans="1:8" x14ac:dyDescent="0.25">
      <c r="A38" s="289">
        <v>32</v>
      </c>
      <c r="B38" s="257" t="str">
        <f>IF('7 Recommendations'!$B$39="","",'7 Recommendations'!$B$39)</f>
        <v/>
      </c>
      <c r="C38" s="379" t="str">
        <f>IF('7 Recommendations'!$D$39="","",'7 Recommendations'!$D$39)</f>
        <v/>
      </c>
      <c r="D38" s="410"/>
      <c r="E38" s="411"/>
      <c r="F38" s="2"/>
      <c r="G38" s="2"/>
      <c r="H38" s="2"/>
    </row>
    <row r="39" spans="1:8" x14ac:dyDescent="0.25">
      <c r="A39" s="289">
        <v>33</v>
      </c>
      <c r="B39" s="257" t="str">
        <f>IF('7 Recommendations'!$B$40="","",'7 Recommendations'!$B$40)</f>
        <v/>
      </c>
      <c r="C39" s="379" t="str">
        <f>IF('7 Recommendations'!$D$40="","",'7 Recommendations'!$D$40)</f>
        <v/>
      </c>
      <c r="D39" s="410"/>
      <c r="E39" s="411"/>
      <c r="F39" s="2"/>
      <c r="G39" s="2"/>
      <c r="H39" s="2"/>
    </row>
    <row r="40" spans="1:8" x14ac:dyDescent="0.25">
      <c r="A40" s="289">
        <v>34</v>
      </c>
      <c r="B40" s="257" t="str">
        <f>IF('7 Recommendations'!$B$41="","",'7 Recommendations'!$B$41)</f>
        <v/>
      </c>
      <c r="C40" s="379" t="str">
        <f>IF('7 Recommendations'!$D$41="","",'7 Recommendations'!$D$41)</f>
        <v/>
      </c>
      <c r="D40" s="410"/>
      <c r="E40" s="411"/>
      <c r="F40" s="2"/>
      <c r="G40" s="2"/>
      <c r="H40" s="2"/>
    </row>
    <row r="41" spans="1:8" x14ac:dyDescent="0.25">
      <c r="A41" s="289">
        <v>35</v>
      </c>
      <c r="B41" s="257" t="str">
        <f>IF('7 Recommendations'!$B$42="","",'7 Recommendations'!$B$42)</f>
        <v/>
      </c>
      <c r="C41" s="379" t="str">
        <f>IF('7 Recommendations'!$D42="","",'7 Recommendations'!$D42)</f>
        <v/>
      </c>
      <c r="D41" s="410"/>
      <c r="E41" s="411"/>
      <c r="F41" s="2"/>
      <c r="G41" s="2"/>
      <c r="H41" s="2"/>
    </row>
    <row r="42" spans="1:8" x14ac:dyDescent="0.25">
      <c r="A42" s="289">
        <v>36</v>
      </c>
      <c r="B42" s="257" t="str">
        <f>IF('7 Recommendations'!$B43="","",'7 Recommendations'!$B43)</f>
        <v/>
      </c>
      <c r="C42" s="379" t="str">
        <f>IF('7 Recommendations'!$D43="","",'7 Recommendations'!$D43)</f>
        <v/>
      </c>
      <c r="D42" s="410"/>
      <c r="E42" s="411"/>
    </row>
    <row r="43" spans="1:8" x14ac:dyDescent="0.25">
      <c r="A43" s="289">
        <v>37</v>
      </c>
      <c r="B43" s="257" t="str">
        <f>IF('7 Recommendations'!$B44="","",'7 Recommendations'!$B44)</f>
        <v/>
      </c>
      <c r="C43" s="379" t="str">
        <f>IF('7 Recommendations'!$D44="","",'7 Recommendations'!$D44)</f>
        <v/>
      </c>
      <c r="D43" s="410"/>
      <c r="E43" s="411"/>
    </row>
    <row r="44" spans="1:8" x14ac:dyDescent="0.25">
      <c r="A44" s="289">
        <v>38</v>
      </c>
      <c r="B44" s="257" t="str">
        <f>IF('7 Recommendations'!$B45="","",'7 Recommendations'!$B45)</f>
        <v/>
      </c>
      <c r="C44" s="379" t="str">
        <f>IF('7 Recommendations'!$D45="","",'7 Recommendations'!$D45)</f>
        <v/>
      </c>
      <c r="D44" s="410"/>
      <c r="E44" s="411"/>
    </row>
    <row r="45" spans="1:8" x14ac:dyDescent="0.25">
      <c r="A45" s="289">
        <v>39</v>
      </c>
      <c r="B45" s="257" t="str">
        <f>IF('7 Recommendations'!$B46="","",'7 Recommendations'!$B46)</f>
        <v/>
      </c>
      <c r="C45" s="379" t="str">
        <f>IF('7 Recommendations'!$D46="","",'7 Recommendations'!$D46)</f>
        <v/>
      </c>
      <c r="D45" s="410"/>
      <c r="E45" s="411"/>
    </row>
    <row r="46" spans="1:8" x14ac:dyDescent="0.25">
      <c r="A46" s="289">
        <v>40</v>
      </c>
      <c r="B46" s="257" t="str">
        <f>IF('7 Recommendations'!$B47="","",'7 Recommendations'!$B47)</f>
        <v/>
      </c>
      <c r="C46" s="379" t="str">
        <f>IF('7 Recommendations'!$D47="","",'7 Recommendations'!$D47)</f>
        <v/>
      </c>
      <c r="D46" s="410"/>
      <c r="E46" s="411"/>
    </row>
    <row r="47" spans="1:8" x14ac:dyDescent="0.25">
      <c r="A47" s="289">
        <v>41</v>
      </c>
      <c r="B47" s="257" t="str">
        <f>IF('7 Recommendations'!$B48="","",'7 Recommendations'!$B48)</f>
        <v/>
      </c>
      <c r="C47" s="379" t="str">
        <f>IF('7 Recommendations'!$D48="","",'7 Recommendations'!$D48)</f>
        <v/>
      </c>
      <c r="D47" s="410"/>
      <c r="E47" s="411"/>
    </row>
    <row r="48" spans="1:8" x14ac:dyDescent="0.25">
      <c r="A48" s="289">
        <v>42</v>
      </c>
      <c r="B48" s="257" t="str">
        <f>IF('7 Recommendations'!$B49="","",'7 Recommendations'!$B49)</f>
        <v/>
      </c>
      <c r="C48" s="379" t="str">
        <f>IF('7 Recommendations'!$D49="","",'7 Recommendations'!$D49)</f>
        <v/>
      </c>
      <c r="D48" s="410"/>
      <c r="E48" s="411"/>
    </row>
    <row r="49" spans="1:5" x14ac:dyDescent="0.25">
      <c r="A49" s="289">
        <v>43</v>
      </c>
      <c r="B49" s="257" t="str">
        <f>IF('7 Recommendations'!$B50="","",'7 Recommendations'!$B50)</f>
        <v/>
      </c>
      <c r="C49" s="379" t="str">
        <f>IF('7 Recommendations'!$D50="","",'7 Recommendations'!$D50)</f>
        <v/>
      </c>
      <c r="D49" s="410"/>
      <c r="E49" s="411"/>
    </row>
    <row r="50" spans="1:5" x14ac:dyDescent="0.25">
      <c r="A50" s="289">
        <v>44</v>
      </c>
      <c r="B50" s="257" t="str">
        <f>IF('7 Recommendations'!$B51="","",'7 Recommendations'!$B51)</f>
        <v/>
      </c>
      <c r="C50" s="379" t="str">
        <f>IF('7 Recommendations'!$D51="","",'7 Recommendations'!$D51)</f>
        <v/>
      </c>
      <c r="D50" s="410"/>
      <c r="E50" s="411"/>
    </row>
    <row r="51" spans="1:5" x14ac:dyDescent="0.25">
      <c r="A51" s="289">
        <v>45</v>
      </c>
      <c r="B51" s="257" t="str">
        <f>IF('7 Recommendations'!$B52="","",'7 Recommendations'!$B52)</f>
        <v/>
      </c>
      <c r="C51" s="379" t="str">
        <f>IF('7 Recommendations'!$D52="","",'7 Recommendations'!$D52)</f>
        <v/>
      </c>
      <c r="D51" s="410"/>
      <c r="E51" s="411"/>
    </row>
    <row r="52" spans="1:5" x14ac:dyDescent="0.25">
      <c r="A52" s="289">
        <v>46</v>
      </c>
      <c r="B52" s="257" t="str">
        <f>IF('7 Recommendations'!$B53="","",'7 Recommendations'!$B53)</f>
        <v/>
      </c>
      <c r="C52" s="379" t="str">
        <f>IF('7 Recommendations'!$D53="","",'7 Recommendations'!$D53)</f>
        <v/>
      </c>
      <c r="D52" s="410"/>
      <c r="E52" s="411"/>
    </row>
    <row r="53" spans="1:5" x14ac:dyDescent="0.25">
      <c r="A53" s="289">
        <v>47</v>
      </c>
      <c r="B53" s="257" t="str">
        <f>IF('7 Recommendations'!$B54="","",'7 Recommendations'!$B54)</f>
        <v/>
      </c>
      <c r="C53" s="379" t="str">
        <f>IF('7 Recommendations'!$D54="","",'7 Recommendations'!$D54)</f>
        <v/>
      </c>
      <c r="D53" s="410"/>
      <c r="E53" s="411"/>
    </row>
    <row r="54" spans="1:5" x14ac:dyDescent="0.25">
      <c r="A54" s="289">
        <v>48</v>
      </c>
      <c r="B54" s="257" t="str">
        <f>IF('7 Recommendations'!$B55="","",'7 Recommendations'!$B55)</f>
        <v/>
      </c>
      <c r="C54" s="379" t="str">
        <f>IF('7 Recommendations'!$D55="","",'7 Recommendations'!$D55)</f>
        <v/>
      </c>
      <c r="D54" s="410"/>
      <c r="E54" s="411"/>
    </row>
    <row r="55" spans="1:5" x14ac:dyDescent="0.25">
      <c r="A55" s="289">
        <v>49</v>
      </c>
      <c r="B55" s="257" t="str">
        <f>IF('7 Recommendations'!$B56="","",'7 Recommendations'!$B56)</f>
        <v/>
      </c>
      <c r="C55" s="379" t="str">
        <f>IF('7 Recommendations'!$D56="","",'7 Recommendations'!$D56)</f>
        <v/>
      </c>
      <c r="D55" s="410"/>
      <c r="E55" s="411"/>
    </row>
    <row r="56" spans="1:5" x14ac:dyDescent="0.25">
      <c r="A56" s="289">
        <v>50</v>
      </c>
      <c r="B56" s="257" t="str">
        <f>IF('7 Recommendations'!$B57="","",'7 Recommendations'!$B57)</f>
        <v/>
      </c>
      <c r="C56" s="379" t="str">
        <f>IF('7 Recommendations'!$D57="","",'7 Recommendations'!$D57)</f>
        <v/>
      </c>
      <c r="D56" s="410"/>
      <c r="E56" s="411"/>
    </row>
    <row r="57" spans="1:5" x14ac:dyDescent="0.25">
      <c r="A57" s="289">
        <v>51</v>
      </c>
      <c r="B57" s="257" t="str">
        <f>IF('7 Recommendations'!$B58="","",'7 Recommendations'!$B58)</f>
        <v/>
      </c>
      <c r="C57" s="379" t="str">
        <f>IF('7 Recommendations'!$D58="","",'7 Recommendations'!$D58)</f>
        <v/>
      </c>
      <c r="D57" s="410"/>
      <c r="E57" s="411"/>
    </row>
    <row r="58" spans="1:5" x14ac:dyDescent="0.25">
      <c r="A58" s="289">
        <v>52</v>
      </c>
      <c r="B58" s="257" t="str">
        <f>IF('7 Recommendations'!$B59="","",'7 Recommendations'!$B59)</f>
        <v/>
      </c>
      <c r="C58" s="379" t="str">
        <f>IF('7 Recommendations'!$D59="","",'7 Recommendations'!$D59)</f>
        <v/>
      </c>
      <c r="D58" s="410"/>
      <c r="E58" s="411"/>
    </row>
    <row r="59" spans="1:5" x14ac:dyDescent="0.25">
      <c r="A59" s="289">
        <v>53</v>
      </c>
      <c r="B59" s="257" t="str">
        <f>IF('7 Recommendations'!$B60="","",'7 Recommendations'!$B60)</f>
        <v/>
      </c>
      <c r="C59" s="379" t="str">
        <f>IF('7 Recommendations'!$D60="","",'7 Recommendations'!$D60)</f>
        <v/>
      </c>
      <c r="D59" s="410"/>
      <c r="E59" s="411"/>
    </row>
    <row r="60" spans="1:5" x14ac:dyDescent="0.25">
      <c r="A60" s="289">
        <v>54</v>
      </c>
      <c r="B60" s="257" t="str">
        <f>IF('7 Recommendations'!$B61="","",'7 Recommendations'!$B61)</f>
        <v/>
      </c>
      <c r="C60" s="379" t="str">
        <f>IF('7 Recommendations'!$D61="","",'7 Recommendations'!$D61)</f>
        <v/>
      </c>
      <c r="D60" s="410"/>
      <c r="E60" s="411"/>
    </row>
    <row r="61" spans="1:5" x14ac:dyDescent="0.25">
      <c r="A61" s="289">
        <v>55</v>
      </c>
      <c r="B61" s="257" t="str">
        <f>IF('7 Recommendations'!$B62="","",'7 Recommendations'!$B62)</f>
        <v/>
      </c>
      <c r="C61" s="379" t="str">
        <f>IF('7 Recommendations'!$D62="","",'7 Recommendations'!$D62)</f>
        <v/>
      </c>
      <c r="D61" s="410"/>
      <c r="E61" s="411"/>
    </row>
    <row r="62" spans="1:5" x14ac:dyDescent="0.25">
      <c r="A62" s="289">
        <v>56</v>
      </c>
      <c r="B62" s="257" t="str">
        <f>IF('7 Recommendations'!$B63="","",'7 Recommendations'!$B63)</f>
        <v/>
      </c>
      <c r="C62" s="379" t="str">
        <f>IF('7 Recommendations'!$D63="","",'7 Recommendations'!$D63)</f>
        <v/>
      </c>
      <c r="D62" s="410"/>
      <c r="E62" s="411"/>
    </row>
    <row r="63" spans="1:5" x14ac:dyDescent="0.25">
      <c r="A63" s="289">
        <v>57</v>
      </c>
      <c r="B63" s="257" t="str">
        <f>IF('7 Recommendations'!$B64="","",'7 Recommendations'!$B64)</f>
        <v/>
      </c>
      <c r="C63" s="379" t="str">
        <f>IF('7 Recommendations'!$D64="","",'7 Recommendations'!$D64)</f>
        <v/>
      </c>
      <c r="D63" s="410"/>
      <c r="E63" s="411"/>
    </row>
    <row r="64" spans="1:5" x14ac:dyDescent="0.25">
      <c r="A64" s="289">
        <v>58</v>
      </c>
      <c r="B64" s="257" t="str">
        <f>IF('7 Recommendations'!$B65="","",'7 Recommendations'!$B65)</f>
        <v/>
      </c>
      <c r="C64" s="379" t="str">
        <f>IF('7 Recommendations'!$D65="","",'7 Recommendations'!$D65)</f>
        <v/>
      </c>
      <c r="D64" s="410"/>
      <c r="E64" s="411"/>
    </row>
    <row r="65" spans="1:5" x14ac:dyDescent="0.25">
      <c r="A65" s="289">
        <v>59</v>
      </c>
      <c r="B65" s="257" t="str">
        <f>IF('7 Recommendations'!$B66="","",'7 Recommendations'!$B66)</f>
        <v/>
      </c>
      <c r="C65" s="379" t="str">
        <f>IF('7 Recommendations'!$D66="","",'7 Recommendations'!$D66)</f>
        <v/>
      </c>
      <c r="D65" s="410"/>
      <c r="E65" s="411"/>
    </row>
    <row r="66" spans="1:5" x14ac:dyDescent="0.25">
      <c r="A66" s="289">
        <v>60</v>
      </c>
      <c r="B66" s="257" t="str">
        <f>IF('7 Recommendations'!$B67="","",'7 Recommendations'!$B67)</f>
        <v/>
      </c>
      <c r="C66" s="379" t="str">
        <f>IF('7 Recommendations'!$D67="","",'7 Recommendations'!$D67)</f>
        <v/>
      </c>
      <c r="D66" s="410"/>
      <c r="E66" s="411"/>
    </row>
    <row r="67" spans="1:5" x14ac:dyDescent="0.25">
      <c r="A67" s="289">
        <v>61</v>
      </c>
      <c r="B67" s="257" t="str">
        <f>IF('7 Recommendations'!$B68="","",'7 Recommendations'!$B68)</f>
        <v/>
      </c>
      <c r="C67" s="379" t="str">
        <f>IF('7 Recommendations'!$D68="","",'7 Recommendations'!$D68)</f>
        <v/>
      </c>
      <c r="D67" s="410"/>
      <c r="E67" s="411"/>
    </row>
    <row r="68" spans="1:5" x14ac:dyDescent="0.25">
      <c r="A68" s="289">
        <v>62</v>
      </c>
      <c r="B68" s="257" t="str">
        <f>IF('7 Recommendations'!$B69="","",'7 Recommendations'!$B69)</f>
        <v/>
      </c>
      <c r="C68" s="379" t="str">
        <f>IF('7 Recommendations'!$D69="","",'7 Recommendations'!$D69)</f>
        <v/>
      </c>
      <c r="D68" s="410"/>
      <c r="E68" s="411"/>
    </row>
    <row r="69" spans="1:5" x14ac:dyDescent="0.25">
      <c r="A69" s="289">
        <v>63</v>
      </c>
      <c r="B69" s="257" t="str">
        <f>IF('7 Recommendations'!$B70="","",'7 Recommendations'!$B70)</f>
        <v/>
      </c>
      <c r="C69" s="379" t="str">
        <f>IF('7 Recommendations'!$D70="","",'7 Recommendations'!$D70)</f>
        <v/>
      </c>
      <c r="D69" s="410"/>
      <c r="E69" s="411"/>
    </row>
    <row r="70" spans="1:5" x14ac:dyDescent="0.25">
      <c r="A70" s="289">
        <v>64</v>
      </c>
      <c r="B70" s="257" t="str">
        <f>IF('7 Recommendations'!$B71="","",'7 Recommendations'!$B71)</f>
        <v/>
      </c>
      <c r="C70" s="379" t="str">
        <f>IF('7 Recommendations'!$D71="","",'7 Recommendations'!$D71)</f>
        <v/>
      </c>
      <c r="D70" s="410"/>
      <c r="E70" s="411"/>
    </row>
    <row r="71" spans="1:5" x14ac:dyDescent="0.25">
      <c r="A71" s="289">
        <v>65</v>
      </c>
      <c r="B71" s="257" t="str">
        <f>IF('7 Recommendations'!$B72="","",'7 Recommendations'!$B72)</f>
        <v/>
      </c>
      <c r="C71" s="379" t="str">
        <f>IF('7 Recommendations'!$D72="","",'7 Recommendations'!$D72)</f>
        <v/>
      </c>
      <c r="D71" s="410"/>
      <c r="E71" s="411"/>
    </row>
    <row r="72" spans="1:5" x14ac:dyDescent="0.25">
      <c r="A72" s="289">
        <v>66</v>
      </c>
      <c r="B72" s="257" t="str">
        <f>IF('7 Recommendations'!$B73="","",'7 Recommendations'!$B73)</f>
        <v/>
      </c>
      <c r="C72" s="379" t="str">
        <f>IF('7 Recommendations'!$D73="","",'7 Recommendations'!$D73)</f>
        <v/>
      </c>
      <c r="D72" s="410"/>
      <c r="E72" s="411"/>
    </row>
    <row r="73" spans="1:5" x14ac:dyDescent="0.25">
      <c r="A73" s="289">
        <v>67</v>
      </c>
      <c r="B73" s="257" t="str">
        <f>IF('7 Recommendations'!$B74="","",'7 Recommendations'!$B74)</f>
        <v/>
      </c>
      <c r="C73" s="379" t="str">
        <f>IF('7 Recommendations'!$D74="","",'7 Recommendations'!$D74)</f>
        <v/>
      </c>
      <c r="D73" s="410"/>
      <c r="E73" s="411"/>
    </row>
    <row r="74" spans="1:5" x14ac:dyDescent="0.25">
      <c r="A74" s="289">
        <v>68</v>
      </c>
      <c r="B74" s="257" t="str">
        <f>IF('7 Recommendations'!$B75="","",'7 Recommendations'!$B75)</f>
        <v/>
      </c>
      <c r="C74" s="379" t="str">
        <f>IF('7 Recommendations'!$D75="","",'7 Recommendations'!$D75)</f>
        <v/>
      </c>
      <c r="D74" s="410"/>
      <c r="E74" s="411"/>
    </row>
    <row r="75" spans="1:5" x14ac:dyDescent="0.25">
      <c r="A75" s="289">
        <v>69</v>
      </c>
      <c r="B75" s="257" t="str">
        <f>IF('7 Recommendations'!$B76="","",'7 Recommendations'!$B76)</f>
        <v/>
      </c>
      <c r="C75" s="379" t="str">
        <f>IF('7 Recommendations'!$D76="","",'7 Recommendations'!$D76)</f>
        <v/>
      </c>
      <c r="D75" s="410"/>
      <c r="E75" s="411"/>
    </row>
    <row r="76" spans="1:5" x14ac:dyDescent="0.25">
      <c r="A76" s="289">
        <v>70</v>
      </c>
      <c r="B76" s="257" t="str">
        <f>IF('7 Recommendations'!$B77="","",'7 Recommendations'!$B77)</f>
        <v/>
      </c>
      <c r="C76" s="379" t="str">
        <f>IF('7 Recommendations'!$D77="","",'7 Recommendations'!$D77)</f>
        <v/>
      </c>
      <c r="D76" s="410"/>
      <c r="E76" s="411"/>
    </row>
    <row r="77" spans="1:5" x14ac:dyDescent="0.25">
      <c r="A77" s="289">
        <v>71</v>
      </c>
      <c r="B77" s="257" t="str">
        <f>IF('7 Recommendations'!$B78="","",'7 Recommendations'!$B78)</f>
        <v/>
      </c>
      <c r="C77" s="379" t="str">
        <f>IF('7 Recommendations'!$D78="","",'7 Recommendations'!$D78)</f>
        <v/>
      </c>
      <c r="D77" s="410"/>
      <c r="E77" s="411"/>
    </row>
    <row r="78" spans="1:5" x14ac:dyDescent="0.25">
      <c r="A78" s="289">
        <v>72</v>
      </c>
      <c r="B78" s="257" t="str">
        <f>IF('7 Recommendations'!$B79="","",'7 Recommendations'!$B79)</f>
        <v/>
      </c>
      <c r="C78" s="379" t="str">
        <f>IF('7 Recommendations'!$D79="","",'7 Recommendations'!$D79)</f>
        <v/>
      </c>
      <c r="D78" s="410"/>
      <c r="E78" s="411"/>
    </row>
    <row r="79" spans="1:5" x14ac:dyDescent="0.25">
      <c r="A79" s="289">
        <v>73</v>
      </c>
      <c r="B79" s="257" t="str">
        <f>IF('7 Recommendations'!$B80="","",'7 Recommendations'!$B80)</f>
        <v/>
      </c>
      <c r="C79" s="379" t="str">
        <f>IF('7 Recommendations'!$D80="","",'7 Recommendations'!$D80)</f>
        <v/>
      </c>
      <c r="D79" s="410"/>
      <c r="E79" s="411"/>
    </row>
    <row r="80" spans="1:5" x14ac:dyDescent="0.25">
      <c r="A80" s="289">
        <v>74</v>
      </c>
      <c r="B80" s="257" t="str">
        <f>IF('7 Recommendations'!$B81="","",'7 Recommendations'!$B81)</f>
        <v/>
      </c>
      <c r="C80" s="379" t="str">
        <f>IF('7 Recommendations'!$D81="","",'7 Recommendations'!$D81)</f>
        <v/>
      </c>
      <c r="D80" s="410"/>
      <c r="E80" s="411"/>
    </row>
    <row r="81" spans="1:5" x14ac:dyDescent="0.25">
      <c r="A81" s="289">
        <v>75</v>
      </c>
      <c r="B81" s="257" t="str">
        <f>IF('7 Recommendations'!$B82="","",'7 Recommendations'!$B82)</f>
        <v/>
      </c>
      <c r="C81" s="379" t="str">
        <f>IF('7 Recommendations'!$D82="","",'7 Recommendations'!$D82)</f>
        <v/>
      </c>
      <c r="D81" s="410"/>
      <c r="E81" s="411"/>
    </row>
    <row r="82" spans="1:5" x14ac:dyDescent="0.25">
      <c r="A82" s="289">
        <v>76</v>
      </c>
      <c r="B82" s="257" t="str">
        <f>IF('7 Recommendations'!$B83="","",'7 Recommendations'!$B83)</f>
        <v/>
      </c>
      <c r="C82" s="379" t="str">
        <f>IF('7 Recommendations'!$D83="","",'7 Recommendations'!$D83)</f>
        <v/>
      </c>
      <c r="D82" s="410"/>
      <c r="E82" s="411"/>
    </row>
    <row r="83" spans="1:5" x14ac:dyDescent="0.25">
      <c r="A83" s="289">
        <v>77</v>
      </c>
      <c r="B83" s="257" t="str">
        <f>IF('7 Recommendations'!$B84="","",'7 Recommendations'!$B84)</f>
        <v/>
      </c>
      <c r="C83" s="379" t="str">
        <f>IF('7 Recommendations'!$D84="","",'7 Recommendations'!$D84)</f>
        <v/>
      </c>
      <c r="D83" s="410"/>
      <c r="E83" s="411"/>
    </row>
    <row r="84" spans="1:5" x14ac:dyDescent="0.25">
      <c r="A84" s="289">
        <v>78</v>
      </c>
      <c r="B84" s="257" t="str">
        <f>IF('7 Recommendations'!$B85="","",'7 Recommendations'!$B85)</f>
        <v/>
      </c>
      <c r="C84" s="379" t="str">
        <f>IF('7 Recommendations'!$D85="","",'7 Recommendations'!$D85)</f>
        <v/>
      </c>
      <c r="D84" s="410"/>
      <c r="E84" s="411"/>
    </row>
    <row r="85" spans="1:5" x14ac:dyDescent="0.25">
      <c r="A85" s="289">
        <v>79</v>
      </c>
      <c r="B85" s="257" t="str">
        <f>IF('7 Recommendations'!$B86="","",'7 Recommendations'!$B86)</f>
        <v/>
      </c>
      <c r="C85" s="379" t="str">
        <f>IF('7 Recommendations'!$D86="","",'7 Recommendations'!$D86)</f>
        <v/>
      </c>
      <c r="D85" s="410"/>
      <c r="E85" s="411"/>
    </row>
    <row r="86" spans="1:5" x14ac:dyDescent="0.25">
      <c r="A86" s="289">
        <v>80</v>
      </c>
      <c r="B86" s="257" t="str">
        <f>IF('7 Recommendations'!$B87="","",'7 Recommendations'!$B87)</f>
        <v/>
      </c>
      <c r="C86" s="379" t="str">
        <f>IF('7 Recommendations'!$D87="","",'7 Recommendations'!$D87)</f>
        <v/>
      </c>
      <c r="D86" s="410"/>
      <c r="E86" s="411"/>
    </row>
    <row r="87" spans="1:5" x14ac:dyDescent="0.25">
      <c r="A87" s="289">
        <v>81</v>
      </c>
      <c r="B87" s="257" t="str">
        <f>IF('7 Recommendations'!$B88="","",'7 Recommendations'!$B88)</f>
        <v/>
      </c>
      <c r="C87" s="379" t="str">
        <f>IF('7 Recommendations'!$D88="","",'7 Recommendations'!$D88)</f>
        <v/>
      </c>
      <c r="D87" s="410"/>
      <c r="E87" s="411"/>
    </row>
    <row r="88" spans="1:5" x14ac:dyDescent="0.25">
      <c r="A88" s="289">
        <v>82</v>
      </c>
      <c r="B88" s="257" t="str">
        <f>IF('7 Recommendations'!$B89="","",'7 Recommendations'!$B89)</f>
        <v/>
      </c>
      <c r="C88" s="379" t="str">
        <f>IF('7 Recommendations'!$D89="","",'7 Recommendations'!$D89)</f>
        <v/>
      </c>
      <c r="D88" s="410"/>
      <c r="E88" s="411"/>
    </row>
    <row r="89" spans="1:5" x14ac:dyDescent="0.25">
      <c r="A89" s="289">
        <v>83</v>
      </c>
      <c r="B89" s="257" t="str">
        <f>IF('7 Recommendations'!$B90="","",'7 Recommendations'!$B90)</f>
        <v/>
      </c>
      <c r="C89" s="379" t="str">
        <f>IF('7 Recommendations'!$D90="","",'7 Recommendations'!$D90)</f>
        <v/>
      </c>
      <c r="D89" s="410"/>
      <c r="E89" s="411"/>
    </row>
    <row r="90" spans="1:5" x14ac:dyDescent="0.25">
      <c r="A90" s="289">
        <v>84</v>
      </c>
      <c r="B90" s="257" t="str">
        <f>IF('7 Recommendations'!$B91="","",'7 Recommendations'!$B91)</f>
        <v/>
      </c>
      <c r="C90" s="379" t="str">
        <f>IF('7 Recommendations'!$D91="","",'7 Recommendations'!$D91)</f>
        <v/>
      </c>
      <c r="D90" s="410"/>
      <c r="E90" s="411"/>
    </row>
    <row r="91" spans="1:5" x14ac:dyDescent="0.25">
      <c r="A91" s="289">
        <v>85</v>
      </c>
      <c r="B91" s="257" t="str">
        <f>IF('7 Recommendations'!$B92="","",'7 Recommendations'!$B92)</f>
        <v/>
      </c>
      <c r="C91" s="379" t="str">
        <f>IF('7 Recommendations'!$D92="","",'7 Recommendations'!$D92)</f>
        <v/>
      </c>
      <c r="D91" s="410"/>
      <c r="E91" s="411"/>
    </row>
    <row r="92" spans="1:5" x14ac:dyDescent="0.25">
      <c r="A92" s="289">
        <v>86</v>
      </c>
      <c r="B92" s="257" t="str">
        <f>IF('7 Recommendations'!$B93="","",'7 Recommendations'!$B93)</f>
        <v/>
      </c>
      <c r="C92" s="379" t="str">
        <f>IF('7 Recommendations'!$D93="","",'7 Recommendations'!$D93)</f>
        <v/>
      </c>
      <c r="D92" s="410"/>
      <c r="E92" s="411"/>
    </row>
    <row r="93" spans="1:5" x14ac:dyDescent="0.25">
      <c r="A93" s="289">
        <v>87</v>
      </c>
      <c r="B93" s="257" t="str">
        <f>IF('7 Recommendations'!$B94="","",'7 Recommendations'!$B94)</f>
        <v/>
      </c>
      <c r="C93" s="379" t="str">
        <f>IF('7 Recommendations'!$D94="","",'7 Recommendations'!$D94)</f>
        <v/>
      </c>
      <c r="D93" s="410"/>
      <c r="E93" s="411"/>
    </row>
    <row r="94" spans="1:5" x14ac:dyDescent="0.25">
      <c r="A94" s="289">
        <v>88</v>
      </c>
      <c r="B94" s="257" t="str">
        <f>IF('7 Recommendations'!$B95="","",'7 Recommendations'!$B95)</f>
        <v/>
      </c>
      <c r="C94" s="379" t="str">
        <f>IF('7 Recommendations'!$D95="","",'7 Recommendations'!$D95)</f>
        <v/>
      </c>
      <c r="D94" s="410"/>
      <c r="E94" s="411"/>
    </row>
    <row r="95" spans="1:5" x14ac:dyDescent="0.25">
      <c r="A95" s="289">
        <v>89</v>
      </c>
      <c r="B95" s="257" t="str">
        <f>IF('7 Recommendations'!$B96="","",'7 Recommendations'!$B96)</f>
        <v/>
      </c>
      <c r="C95" s="379" t="str">
        <f>IF('7 Recommendations'!$D96="","",'7 Recommendations'!$D96)</f>
        <v/>
      </c>
      <c r="D95" s="410"/>
      <c r="E95" s="411"/>
    </row>
    <row r="96" spans="1:5" x14ac:dyDescent="0.25">
      <c r="A96" s="289">
        <v>90</v>
      </c>
      <c r="B96" s="257" t="str">
        <f>IF('7 Recommendations'!$B97="","",'7 Recommendations'!$B97)</f>
        <v/>
      </c>
      <c r="C96" s="379" t="str">
        <f>IF('7 Recommendations'!$D97="","",'7 Recommendations'!$D97)</f>
        <v/>
      </c>
      <c r="D96" s="410"/>
      <c r="E96" s="411"/>
    </row>
    <row r="97" spans="1:5" x14ac:dyDescent="0.25">
      <c r="A97" s="289">
        <v>91</v>
      </c>
      <c r="B97" s="257" t="str">
        <f>IF('7 Recommendations'!$B98="","",'7 Recommendations'!$B98)</f>
        <v/>
      </c>
      <c r="C97" s="379" t="str">
        <f>IF('7 Recommendations'!$D98="","",'7 Recommendations'!$D98)</f>
        <v/>
      </c>
      <c r="D97" s="410"/>
      <c r="E97" s="411"/>
    </row>
    <row r="98" spans="1:5" x14ac:dyDescent="0.25">
      <c r="A98" s="289">
        <v>92</v>
      </c>
      <c r="B98" s="257" t="str">
        <f>IF('7 Recommendations'!$B99="","",'7 Recommendations'!$B99)</f>
        <v/>
      </c>
      <c r="C98" s="379" t="str">
        <f>IF('7 Recommendations'!$D99="","",'7 Recommendations'!$D99)</f>
        <v/>
      </c>
      <c r="D98" s="410"/>
      <c r="E98" s="411"/>
    </row>
    <row r="99" spans="1:5" x14ac:dyDescent="0.25">
      <c r="A99" s="289">
        <v>93</v>
      </c>
      <c r="B99" s="257" t="str">
        <f>IF('7 Recommendations'!$B100="","",'7 Recommendations'!$B100)</f>
        <v/>
      </c>
      <c r="C99" s="379" t="str">
        <f>IF('7 Recommendations'!$D100="","",'7 Recommendations'!$D100)</f>
        <v/>
      </c>
      <c r="D99" s="410"/>
      <c r="E99" s="411"/>
    </row>
    <row r="100" spans="1:5" x14ac:dyDescent="0.25">
      <c r="A100" s="289">
        <v>94</v>
      </c>
      <c r="B100" s="257" t="str">
        <f>IF('7 Recommendations'!$B101="","",'7 Recommendations'!$B101)</f>
        <v/>
      </c>
      <c r="C100" s="379" t="str">
        <f>IF('7 Recommendations'!$D101="","",'7 Recommendations'!$D101)</f>
        <v/>
      </c>
      <c r="D100" s="410"/>
      <c r="E100" s="411"/>
    </row>
    <row r="101" spans="1:5" x14ac:dyDescent="0.25">
      <c r="A101" s="289">
        <v>95</v>
      </c>
      <c r="B101" s="257" t="str">
        <f>IF('7 Recommendations'!$B102="","",'7 Recommendations'!$B102)</f>
        <v/>
      </c>
      <c r="C101" s="379" t="str">
        <f>IF('7 Recommendations'!$D102="","",'7 Recommendations'!$D102)</f>
        <v/>
      </c>
      <c r="D101" s="410"/>
      <c r="E101" s="411"/>
    </row>
    <row r="102" spans="1:5" x14ac:dyDescent="0.25">
      <c r="A102" s="289">
        <v>96</v>
      </c>
      <c r="B102" s="257" t="str">
        <f>IF('7 Recommendations'!$B103="","",'7 Recommendations'!$B103)</f>
        <v/>
      </c>
      <c r="C102" s="379" t="str">
        <f>IF('7 Recommendations'!$D103="","",'7 Recommendations'!$D103)</f>
        <v/>
      </c>
      <c r="D102" s="410"/>
      <c r="E102" s="411"/>
    </row>
    <row r="103" spans="1:5" x14ac:dyDescent="0.25">
      <c r="A103" s="289">
        <v>97</v>
      </c>
      <c r="B103" s="257" t="str">
        <f>IF('7 Recommendations'!$B104="","",'7 Recommendations'!$B104)</f>
        <v/>
      </c>
      <c r="C103" s="379" t="str">
        <f>IF('7 Recommendations'!$D104="","",'7 Recommendations'!$D104)</f>
        <v/>
      </c>
      <c r="D103" s="410"/>
      <c r="E103" s="411"/>
    </row>
    <row r="104" spans="1:5" x14ac:dyDescent="0.25">
      <c r="A104" s="289">
        <v>98</v>
      </c>
      <c r="B104" s="257" t="str">
        <f>IF('7 Recommendations'!$B105="","",'7 Recommendations'!$B105)</f>
        <v/>
      </c>
      <c r="C104" s="379" t="str">
        <f>IF('7 Recommendations'!$D105="","",'7 Recommendations'!$D105)</f>
        <v/>
      </c>
      <c r="D104" s="410"/>
      <c r="E104" s="411"/>
    </row>
    <row r="105" spans="1:5" x14ac:dyDescent="0.25">
      <c r="A105" s="289">
        <v>99</v>
      </c>
      <c r="B105" s="257" t="str">
        <f>IF('7 Recommendations'!$B106="","",'7 Recommendations'!$B106)</f>
        <v/>
      </c>
      <c r="C105" s="379" t="str">
        <f>IF('7 Recommendations'!$D106="","",'7 Recommendations'!$D106)</f>
        <v/>
      </c>
      <c r="D105" s="410"/>
      <c r="E105" s="411"/>
    </row>
    <row r="106" spans="1:5" ht="13" thickBot="1" x14ac:dyDescent="0.3">
      <c r="A106" s="288">
        <v>100</v>
      </c>
      <c r="B106" s="267" t="str">
        <f>IF('7 Recommendations'!$B107="","",'7 Recommendations'!$B107)</f>
        <v/>
      </c>
      <c r="C106" s="380" t="str">
        <f>IF('7 Recommendations'!$D107="","",'7 Recommendations'!$D107)</f>
        <v/>
      </c>
      <c r="D106" s="391"/>
      <c r="E106" s="392"/>
    </row>
    <row r="107" spans="1:5" ht="13" thickTop="1" x14ac:dyDescent="0.25"/>
  </sheetData>
  <mergeCells count="107">
    <mergeCell ref="D48:E48"/>
    <mergeCell ref="D49:E49"/>
    <mergeCell ref="D50:E50"/>
    <mergeCell ref="D51:E51"/>
    <mergeCell ref="D39:E39"/>
    <mergeCell ref="D40:E40"/>
    <mergeCell ref="D41:E41"/>
    <mergeCell ref="D42:E42"/>
    <mergeCell ref="D43:E43"/>
    <mergeCell ref="D44:E44"/>
    <mergeCell ref="D45:E45"/>
    <mergeCell ref="D46:E46"/>
    <mergeCell ref="D47:E47"/>
    <mergeCell ref="A1:E1"/>
    <mergeCell ref="A2:B2"/>
    <mergeCell ref="D3:E3"/>
    <mergeCell ref="A3:B3"/>
    <mergeCell ref="A4:B5"/>
    <mergeCell ref="C4:C5"/>
    <mergeCell ref="D6:E6"/>
    <mergeCell ref="D7:E7"/>
    <mergeCell ref="D8:E8"/>
    <mergeCell ref="D9:E9"/>
    <mergeCell ref="D10:E10"/>
    <mergeCell ref="D11:E11"/>
    <mergeCell ref="D12:E12"/>
    <mergeCell ref="D13:E13"/>
    <mergeCell ref="D14:E14"/>
    <mergeCell ref="D33:E33"/>
    <mergeCell ref="D34:E34"/>
    <mergeCell ref="D35:E35"/>
    <mergeCell ref="D18:E18"/>
    <mergeCell ref="D19:E19"/>
    <mergeCell ref="D20:E20"/>
    <mergeCell ref="D21:E21"/>
    <mergeCell ref="D22:E22"/>
    <mergeCell ref="D15:E15"/>
    <mergeCell ref="D16:E16"/>
    <mergeCell ref="D17:E17"/>
    <mergeCell ref="D36:E36"/>
    <mergeCell ref="D37:E37"/>
    <mergeCell ref="D38:E38"/>
    <mergeCell ref="D28:E28"/>
    <mergeCell ref="D29:E29"/>
    <mergeCell ref="D30:E30"/>
    <mergeCell ref="D31:E31"/>
    <mergeCell ref="D32:E32"/>
    <mergeCell ref="D23:E23"/>
    <mergeCell ref="D24:E24"/>
    <mergeCell ref="D25:E25"/>
    <mergeCell ref="D26:E26"/>
    <mergeCell ref="D27:E27"/>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99:E99"/>
    <mergeCell ref="D100:E100"/>
    <mergeCell ref="D101:E101"/>
    <mergeCell ref="D102:E102"/>
    <mergeCell ref="D103:E103"/>
    <mergeCell ref="D104:E104"/>
    <mergeCell ref="D105:E105"/>
    <mergeCell ref="D86:E86"/>
    <mergeCell ref="D87:E87"/>
    <mergeCell ref="D88:E88"/>
    <mergeCell ref="D78:E78"/>
    <mergeCell ref="D79:E79"/>
    <mergeCell ref="D80:E80"/>
    <mergeCell ref="D81:E81"/>
    <mergeCell ref="D82:E82"/>
    <mergeCell ref="D83:E83"/>
    <mergeCell ref="D84:E84"/>
    <mergeCell ref="D85:E85"/>
    <mergeCell ref="D106:E106"/>
    <mergeCell ref="D72:E72"/>
    <mergeCell ref="D73:E73"/>
    <mergeCell ref="D74:E74"/>
    <mergeCell ref="D75:E75"/>
    <mergeCell ref="D76:E76"/>
    <mergeCell ref="D95:E95"/>
    <mergeCell ref="D96:E96"/>
    <mergeCell ref="D97:E97"/>
    <mergeCell ref="D98:E98"/>
    <mergeCell ref="D89:E89"/>
    <mergeCell ref="D90:E90"/>
    <mergeCell ref="D91:E91"/>
    <mergeCell ref="D92:E92"/>
    <mergeCell ref="D93:E93"/>
    <mergeCell ref="D94:E94"/>
    <mergeCell ref="D77:E77"/>
  </mergeCells>
  <dataValidations count="1">
    <dataValidation type="list" allowBlank="1" showInputMessage="1" showErrorMessage="1" sqref="D7:E106">
      <formula1>$G$9:$G$14</formula1>
    </dataValidation>
  </dataValidations>
  <pageMargins left="0.7" right="0.7" top="0.75" bottom="0.75" header="0.3" footer="0.3"/>
  <pageSetup scale="53" fitToHeight="0" orientation="landscape" horizontalDpi="1200" verticalDpi="1200" r:id="rId1"/>
  <headerFooter>
    <oddHeader>&amp;C&amp;"Arial,Bold"&amp;16&amp;KFF0000SENSITIVE SECURITY INFORMATION</oddHeader>
    <oddFooter>&amp;C&amp;G
OMB Control # 1652-0056</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zoomScaleNormal="100" workbookViewId="0">
      <selection activeCell="B4" sqref="B4"/>
    </sheetView>
  </sheetViews>
  <sheetFormatPr defaultRowHeight="12.5" x14ac:dyDescent="0.25"/>
  <cols>
    <col min="1" max="1" width="13.7265625" customWidth="1"/>
    <col min="2" max="2" width="12.54296875" customWidth="1"/>
    <col min="3" max="3" width="35.7265625" customWidth="1"/>
    <col min="4" max="4" width="69.54296875" customWidth="1"/>
  </cols>
  <sheetData>
    <row r="1" spans="1:4" ht="20.5" thickTop="1" x14ac:dyDescent="0.25">
      <c r="A1" s="662">
        <f>Profile!G12</f>
        <v>0</v>
      </c>
      <c r="B1" s="663"/>
      <c r="C1" s="663"/>
      <c r="D1" s="664"/>
    </row>
    <row r="2" spans="1:4" ht="18.5" thickBot="1" x14ac:dyDescent="0.3">
      <c r="A2" s="665" t="s">
        <v>702</v>
      </c>
      <c r="B2" s="666"/>
      <c r="C2" s="666"/>
      <c r="D2" s="667"/>
    </row>
    <row r="3" spans="1:4" ht="26.5" thickTop="1" x14ac:dyDescent="0.25">
      <c r="A3" s="171" t="s">
        <v>703</v>
      </c>
      <c r="B3" s="169" t="s">
        <v>580</v>
      </c>
      <c r="C3" s="124" t="s">
        <v>810</v>
      </c>
      <c r="D3" s="125" t="s">
        <v>704</v>
      </c>
    </row>
    <row r="4" spans="1:4" x14ac:dyDescent="0.25">
      <c r="A4" s="122">
        <v>1</v>
      </c>
      <c r="B4" s="119"/>
      <c r="C4" s="119"/>
      <c r="D4" s="161"/>
    </row>
    <row r="5" spans="1:4" x14ac:dyDescent="0.25">
      <c r="A5" s="122">
        <v>2</v>
      </c>
      <c r="B5" s="119"/>
      <c r="C5" s="119"/>
      <c r="D5" s="161"/>
    </row>
    <row r="6" spans="1:4" x14ac:dyDescent="0.25">
      <c r="A6" s="122">
        <v>3</v>
      </c>
      <c r="B6" s="119"/>
      <c r="C6" s="119"/>
      <c r="D6" s="161"/>
    </row>
    <row r="7" spans="1:4" x14ac:dyDescent="0.25">
      <c r="A7" s="122">
        <v>4</v>
      </c>
      <c r="B7" s="119"/>
      <c r="C7" s="119"/>
      <c r="D7" s="161"/>
    </row>
    <row r="8" spans="1:4" x14ac:dyDescent="0.25">
      <c r="A8" s="122">
        <v>5</v>
      </c>
      <c r="B8" s="119"/>
      <c r="C8" s="119"/>
      <c r="D8" s="161"/>
    </row>
    <row r="9" spans="1:4" x14ac:dyDescent="0.25">
      <c r="A9" s="122">
        <v>6</v>
      </c>
      <c r="B9" s="119"/>
      <c r="C9" s="119"/>
      <c r="D9" s="161"/>
    </row>
    <row r="10" spans="1:4" x14ac:dyDescent="0.25">
      <c r="A10" s="122">
        <v>7</v>
      </c>
      <c r="B10" s="119"/>
      <c r="C10" s="119"/>
      <c r="D10" s="161"/>
    </row>
    <row r="11" spans="1:4" x14ac:dyDescent="0.25">
      <c r="A11" s="122">
        <v>8</v>
      </c>
      <c r="B11" s="119"/>
      <c r="C11" s="119"/>
      <c r="D11" s="161"/>
    </row>
    <row r="12" spans="1:4" x14ac:dyDescent="0.25">
      <c r="A12" s="122">
        <v>9</v>
      </c>
      <c r="B12" s="119"/>
      <c r="C12" s="119"/>
      <c r="D12" s="161"/>
    </row>
    <row r="13" spans="1:4" x14ac:dyDescent="0.25">
      <c r="A13" s="122">
        <v>10</v>
      </c>
      <c r="B13" s="119"/>
      <c r="C13" s="119"/>
      <c r="D13" s="161"/>
    </row>
    <row r="14" spans="1:4" x14ac:dyDescent="0.25">
      <c r="A14" s="122">
        <v>11</v>
      </c>
      <c r="B14" s="119"/>
      <c r="C14" s="119"/>
      <c r="D14" s="161"/>
    </row>
    <row r="15" spans="1:4" x14ac:dyDescent="0.25">
      <c r="A15" s="122">
        <v>12</v>
      </c>
      <c r="B15" s="119"/>
      <c r="C15" s="119"/>
      <c r="D15" s="161"/>
    </row>
    <row r="16" spans="1:4" x14ac:dyDescent="0.25">
      <c r="A16" s="122">
        <v>13</v>
      </c>
      <c r="B16" s="119"/>
      <c r="C16" s="119"/>
      <c r="D16" s="161"/>
    </row>
    <row r="17" spans="1:4" x14ac:dyDescent="0.25">
      <c r="A17" s="122">
        <v>14</v>
      </c>
      <c r="B17" s="119"/>
      <c r="C17" s="119"/>
      <c r="D17" s="161"/>
    </row>
    <row r="18" spans="1:4" x14ac:dyDescent="0.25">
      <c r="A18" s="122">
        <v>15</v>
      </c>
      <c r="B18" s="119"/>
      <c r="C18" s="119"/>
      <c r="D18" s="161"/>
    </row>
    <row r="19" spans="1:4" x14ac:dyDescent="0.25">
      <c r="A19" s="122">
        <v>16</v>
      </c>
      <c r="B19" s="119"/>
      <c r="C19" s="119"/>
      <c r="D19" s="161"/>
    </row>
    <row r="20" spans="1:4" x14ac:dyDescent="0.25">
      <c r="A20" s="122">
        <v>17</v>
      </c>
      <c r="B20" s="119"/>
      <c r="C20" s="119"/>
      <c r="D20" s="161"/>
    </row>
    <row r="21" spans="1:4" x14ac:dyDescent="0.25">
      <c r="A21" s="122">
        <v>18</v>
      </c>
      <c r="B21" s="119"/>
      <c r="C21" s="119"/>
      <c r="D21" s="161"/>
    </row>
    <row r="22" spans="1:4" x14ac:dyDescent="0.25">
      <c r="A22" s="122">
        <v>19</v>
      </c>
      <c r="B22" s="119"/>
      <c r="C22" s="119"/>
      <c r="D22" s="161"/>
    </row>
    <row r="23" spans="1:4" ht="13" thickBot="1" x14ac:dyDescent="0.3">
      <c r="A23" s="121">
        <v>20</v>
      </c>
      <c r="B23" s="118"/>
      <c r="C23" s="118"/>
      <c r="D23" s="162"/>
    </row>
    <row r="24" spans="1:4" ht="13" thickTop="1" x14ac:dyDescent="0.25"/>
  </sheetData>
  <mergeCells count="2">
    <mergeCell ref="A1:D1"/>
    <mergeCell ref="A2:D2"/>
  </mergeCells>
  <pageMargins left="0.7" right="0.7" top="0.75" bottom="0.75" header="0.3" footer="0.3"/>
  <pageSetup scale="69" fitToHeight="0" orientation="portrait" horizontalDpi="1200" verticalDpi="1200" r:id="rId1"/>
  <headerFooter>
    <oddHeader>&amp;C&amp;"Arial,Bold"&amp;16&amp;KFF0000SENSITIVE SECURITY INFORMATION</oddHeader>
    <oddFooter>&amp;C&amp;G
OMB Control # 1652-0056</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Menus'!$B$2:$B$16</xm:f>
          </x14:formula1>
          <xm:sqref>C4:C23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zoomScaleNormal="100" workbookViewId="0">
      <selection activeCell="B4" sqref="B4"/>
    </sheetView>
  </sheetViews>
  <sheetFormatPr defaultColWidth="9.1796875" defaultRowHeight="12.5" x14ac:dyDescent="0.25"/>
  <cols>
    <col min="1" max="1" width="9.1796875" style="2"/>
    <col min="2" max="2" width="13.26953125" style="2" customWidth="1"/>
    <col min="3" max="3" width="35.453125" style="2" bestFit="1" customWidth="1"/>
    <col min="4" max="4" width="68.81640625" style="2" customWidth="1"/>
    <col min="5" max="16384" width="9.1796875" style="2"/>
  </cols>
  <sheetData>
    <row r="1" spans="1:4" ht="20.5" thickTop="1" x14ac:dyDescent="0.25">
      <c r="A1" s="662">
        <f>Profile!G12</f>
        <v>0</v>
      </c>
      <c r="B1" s="663"/>
      <c r="C1" s="663"/>
      <c r="D1" s="664"/>
    </row>
    <row r="2" spans="1:4" ht="18.5" thickBot="1" x14ac:dyDescent="0.3">
      <c r="A2" s="665" t="s">
        <v>812</v>
      </c>
      <c r="B2" s="666"/>
      <c r="C2" s="666"/>
      <c r="D2" s="667"/>
    </row>
    <row r="3" spans="1:4" ht="26.5" thickTop="1" x14ac:dyDescent="0.25">
      <c r="A3" s="215" t="s">
        <v>697</v>
      </c>
      <c r="B3" s="170" t="s">
        <v>580</v>
      </c>
      <c r="C3" s="216" t="s">
        <v>810</v>
      </c>
      <c r="D3" s="218" t="s">
        <v>878</v>
      </c>
    </row>
    <row r="4" spans="1:4" x14ac:dyDescent="0.25">
      <c r="A4" s="212">
        <v>1</v>
      </c>
      <c r="B4" s="209"/>
      <c r="C4" s="209"/>
      <c r="D4" s="161"/>
    </row>
    <row r="5" spans="1:4" x14ac:dyDescent="0.25">
      <c r="A5" s="212">
        <v>2</v>
      </c>
      <c r="B5" s="209"/>
      <c r="C5" s="209"/>
      <c r="D5" s="161"/>
    </row>
    <row r="6" spans="1:4" x14ac:dyDescent="0.25">
      <c r="A6" s="212">
        <v>3</v>
      </c>
      <c r="B6" s="209"/>
      <c r="C6" s="209"/>
      <c r="D6" s="161"/>
    </row>
    <row r="7" spans="1:4" x14ac:dyDescent="0.25">
      <c r="A7" s="212">
        <v>4</v>
      </c>
      <c r="B7" s="209"/>
      <c r="C7" s="209"/>
      <c r="D7" s="161"/>
    </row>
    <row r="8" spans="1:4" x14ac:dyDescent="0.25">
      <c r="A8" s="212">
        <v>5</v>
      </c>
      <c r="B8" s="209"/>
      <c r="C8" s="209"/>
      <c r="D8" s="161"/>
    </row>
    <row r="9" spans="1:4" x14ac:dyDescent="0.25">
      <c r="A9" s="212">
        <v>6</v>
      </c>
      <c r="B9" s="209"/>
      <c r="C9" s="209"/>
      <c r="D9" s="161"/>
    </row>
    <row r="10" spans="1:4" x14ac:dyDescent="0.25">
      <c r="A10" s="212">
        <v>7</v>
      </c>
      <c r="B10" s="209"/>
      <c r="C10" s="209"/>
      <c r="D10" s="161"/>
    </row>
    <row r="11" spans="1:4" x14ac:dyDescent="0.25">
      <c r="A11" s="212">
        <v>8</v>
      </c>
      <c r="B11" s="209"/>
      <c r="C11" s="209"/>
      <c r="D11" s="161"/>
    </row>
    <row r="12" spans="1:4" x14ac:dyDescent="0.25">
      <c r="A12" s="212">
        <v>9</v>
      </c>
      <c r="B12" s="209"/>
      <c r="C12" s="209"/>
      <c r="D12" s="161"/>
    </row>
    <row r="13" spans="1:4" ht="13" thickBot="1" x14ac:dyDescent="0.3">
      <c r="A13" s="211">
        <v>10</v>
      </c>
      <c r="B13" s="208"/>
      <c r="C13" s="208"/>
      <c r="D13" s="162"/>
    </row>
    <row r="14" spans="1:4" ht="13" thickTop="1" x14ac:dyDescent="0.25"/>
  </sheetData>
  <mergeCells count="2">
    <mergeCell ref="A1:D1"/>
    <mergeCell ref="A2:D2"/>
  </mergeCells>
  <pageMargins left="0.7" right="0.7" top="0.75" bottom="0.75" header="0.3" footer="0.3"/>
  <pageSetup scale="72" fitToHeight="0" orientation="portrait" horizontalDpi="1200" verticalDpi="1200" r:id="rId1"/>
  <headerFooter>
    <oddHeader>&amp;C&amp;"Arial,Bold"&amp;16&amp;KFF0000SENSITIVE SECURITY INFORMATION</oddHeader>
    <oddFooter>&amp;C&amp;G
OMB Control # 1652-0056</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Menus'!$B$2:$B$16</xm:f>
          </x14:formula1>
          <xm:sqref>C4:C13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zoomScaleNormal="100" workbookViewId="0">
      <selection activeCell="B4" sqref="B4"/>
    </sheetView>
  </sheetViews>
  <sheetFormatPr defaultColWidth="9.1796875" defaultRowHeight="12.5" x14ac:dyDescent="0.25"/>
  <cols>
    <col min="1" max="1" width="6.453125" style="8" customWidth="1"/>
    <col min="2" max="3" width="42.26953125" style="2" customWidth="1"/>
    <col min="4" max="4" width="24.26953125" style="2" customWidth="1"/>
    <col min="5" max="5" width="5.453125" style="2" bestFit="1" customWidth="1"/>
    <col min="6" max="7" width="14.26953125" style="2" customWidth="1"/>
    <col min="8" max="8" width="64.54296875" style="2" customWidth="1"/>
    <col min="9" max="16384" width="9.1796875" style="2"/>
  </cols>
  <sheetData>
    <row r="1" spans="1:8" ht="20.5" thickTop="1" x14ac:dyDescent="0.25">
      <c r="A1" s="668">
        <f>Profile!G12</f>
        <v>0</v>
      </c>
      <c r="B1" s="669"/>
      <c r="C1" s="669"/>
      <c r="D1" s="669"/>
      <c r="E1" s="669"/>
      <c r="F1" s="670"/>
      <c r="G1" s="670"/>
      <c r="H1" s="671"/>
    </row>
    <row r="2" spans="1:8" ht="18.5" thickBot="1" x14ac:dyDescent="0.3">
      <c r="A2" s="672" t="s">
        <v>700</v>
      </c>
      <c r="B2" s="673"/>
      <c r="C2" s="673"/>
      <c r="D2" s="673"/>
      <c r="E2" s="673"/>
      <c r="F2" s="674"/>
      <c r="G2" s="674"/>
      <c r="H2" s="675"/>
    </row>
    <row r="3" spans="1:8" ht="13.5" thickTop="1" x14ac:dyDescent="0.25">
      <c r="A3" s="123" t="s">
        <v>697</v>
      </c>
      <c r="B3" s="124" t="s">
        <v>698</v>
      </c>
      <c r="C3" s="217" t="s">
        <v>719</v>
      </c>
      <c r="D3" s="124" t="s">
        <v>20</v>
      </c>
      <c r="E3" s="124" t="s">
        <v>21</v>
      </c>
      <c r="F3" s="233" t="s">
        <v>720</v>
      </c>
      <c r="G3" s="233" t="s">
        <v>721</v>
      </c>
      <c r="H3" s="125" t="s">
        <v>699</v>
      </c>
    </row>
    <row r="4" spans="1:8" x14ac:dyDescent="0.25">
      <c r="A4" s="122">
        <v>1</v>
      </c>
      <c r="B4" s="9"/>
      <c r="C4" s="9"/>
      <c r="D4" s="9"/>
      <c r="E4" s="9"/>
      <c r="F4" s="234"/>
      <c r="G4" s="234"/>
      <c r="H4" s="66"/>
    </row>
    <row r="5" spans="1:8" x14ac:dyDescent="0.25">
      <c r="A5" s="122">
        <v>2</v>
      </c>
      <c r="B5" s="9"/>
      <c r="C5" s="9"/>
      <c r="D5" s="9"/>
      <c r="E5" s="9"/>
      <c r="F5" s="234"/>
      <c r="G5" s="234"/>
      <c r="H5" s="66"/>
    </row>
    <row r="6" spans="1:8" x14ac:dyDescent="0.25">
      <c r="A6" s="122">
        <v>3</v>
      </c>
      <c r="B6" s="9"/>
      <c r="C6" s="9"/>
      <c r="D6" s="9"/>
      <c r="E6" s="9"/>
      <c r="F6" s="234"/>
      <c r="G6" s="234"/>
      <c r="H6" s="66"/>
    </row>
    <row r="7" spans="1:8" x14ac:dyDescent="0.25">
      <c r="A7" s="122">
        <v>4</v>
      </c>
      <c r="B7" s="9"/>
      <c r="C7" s="9"/>
      <c r="D7" s="9"/>
      <c r="E7" s="9"/>
      <c r="F7" s="234"/>
      <c r="G7" s="234"/>
      <c r="H7" s="66"/>
    </row>
    <row r="8" spans="1:8" x14ac:dyDescent="0.25">
      <c r="A8" s="122">
        <v>5</v>
      </c>
      <c r="B8" s="9"/>
      <c r="C8" s="9"/>
      <c r="D8" s="9"/>
      <c r="E8" s="9"/>
      <c r="F8" s="234"/>
      <c r="G8" s="234"/>
      <c r="H8" s="66"/>
    </row>
    <row r="9" spans="1:8" x14ac:dyDescent="0.25">
      <c r="A9" s="122">
        <v>6</v>
      </c>
      <c r="B9" s="9"/>
      <c r="C9" s="9"/>
      <c r="D9" s="9"/>
      <c r="E9" s="9"/>
      <c r="F9" s="234"/>
      <c r="G9" s="234"/>
      <c r="H9" s="66"/>
    </row>
    <row r="10" spans="1:8" x14ac:dyDescent="0.25">
      <c r="A10" s="122">
        <v>7</v>
      </c>
      <c r="B10" s="9"/>
      <c r="C10" s="9"/>
      <c r="D10" s="9"/>
      <c r="E10" s="9"/>
      <c r="F10" s="234"/>
      <c r="G10" s="234"/>
      <c r="H10" s="66"/>
    </row>
    <row r="11" spans="1:8" x14ac:dyDescent="0.25">
      <c r="A11" s="122">
        <v>8</v>
      </c>
      <c r="B11" s="9"/>
      <c r="C11" s="9"/>
      <c r="D11" s="9"/>
      <c r="E11" s="9"/>
      <c r="F11" s="234"/>
      <c r="G11" s="234"/>
      <c r="H11" s="66"/>
    </row>
    <row r="12" spans="1:8" x14ac:dyDescent="0.25">
      <c r="A12" s="122">
        <v>9</v>
      </c>
      <c r="B12" s="9"/>
      <c r="C12" s="9"/>
      <c r="D12" s="9"/>
      <c r="E12" s="9"/>
      <c r="F12" s="234"/>
      <c r="G12" s="234"/>
      <c r="H12" s="66"/>
    </row>
    <row r="13" spans="1:8" x14ac:dyDescent="0.25">
      <c r="A13" s="122">
        <v>10</v>
      </c>
      <c r="B13" s="9"/>
      <c r="C13" s="9"/>
      <c r="D13" s="9"/>
      <c r="E13" s="9"/>
      <c r="F13" s="234"/>
      <c r="G13" s="234"/>
      <c r="H13" s="66"/>
    </row>
    <row r="14" spans="1:8" x14ac:dyDescent="0.25">
      <c r="A14" s="122">
        <v>11</v>
      </c>
      <c r="B14" s="9"/>
      <c r="C14" s="9"/>
      <c r="D14" s="9"/>
      <c r="E14" s="9"/>
      <c r="F14" s="234"/>
      <c r="G14" s="234"/>
      <c r="H14" s="66"/>
    </row>
    <row r="15" spans="1:8" x14ac:dyDescent="0.25">
      <c r="A15" s="122">
        <v>12</v>
      </c>
      <c r="B15" s="9"/>
      <c r="C15" s="9"/>
      <c r="D15" s="9"/>
      <c r="E15" s="9"/>
      <c r="F15" s="234"/>
      <c r="G15" s="234"/>
      <c r="H15" s="66"/>
    </row>
    <row r="16" spans="1:8" x14ac:dyDescent="0.25">
      <c r="A16" s="122">
        <v>13</v>
      </c>
      <c r="B16" s="9"/>
      <c r="C16" s="9"/>
      <c r="D16" s="9"/>
      <c r="E16" s="9"/>
      <c r="F16" s="234"/>
      <c r="G16" s="234"/>
      <c r="H16" s="66"/>
    </row>
    <row r="17" spans="1:8" x14ac:dyDescent="0.25">
      <c r="A17" s="122">
        <v>14</v>
      </c>
      <c r="B17" s="9"/>
      <c r="C17" s="9"/>
      <c r="D17" s="9"/>
      <c r="E17" s="9"/>
      <c r="F17" s="234"/>
      <c r="G17" s="234"/>
      <c r="H17" s="66"/>
    </row>
    <row r="18" spans="1:8" x14ac:dyDescent="0.25">
      <c r="A18" s="122">
        <v>15</v>
      </c>
      <c r="B18" s="9"/>
      <c r="C18" s="9"/>
      <c r="D18" s="9"/>
      <c r="E18" s="9"/>
      <c r="F18" s="234"/>
      <c r="G18" s="234"/>
      <c r="H18" s="66"/>
    </row>
    <row r="19" spans="1:8" x14ac:dyDescent="0.25">
      <c r="A19" s="122">
        <v>16</v>
      </c>
      <c r="B19" s="9"/>
      <c r="C19" s="9"/>
      <c r="D19" s="9"/>
      <c r="E19" s="9"/>
      <c r="F19" s="234"/>
      <c r="G19" s="234"/>
      <c r="H19" s="66"/>
    </row>
    <row r="20" spans="1:8" x14ac:dyDescent="0.25">
      <c r="A20" s="122">
        <v>17</v>
      </c>
      <c r="B20" s="9"/>
      <c r="C20" s="9"/>
      <c r="D20" s="9"/>
      <c r="E20" s="9"/>
      <c r="F20" s="234"/>
      <c r="G20" s="234"/>
      <c r="H20" s="66"/>
    </row>
    <row r="21" spans="1:8" x14ac:dyDescent="0.25">
      <c r="A21" s="122">
        <v>18</v>
      </c>
      <c r="B21" s="9"/>
      <c r="C21" s="9"/>
      <c r="D21" s="9"/>
      <c r="E21" s="9"/>
      <c r="F21" s="234"/>
      <c r="G21" s="234"/>
      <c r="H21" s="66"/>
    </row>
    <row r="22" spans="1:8" x14ac:dyDescent="0.25">
      <c r="A22" s="122">
        <v>19</v>
      </c>
      <c r="B22" s="9"/>
      <c r="C22" s="9"/>
      <c r="D22" s="9"/>
      <c r="E22" s="9"/>
      <c r="F22" s="234"/>
      <c r="G22" s="234"/>
      <c r="H22" s="66"/>
    </row>
    <row r="23" spans="1:8" ht="13" thickBot="1" x14ac:dyDescent="0.3">
      <c r="A23" s="121">
        <v>20</v>
      </c>
      <c r="B23" s="10"/>
      <c r="C23" s="10"/>
      <c r="D23" s="10"/>
      <c r="E23" s="10"/>
      <c r="F23" s="235"/>
      <c r="G23" s="235"/>
      <c r="H23" s="70"/>
    </row>
    <row r="24" spans="1:8" ht="13" thickTop="1" x14ac:dyDescent="0.25"/>
  </sheetData>
  <mergeCells count="2">
    <mergeCell ref="A1:H1"/>
    <mergeCell ref="A2:H2"/>
  </mergeCells>
  <pageMargins left="0.7" right="0.7" top="0.75" bottom="0.75" header="0.3" footer="0.3"/>
  <pageSetup scale="57" fitToHeight="0" orientation="landscape" horizontalDpi="1200" verticalDpi="1200" r:id="rId1"/>
  <headerFooter>
    <oddHeader>&amp;C&amp;"Arial,Bold"&amp;16&amp;KFF0000SENSITIVE SECURITY INFORMATION</oddHeader>
    <oddFooter>&amp;C&amp;G
OMB Control # 1652-0056</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zoomScaleNormal="100" workbookViewId="0">
      <selection activeCell="A7" sqref="A7"/>
    </sheetView>
  </sheetViews>
  <sheetFormatPr defaultRowHeight="12.5" x14ac:dyDescent="0.25"/>
  <cols>
    <col min="1" max="2" width="25.81640625" customWidth="1"/>
    <col min="3" max="3" width="31.7265625" customWidth="1"/>
    <col min="4" max="5" width="25.81640625" customWidth="1"/>
    <col min="6" max="6" width="31.7265625" customWidth="1"/>
  </cols>
  <sheetData>
    <row r="1" spans="1:6" ht="20.5" thickTop="1" x14ac:dyDescent="0.25">
      <c r="A1" s="662">
        <f>Profile!G12</f>
        <v>0</v>
      </c>
      <c r="B1" s="663"/>
      <c r="C1" s="663"/>
      <c r="D1" s="663"/>
      <c r="E1" s="663"/>
      <c r="F1" s="664"/>
    </row>
    <row r="2" spans="1:6" ht="18.5" thickBot="1" x14ac:dyDescent="0.3">
      <c r="A2" s="665" t="s">
        <v>710</v>
      </c>
      <c r="B2" s="666"/>
      <c r="C2" s="666"/>
      <c r="D2" s="666"/>
      <c r="E2" s="666"/>
      <c r="F2" s="667"/>
    </row>
    <row r="3" spans="1:6" ht="15" thickTop="1" thickBot="1" x14ac:dyDescent="0.35">
      <c r="E3" s="231" t="s">
        <v>716</v>
      </c>
      <c r="F3" s="232">
        <f>Profile!G5</f>
        <v>43466</v>
      </c>
    </row>
    <row r="4" spans="1:6" ht="13.5" thickTop="1" thickBot="1" x14ac:dyDescent="0.3"/>
    <row r="5" spans="1:6" ht="16.5" thickTop="1" thickBot="1" x14ac:dyDescent="0.4">
      <c r="A5" s="676" t="s">
        <v>709</v>
      </c>
      <c r="B5" s="677"/>
      <c r="C5" s="677"/>
      <c r="D5" s="677"/>
      <c r="E5" s="677"/>
      <c r="F5" s="678"/>
    </row>
    <row r="6" spans="1:6" ht="13.5" thickTop="1" x14ac:dyDescent="0.3">
      <c r="A6" s="172" t="s">
        <v>29</v>
      </c>
      <c r="B6" s="176" t="s">
        <v>98</v>
      </c>
      <c r="C6" s="173" t="s">
        <v>705</v>
      </c>
      <c r="D6" s="172" t="s">
        <v>29</v>
      </c>
      <c r="E6" s="176" t="s">
        <v>98</v>
      </c>
      <c r="F6" s="173" t="s">
        <v>705</v>
      </c>
    </row>
    <row r="7" spans="1:6" x14ac:dyDescent="0.25">
      <c r="A7" s="1"/>
      <c r="B7" s="177"/>
      <c r="C7" s="174"/>
      <c r="D7" s="1"/>
      <c r="E7" s="177"/>
      <c r="F7" s="174"/>
    </row>
    <row r="8" spans="1:6" x14ac:dyDescent="0.25">
      <c r="A8" s="1"/>
      <c r="B8" s="177"/>
      <c r="C8" s="174"/>
      <c r="D8" s="1"/>
      <c r="E8" s="177"/>
      <c r="F8" s="174"/>
    </row>
    <row r="9" spans="1:6" x14ac:dyDescent="0.25">
      <c r="A9" s="1"/>
      <c r="B9" s="177"/>
      <c r="C9" s="174"/>
      <c r="D9" s="1"/>
      <c r="E9" s="177"/>
      <c r="F9" s="174"/>
    </row>
    <row r="10" spans="1:6" x14ac:dyDescent="0.25">
      <c r="A10" s="1"/>
      <c r="B10" s="177"/>
      <c r="C10" s="174"/>
      <c r="D10" s="1"/>
      <c r="E10" s="177"/>
      <c r="F10" s="174"/>
    </row>
    <row r="11" spans="1:6" x14ac:dyDescent="0.25">
      <c r="A11" s="1"/>
      <c r="B11" s="177"/>
      <c r="C11" s="174"/>
      <c r="D11" s="1"/>
      <c r="E11" s="177"/>
      <c r="F11" s="174"/>
    </row>
    <row r="12" spans="1:6" x14ac:dyDescent="0.25">
      <c r="A12" s="1"/>
      <c r="B12" s="177"/>
      <c r="C12" s="174"/>
      <c r="D12" s="1"/>
      <c r="E12" s="177"/>
      <c r="F12" s="174"/>
    </row>
    <row r="13" spans="1:6" ht="13" thickBot="1" x14ac:dyDescent="0.3">
      <c r="A13" s="178"/>
      <c r="B13" s="179"/>
      <c r="C13" s="175"/>
      <c r="D13" s="178"/>
      <c r="E13" s="179"/>
      <c r="F13" s="175"/>
    </row>
    <row r="14" spans="1:6" ht="13" thickTop="1" x14ac:dyDescent="0.25"/>
    <row r="15" spans="1:6" ht="13" thickBot="1" x14ac:dyDescent="0.3"/>
    <row r="16" spans="1:6" ht="16.5" thickTop="1" thickBot="1" x14ac:dyDescent="0.4">
      <c r="A16" s="676" t="s">
        <v>707</v>
      </c>
      <c r="B16" s="677"/>
      <c r="C16" s="677"/>
      <c r="D16" s="677"/>
      <c r="E16" s="677"/>
      <c r="F16" s="678"/>
    </row>
    <row r="17" spans="1:6" ht="13.5" thickTop="1" x14ac:dyDescent="0.3">
      <c r="A17" s="172" t="s">
        <v>29</v>
      </c>
      <c r="B17" s="176" t="s">
        <v>98</v>
      </c>
      <c r="C17" s="173" t="s">
        <v>705</v>
      </c>
      <c r="D17" s="172" t="s">
        <v>29</v>
      </c>
      <c r="E17" s="176" t="s">
        <v>98</v>
      </c>
      <c r="F17" s="173" t="s">
        <v>705</v>
      </c>
    </row>
    <row r="18" spans="1:6" x14ac:dyDescent="0.25">
      <c r="A18" s="1"/>
      <c r="B18" s="177"/>
      <c r="C18" s="174"/>
      <c r="D18" s="1"/>
      <c r="E18" s="177"/>
      <c r="F18" s="174"/>
    </row>
    <row r="19" spans="1:6" x14ac:dyDescent="0.25">
      <c r="A19" s="1"/>
      <c r="B19" s="177"/>
      <c r="C19" s="174"/>
      <c r="D19" s="1"/>
      <c r="E19" s="177"/>
      <c r="F19" s="174"/>
    </row>
    <row r="20" spans="1:6" x14ac:dyDescent="0.25">
      <c r="A20" s="1"/>
      <c r="B20" s="177"/>
      <c r="C20" s="174"/>
      <c r="D20" s="1"/>
      <c r="E20" s="177"/>
      <c r="F20" s="174"/>
    </row>
    <row r="21" spans="1:6" x14ac:dyDescent="0.25">
      <c r="A21" s="1"/>
      <c r="B21" s="177"/>
      <c r="C21" s="174"/>
      <c r="D21" s="1"/>
      <c r="E21" s="177"/>
      <c r="F21" s="174"/>
    </row>
    <row r="22" spans="1:6" x14ac:dyDescent="0.25">
      <c r="A22" s="1"/>
      <c r="B22" s="177"/>
      <c r="C22" s="174"/>
      <c r="D22" s="1"/>
      <c r="E22" s="177"/>
      <c r="F22" s="174"/>
    </row>
    <row r="23" spans="1:6" x14ac:dyDescent="0.25">
      <c r="A23" s="1"/>
      <c r="B23" s="177"/>
      <c r="C23" s="174"/>
      <c r="D23" s="1"/>
      <c r="E23" s="177"/>
      <c r="F23" s="174"/>
    </row>
    <row r="24" spans="1:6" x14ac:dyDescent="0.25">
      <c r="A24" s="1"/>
      <c r="B24" s="177"/>
      <c r="C24" s="174"/>
      <c r="D24" s="1"/>
      <c r="E24" s="177"/>
      <c r="F24" s="174"/>
    </row>
    <row r="25" spans="1:6" x14ac:dyDescent="0.25">
      <c r="A25" s="1"/>
      <c r="B25" s="177"/>
      <c r="C25" s="174"/>
      <c r="D25" s="1"/>
      <c r="E25" s="177"/>
      <c r="F25" s="174"/>
    </row>
    <row r="26" spans="1:6" x14ac:dyDescent="0.25">
      <c r="A26" s="1"/>
      <c r="B26" s="177"/>
      <c r="C26" s="174"/>
      <c r="D26" s="1"/>
      <c r="E26" s="177"/>
      <c r="F26" s="174"/>
    </row>
    <row r="27" spans="1:6" ht="13" thickBot="1" x14ac:dyDescent="0.3">
      <c r="A27" s="178"/>
      <c r="B27" s="179"/>
      <c r="C27" s="175"/>
      <c r="D27" s="178"/>
      <c r="E27" s="179"/>
      <c r="F27" s="175"/>
    </row>
    <row r="28" spans="1:6" ht="13" thickTop="1" x14ac:dyDescent="0.25">
      <c r="A28" s="180"/>
      <c r="B28" s="181"/>
      <c r="C28" s="181"/>
      <c r="D28" s="181"/>
      <c r="E28" s="181"/>
      <c r="F28" s="182"/>
    </row>
    <row r="29" spans="1:6" ht="13" thickBot="1" x14ac:dyDescent="0.3">
      <c r="A29" s="183"/>
      <c r="B29" s="159"/>
      <c r="C29" s="159"/>
      <c r="D29" s="159"/>
      <c r="E29" s="159"/>
      <c r="F29" s="184"/>
    </row>
    <row r="30" spans="1:6" ht="16.5" thickTop="1" thickBot="1" x14ac:dyDescent="0.4">
      <c r="A30" s="676" t="s">
        <v>708</v>
      </c>
      <c r="B30" s="677"/>
      <c r="C30" s="677"/>
      <c r="D30" s="677"/>
      <c r="E30" s="677"/>
      <c r="F30" s="678"/>
    </row>
    <row r="31" spans="1:6" ht="13.5" thickTop="1" x14ac:dyDescent="0.3">
      <c r="A31" s="172" t="s">
        <v>29</v>
      </c>
      <c r="B31" s="176" t="s">
        <v>98</v>
      </c>
      <c r="C31" s="173" t="s">
        <v>706</v>
      </c>
      <c r="D31" s="172" t="s">
        <v>29</v>
      </c>
      <c r="E31" s="176" t="s">
        <v>98</v>
      </c>
      <c r="F31" s="173" t="s">
        <v>706</v>
      </c>
    </row>
    <row r="32" spans="1:6" x14ac:dyDescent="0.25">
      <c r="A32" s="1"/>
      <c r="B32" s="177"/>
      <c r="C32" s="174"/>
      <c r="D32" s="1"/>
      <c r="E32" s="177"/>
      <c r="F32" s="174"/>
    </row>
    <row r="33" spans="1:6" x14ac:dyDescent="0.25">
      <c r="A33" s="1"/>
      <c r="B33" s="177"/>
      <c r="C33" s="174"/>
      <c r="D33" s="1"/>
      <c r="E33" s="177"/>
      <c r="F33" s="174"/>
    </row>
    <row r="34" spans="1:6" x14ac:dyDescent="0.25">
      <c r="A34" s="1"/>
      <c r="B34" s="177"/>
      <c r="C34" s="174"/>
      <c r="D34" s="1"/>
      <c r="E34" s="177"/>
      <c r="F34" s="174"/>
    </row>
    <row r="35" spans="1:6" x14ac:dyDescent="0.25">
      <c r="A35" s="1"/>
      <c r="B35" s="177"/>
      <c r="C35" s="174"/>
      <c r="D35" s="1"/>
      <c r="E35" s="177"/>
      <c r="F35" s="174"/>
    </row>
    <row r="36" spans="1:6" x14ac:dyDescent="0.25">
      <c r="A36" s="1"/>
      <c r="B36" s="177"/>
      <c r="C36" s="174"/>
      <c r="D36" s="1"/>
      <c r="E36" s="177"/>
      <c r="F36" s="174"/>
    </row>
    <row r="37" spans="1:6" x14ac:dyDescent="0.25">
      <c r="A37" s="1"/>
      <c r="B37" s="177"/>
      <c r="C37" s="174"/>
      <c r="D37" s="1"/>
      <c r="E37" s="177"/>
      <c r="F37" s="174"/>
    </row>
    <row r="38" spans="1:6" x14ac:dyDescent="0.25">
      <c r="A38" s="1"/>
      <c r="B38" s="177"/>
      <c r="C38" s="174"/>
      <c r="D38" s="1"/>
      <c r="E38" s="177"/>
      <c r="F38" s="174"/>
    </row>
    <row r="39" spans="1:6" x14ac:dyDescent="0.25">
      <c r="A39" s="1"/>
      <c r="B39" s="177"/>
      <c r="C39" s="174"/>
      <c r="D39" s="1"/>
      <c r="E39" s="177"/>
      <c r="F39" s="174"/>
    </row>
    <row r="40" spans="1:6" x14ac:dyDescent="0.25">
      <c r="A40" s="1"/>
      <c r="B40" s="177"/>
      <c r="C40" s="174"/>
      <c r="D40" s="1"/>
      <c r="E40" s="177"/>
      <c r="F40" s="174"/>
    </row>
    <row r="41" spans="1:6" x14ac:dyDescent="0.25">
      <c r="A41" s="1"/>
      <c r="B41" s="177"/>
      <c r="C41" s="174"/>
      <c r="D41" s="1"/>
      <c r="E41" s="177"/>
      <c r="F41" s="174"/>
    </row>
    <row r="42" spans="1:6" ht="13" thickBot="1" x14ac:dyDescent="0.3">
      <c r="A42" s="178"/>
      <c r="B42" s="179"/>
      <c r="C42" s="175"/>
      <c r="D42" s="178"/>
      <c r="E42" s="179"/>
      <c r="F42" s="175"/>
    </row>
    <row r="43" spans="1:6" ht="13" thickTop="1" x14ac:dyDescent="0.25"/>
    <row r="44" spans="1:6" ht="13" thickBot="1" x14ac:dyDescent="0.3"/>
    <row r="45" spans="1:6" ht="16.5" thickTop="1" thickBot="1" x14ac:dyDescent="0.4">
      <c r="A45" s="676" t="s">
        <v>711</v>
      </c>
      <c r="B45" s="677"/>
      <c r="C45" s="677"/>
      <c r="D45" s="677"/>
      <c r="E45" s="677"/>
      <c r="F45" s="678"/>
    </row>
    <row r="46" spans="1:6" ht="13.5" thickTop="1" x14ac:dyDescent="0.3">
      <c r="A46" s="172" t="s">
        <v>29</v>
      </c>
      <c r="B46" s="176" t="s">
        <v>98</v>
      </c>
      <c r="C46" s="173" t="s">
        <v>705</v>
      </c>
      <c r="D46" s="172" t="s">
        <v>29</v>
      </c>
      <c r="E46" s="176" t="s">
        <v>98</v>
      </c>
      <c r="F46" s="173" t="s">
        <v>705</v>
      </c>
    </row>
    <row r="47" spans="1:6" ht="13" thickBot="1" x14ac:dyDescent="0.3">
      <c r="A47" s="178"/>
      <c r="B47" s="179"/>
      <c r="C47" s="175"/>
      <c r="D47" s="178"/>
      <c r="E47" s="179"/>
      <c r="F47" s="175"/>
    </row>
    <row r="48" spans="1:6" ht="13" thickTop="1" x14ac:dyDescent="0.25"/>
  </sheetData>
  <mergeCells count="6">
    <mergeCell ref="A1:F1"/>
    <mergeCell ref="A45:F45"/>
    <mergeCell ref="A5:F5"/>
    <mergeCell ref="A16:F16"/>
    <mergeCell ref="A30:F30"/>
    <mergeCell ref="A2:F2"/>
  </mergeCells>
  <pageMargins left="0.7" right="0.7" top="0.75" bottom="0.75" header="0.3" footer="0.3"/>
  <pageSetup scale="74" fitToHeight="0" orientation="landscape" horizontalDpi="1200" verticalDpi="1200" r:id="rId1"/>
  <headerFooter>
    <oddHeader>&amp;C&amp;"Arial,Bold"&amp;16&amp;KFF0000SENSITIVE SECURITY INFORMATION</oddHeader>
    <oddFooter>&amp;C&amp;G
OMB Control # 1652-0056</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25" workbookViewId="0">
      <selection activeCell="A18" sqref="A18"/>
    </sheetView>
  </sheetViews>
  <sheetFormatPr defaultRowHeight="12.5" x14ac:dyDescent="0.25"/>
  <cols>
    <col min="1" max="1" width="8" bestFit="1" customWidth="1"/>
    <col min="2" max="2" width="50.7265625" bestFit="1" customWidth="1"/>
  </cols>
  <sheetData>
    <row r="1" spans="1:2" ht="18.5" thickTop="1" x14ac:dyDescent="0.25">
      <c r="A1" s="366" t="s">
        <v>170</v>
      </c>
      <c r="B1" s="350" t="s">
        <v>882</v>
      </c>
    </row>
    <row r="2" spans="1:2" ht="17.5" x14ac:dyDescent="0.25">
      <c r="A2" s="351">
        <v>1</v>
      </c>
      <c r="B2" s="352" t="s">
        <v>570</v>
      </c>
    </row>
    <row r="3" spans="1:2" ht="17.5" x14ac:dyDescent="0.25">
      <c r="A3" s="351">
        <v>2</v>
      </c>
      <c r="B3" s="352" t="s">
        <v>577</v>
      </c>
    </row>
    <row r="4" spans="1:2" ht="17.5" x14ac:dyDescent="0.25">
      <c r="A4" s="351">
        <v>3</v>
      </c>
      <c r="B4" s="352" t="s">
        <v>502</v>
      </c>
    </row>
    <row r="5" spans="1:2" ht="17.5" x14ac:dyDescent="0.25">
      <c r="A5" s="351">
        <v>4</v>
      </c>
      <c r="B5" s="352" t="s">
        <v>286</v>
      </c>
    </row>
    <row r="6" spans="1:2" ht="17.5" x14ac:dyDescent="0.25">
      <c r="A6" s="351">
        <v>5</v>
      </c>
      <c r="B6" s="352" t="s">
        <v>469</v>
      </c>
    </row>
    <row r="7" spans="1:2" ht="17.5" x14ac:dyDescent="0.25">
      <c r="A7" s="351">
        <v>6</v>
      </c>
      <c r="B7" s="352" t="s">
        <v>563</v>
      </c>
    </row>
    <row r="8" spans="1:2" ht="17.5" x14ac:dyDescent="0.25">
      <c r="A8" s="351">
        <v>7</v>
      </c>
      <c r="B8" s="352" t="s">
        <v>280</v>
      </c>
    </row>
    <row r="9" spans="1:2" ht="17.5" x14ac:dyDescent="0.25">
      <c r="A9" s="351">
        <v>8</v>
      </c>
      <c r="B9" s="352" t="s">
        <v>576</v>
      </c>
    </row>
    <row r="10" spans="1:2" ht="17.5" x14ac:dyDescent="0.25">
      <c r="A10" s="351">
        <v>9</v>
      </c>
      <c r="B10" s="352" t="s">
        <v>582</v>
      </c>
    </row>
    <row r="11" spans="1:2" ht="17.5" x14ac:dyDescent="0.25">
      <c r="A11" s="351">
        <v>10</v>
      </c>
      <c r="B11" s="352" t="s">
        <v>568</v>
      </c>
    </row>
    <row r="12" spans="1:2" ht="17.5" x14ac:dyDescent="0.25">
      <c r="A12" s="351">
        <v>11</v>
      </c>
      <c r="B12" s="352" t="s">
        <v>583</v>
      </c>
    </row>
    <row r="13" spans="1:2" ht="17.5" x14ac:dyDescent="0.25">
      <c r="A13" s="351">
        <v>12</v>
      </c>
      <c r="B13" s="352" t="s">
        <v>569</v>
      </c>
    </row>
    <row r="14" spans="1:2" ht="17.5" x14ac:dyDescent="0.25">
      <c r="A14" s="351">
        <v>13</v>
      </c>
      <c r="B14" s="352" t="s">
        <v>282</v>
      </c>
    </row>
    <row r="15" spans="1:2" ht="18" thickBot="1" x14ac:dyDescent="0.3">
      <c r="A15" s="353">
        <v>14</v>
      </c>
      <c r="B15" s="354" t="s">
        <v>289</v>
      </c>
    </row>
    <row r="16" spans="1:2" ht="13" thickTop="1"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
  <sheetViews>
    <sheetView tabSelected="1" workbookViewId="0"/>
  </sheetViews>
  <sheetFormatPr defaultRowHeight="12.5" x14ac:dyDescent="0.25"/>
  <cols>
    <col min="1" max="1" width="76.54296875" customWidth="1"/>
  </cols>
  <sheetData>
    <row r="1" spans="1:2" ht="130.5" x14ac:dyDescent="0.25">
      <c r="A1" s="386" t="s">
        <v>886</v>
      </c>
      <c r="B1" s="387"/>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70"/>
  <sheetViews>
    <sheetView zoomScaleNormal="100" workbookViewId="0">
      <selection activeCell="G5" sqref="G5:I5"/>
    </sheetView>
  </sheetViews>
  <sheetFormatPr defaultColWidth="9.1796875" defaultRowHeight="12.5" x14ac:dyDescent="0.25"/>
  <cols>
    <col min="1" max="6" width="9.1796875" style="2"/>
    <col min="7" max="7" width="11.26953125" style="2" customWidth="1"/>
    <col min="8" max="17" width="9.1796875" style="2"/>
    <col min="18" max="18" width="41.1796875" style="2" customWidth="1"/>
    <col min="19" max="16384" width="9.1796875" style="2"/>
  </cols>
  <sheetData>
    <row r="1" spans="1:13" ht="15.5" thickTop="1" x14ac:dyDescent="0.25">
      <c r="A1" s="516" t="s">
        <v>14</v>
      </c>
      <c r="B1" s="517"/>
      <c r="C1" s="517"/>
      <c r="D1" s="517"/>
      <c r="E1" s="517"/>
      <c r="F1" s="517"/>
      <c r="G1" s="517"/>
      <c r="H1" s="517"/>
      <c r="I1" s="517"/>
      <c r="J1" s="517"/>
      <c r="K1" s="517"/>
      <c r="L1" s="517"/>
      <c r="M1" s="518"/>
    </row>
    <row r="2" spans="1:13" ht="15.5" thickBot="1" x14ac:dyDescent="0.3">
      <c r="A2" s="519" t="s">
        <v>15</v>
      </c>
      <c r="B2" s="520"/>
      <c r="C2" s="520"/>
      <c r="D2" s="520"/>
      <c r="E2" s="520"/>
      <c r="F2" s="520"/>
      <c r="G2" s="520"/>
      <c r="H2" s="520"/>
      <c r="I2" s="520"/>
      <c r="J2" s="520"/>
      <c r="K2" s="520"/>
      <c r="L2" s="520"/>
      <c r="M2" s="521"/>
    </row>
    <row r="3" spans="1:13" ht="30" customHeight="1" thickTop="1" thickBot="1" x14ac:dyDescent="0.3">
      <c r="A3" s="528" t="s">
        <v>211</v>
      </c>
      <c r="B3" s="528"/>
      <c r="C3" s="528"/>
      <c r="D3" s="528"/>
      <c r="E3" s="528"/>
      <c r="F3" s="528"/>
      <c r="G3" s="528"/>
      <c r="H3" s="528"/>
      <c r="I3" s="528"/>
      <c r="J3" s="528"/>
      <c r="K3" s="528"/>
      <c r="L3" s="529" t="s">
        <v>885</v>
      </c>
      <c r="M3" s="529"/>
    </row>
    <row r="4" spans="1:13" ht="14.5" thickTop="1" x14ac:dyDescent="0.25">
      <c r="A4" s="12"/>
      <c r="B4" s="13"/>
      <c r="C4" s="13"/>
      <c r="D4" s="13"/>
      <c r="E4" s="13"/>
      <c r="F4" s="13"/>
      <c r="G4" s="430" t="s">
        <v>776</v>
      </c>
      <c r="H4" s="431"/>
      <c r="I4" s="432"/>
      <c r="J4" s="525" t="s">
        <v>16</v>
      </c>
      <c r="K4" s="431"/>
      <c r="L4" s="431"/>
      <c r="M4" s="14" t="s">
        <v>17</v>
      </c>
    </row>
    <row r="5" spans="1:13" ht="15.5" x14ac:dyDescent="0.25">
      <c r="A5" s="12"/>
      <c r="B5" s="13"/>
      <c r="C5" s="13"/>
      <c r="D5" s="13"/>
      <c r="E5" s="13"/>
      <c r="F5" s="13"/>
      <c r="G5" s="522">
        <v>43466</v>
      </c>
      <c r="H5" s="523"/>
      <c r="I5" s="524"/>
      <c r="J5" s="526" t="s">
        <v>212</v>
      </c>
      <c r="K5" s="527"/>
      <c r="L5" s="527"/>
      <c r="M5" s="15"/>
    </row>
    <row r="6" spans="1:13" ht="14" x14ac:dyDescent="0.25">
      <c r="A6" s="12"/>
      <c r="B6" s="13"/>
      <c r="C6" s="13"/>
      <c r="D6" s="13"/>
      <c r="E6" s="13"/>
      <c r="F6" s="13"/>
      <c r="G6" s="499" t="s">
        <v>213</v>
      </c>
      <c r="H6" s="500"/>
      <c r="I6" s="501"/>
      <c r="J6" s="533" t="s">
        <v>197</v>
      </c>
      <c r="K6" s="533"/>
      <c r="L6" s="533"/>
      <c r="M6" s="534"/>
    </row>
    <row r="7" spans="1:13" ht="16" thickBot="1" x14ac:dyDescent="0.3">
      <c r="A7" s="12"/>
      <c r="B7" s="13"/>
      <c r="C7" s="13"/>
      <c r="D7" s="13"/>
      <c r="E7" s="13"/>
      <c r="F7" s="13"/>
      <c r="G7" s="530"/>
      <c r="H7" s="531"/>
      <c r="I7" s="532"/>
      <c r="J7" s="535" t="s">
        <v>198</v>
      </c>
      <c r="K7" s="535"/>
      <c r="L7" s="535"/>
      <c r="M7" s="536"/>
    </row>
    <row r="8" spans="1:13" ht="16" thickTop="1" x14ac:dyDescent="0.25">
      <c r="G8" s="273"/>
      <c r="H8" s="274"/>
      <c r="I8" s="274"/>
      <c r="J8" s="275"/>
      <c r="K8" s="275"/>
      <c r="L8" s="275"/>
      <c r="M8" s="276"/>
    </row>
    <row r="9" spans="1:13" ht="15.5" x14ac:dyDescent="0.25">
      <c r="A9" s="16"/>
      <c r="B9" s="16"/>
      <c r="C9" s="16"/>
      <c r="D9" s="16"/>
      <c r="E9" s="16"/>
      <c r="F9" s="16"/>
      <c r="G9" s="277"/>
      <c r="H9" s="278"/>
      <c r="I9" s="278"/>
      <c r="J9" s="279"/>
      <c r="K9" s="279"/>
      <c r="L9" s="279"/>
      <c r="M9" s="280"/>
    </row>
    <row r="10" spans="1:13" ht="16" thickBot="1" x14ac:dyDescent="0.3">
      <c r="A10" s="16"/>
      <c r="B10" s="16"/>
      <c r="C10" s="16"/>
      <c r="D10" s="16"/>
      <c r="E10" s="16"/>
      <c r="F10" s="16"/>
      <c r="G10" s="281"/>
      <c r="H10" s="282"/>
      <c r="I10" s="282"/>
      <c r="J10" s="283"/>
      <c r="K10" s="283"/>
      <c r="L10" s="283"/>
      <c r="M10" s="284"/>
    </row>
    <row r="11" spans="1:13" ht="14.5" thickTop="1" x14ac:dyDescent="0.25">
      <c r="A11" s="430" t="s">
        <v>19</v>
      </c>
      <c r="B11" s="431"/>
      <c r="C11" s="431"/>
      <c r="D11" s="431"/>
      <c r="E11" s="431"/>
      <c r="F11" s="432"/>
      <c r="G11" s="430" t="s">
        <v>778</v>
      </c>
      <c r="H11" s="431"/>
      <c r="I11" s="431"/>
      <c r="J11" s="431"/>
      <c r="K11" s="431"/>
      <c r="L11" s="431"/>
      <c r="M11" s="432"/>
    </row>
    <row r="12" spans="1:13" ht="18" x14ac:dyDescent="0.25">
      <c r="A12" s="496" t="s">
        <v>715</v>
      </c>
      <c r="B12" s="497"/>
      <c r="C12" s="497"/>
      <c r="D12" s="497"/>
      <c r="E12" s="497"/>
      <c r="F12" s="498"/>
      <c r="G12" s="493"/>
      <c r="H12" s="494"/>
      <c r="I12" s="494"/>
      <c r="J12" s="494"/>
      <c r="K12" s="494"/>
      <c r="L12" s="494"/>
      <c r="M12" s="495"/>
    </row>
    <row r="13" spans="1:13" ht="15.5" x14ac:dyDescent="0.25">
      <c r="A13" s="499" t="s">
        <v>24</v>
      </c>
      <c r="B13" s="500"/>
      <c r="C13" s="500" t="s">
        <v>879</v>
      </c>
      <c r="D13" s="500"/>
      <c r="E13" s="500"/>
      <c r="F13" s="501"/>
      <c r="G13" s="17" t="s">
        <v>18</v>
      </c>
      <c r="H13" s="461"/>
      <c r="I13" s="461"/>
      <c r="J13" s="461"/>
      <c r="K13" s="461"/>
      <c r="L13" s="461"/>
      <c r="M13" s="502"/>
    </row>
    <row r="14" spans="1:13" ht="16" thickBot="1" x14ac:dyDescent="0.3">
      <c r="A14" s="505"/>
      <c r="B14" s="388"/>
      <c r="C14" s="503"/>
      <c r="D14" s="503"/>
      <c r="E14" s="503"/>
      <c r="F14" s="504"/>
      <c r="G14" s="17" t="s">
        <v>215</v>
      </c>
      <c r="H14" s="457"/>
      <c r="I14" s="458"/>
      <c r="J14" s="458"/>
      <c r="K14" s="458"/>
      <c r="L14" s="458"/>
      <c r="M14" s="459"/>
    </row>
    <row r="15" spans="1:13" ht="16.5" thickTop="1" thickBot="1" x14ac:dyDescent="0.3">
      <c r="A15" s="440"/>
      <c r="B15" s="441"/>
      <c r="C15" s="441"/>
      <c r="D15" s="441"/>
      <c r="E15" s="441"/>
      <c r="F15" s="442"/>
      <c r="G15" s="17" t="s">
        <v>20</v>
      </c>
      <c r="H15" s="461"/>
      <c r="I15" s="461"/>
      <c r="J15" s="18" t="s">
        <v>21</v>
      </c>
      <c r="K15" s="83"/>
      <c r="L15" s="18" t="s">
        <v>23</v>
      </c>
      <c r="M15" s="19"/>
    </row>
    <row r="16" spans="1:13" ht="15.75" customHeight="1" thickTop="1" thickBot="1" x14ac:dyDescent="0.3">
      <c r="A16" s="443"/>
      <c r="B16" s="444"/>
      <c r="C16" s="444"/>
      <c r="D16" s="444"/>
      <c r="E16" s="444"/>
      <c r="F16" s="445"/>
      <c r="G16" s="506" t="s">
        <v>214</v>
      </c>
      <c r="H16" s="507"/>
      <c r="I16" s="507"/>
      <c r="J16" s="507"/>
      <c r="K16" s="507"/>
      <c r="L16" s="507"/>
      <c r="M16" s="508"/>
    </row>
    <row r="17" spans="1:18" ht="16" thickTop="1" x14ac:dyDescent="0.25">
      <c r="A17" s="446" t="s">
        <v>219</v>
      </c>
      <c r="B17" s="447"/>
      <c r="C17" s="447"/>
      <c r="D17" s="447"/>
      <c r="E17" s="447"/>
      <c r="F17" s="448"/>
      <c r="G17" s="17" t="s">
        <v>18</v>
      </c>
      <c r="H17" s="457"/>
      <c r="I17" s="458"/>
      <c r="J17" s="458"/>
      <c r="K17" s="458"/>
      <c r="L17" s="458"/>
      <c r="M17" s="459"/>
    </row>
    <row r="18" spans="1:18" ht="15.5" x14ac:dyDescent="0.25">
      <c r="A18" s="449"/>
      <c r="B18" s="450"/>
      <c r="C18" s="450"/>
      <c r="D18" s="450"/>
      <c r="E18" s="450"/>
      <c r="F18" s="451"/>
      <c r="G18" s="17" t="s">
        <v>20</v>
      </c>
      <c r="H18" s="457"/>
      <c r="I18" s="460"/>
      <c r="J18" s="18" t="s">
        <v>21</v>
      </c>
      <c r="K18" s="189"/>
      <c r="L18" s="18" t="s">
        <v>23</v>
      </c>
      <c r="M18" s="19"/>
    </row>
    <row r="19" spans="1:18" ht="16" thickBot="1" x14ac:dyDescent="0.3">
      <c r="A19" s="452" t="s">
        <v>779</v>
      </c>
      <c r="B19" s="453"/>
      <c r="C19" s="453"/>
      <c r="D19" s="454"/>
      <c r="E19" s="455"/>
      <c r="F19" s="456"/>
      <c r="G19" s="509" t="s">
        <v>30</v>
      </c>
      <c r="H19" s="510"/>
      <c r="I19" s="511"/>
      <c r="J19" s="512"/>
      <c r="K19" s="512"/>
      <c r="L19" s="512"/>
      <c r="M19" s="513"/>
    </row>
    <row r="20" spans="1:18" ht="14.5" thickTop="1" x14ac:dyDescent="0.25">
      <c r="A20" s="479" t="s">
        <v>255</v>
      </c>
      <c r="B20" s="480"/>
      <c r="C20" s="480"/>
      <c r="D20" s="480"/>
      <c r="E20" s="480"/>
      <c r="F20" s="481"/>
      <c r="G20" s="430" t="s">
        <v>236</v>
      </c>
      <c r="H20" s="431"/>
      <c r="I20" s="431"/>
      <c r="J20" s="431"/>
      <c r="K20" s="431"/>
      <c r="L20" s="431"/>
      <c r="M20" s="432"/>
      <c r="Q20" s="78"/>
      <c r="R20" s="79"/>
    </row>
    <row r="21" spans="1:18" ht="14" x14ac:dyDescent="0.25">
      <c r="A21" s="85"/>
      <c r="B21" s="422" t="s">
        <v>203</v>
      </c>
      <c r="C21" s="422"/>
      <c r="D21" s="422"/>
      <c r="E21" s="422" t="s">
        <v>27</v>
      </c>
      <c r="F21" s="423"/>
      <c r="G21" s="428" t="s">
        <v>220</v>
      </c>
      <c r="H21" s="429"/>
      <c r="I21" s="429"/>
      <c r="J21" s="429"/>
      <c r="K21" s="418"/>
      <c r="L21" s="418"/>
      <c r="M21" s="420"/>
      <c r="Q21" s="78"/>
      <c r="R21" s="79"/>
    </row>
    <row r="22" spans="1:18" ht="14.5" thickBot="1" x14ac:dyDescent="0.3">
      <c r="A22" s="86">
        <v>1</v>
      </c>
      <c r="B22" s="421" t="s">
        <v>266</v>
      </c>
      <c r="C22" s="421"/>
      <c r="D22" s="421"/>
      <c r="E22" s="418"/>
      <c r="F22" s="420"/>
      <c r="G22" s="426" t="s">
        <v>221</v>
      </c>
      <c r="H22" s="427"/>
      <c r="I22" s="427"/>
      <c r="J22" s="427"/>
      <c r="K22" s="424"/>
      <c r="L22" s="424"/>
      <c r="M22" s="425"/>
      <c r="Q22" s="78"/>
      <c r="R22" s="79"/>
    </row>
    <row r="23" spans="1:18" ht="14.5" thickTop="1" x14ac:dyDescent="0.25">
      <c r="A23" s="86">
        <v>2</v>
      </c>
      <c r="B23" s="418"/>
      <c r="C23" s="418"/>
      <c r="D23" s="418"/>
      <c r="E23" s="418"/>
      <c r="F23" s="419"/>
      <c r="G23" s="430" t="s">
        <v>237</v>
      </c>
      <c r="H23" s="431"/>
      <c r="I23" s="431"/>
      <c r="J23" s="431"/>
      <c r="K23" s="431"/>
      <c r="L23" s="431"/>
      <c r="M23" s="432"/>
      <c r="Q23" s="78"/>
      <c r="R23" s="79"/>
    </row>
    <row r="24" spans="1:18" ht="14.5" thickBot="1" x14ac:dyDescent="0.3">
      <c r="A24" s="87">
        <v>3</v>
      </c>
      <c r="B24" s="394"/>
      <c r="C24" s="394"/>
      <c r="D24" s="394"/>
      <c r="E24" s="394"/>
      <c r="F24" s="482"/>
      <c r="G24" s="414" t="s">
        <v>222</v>
      </c>
      <c r="H24" s="415"/>
      <c r="I24" s="415"/>
      <c r="J24" s="415"/>
      <c r="K24" s="388"/>
      <c r="L24" s="388"/>
      <c r="M24" s="389"/>
      <c r="Q24" s="78"/>
      <c r="R24" s="79"/>
    </row>
    <row r="25" spans="1:18" ht="14.5" thickTop="1" x14ac:dyDescent="0.25">
      <c r="A25" s="465" t="s">
        <v>228</v>
      </c>
      <c r="B25" s="466"/>
      <c r="C25" s="466"/>
      <c r="D25" s="466"/>
      <c r="E25" s="466"/>
      <c r="F25" s="467"/>
      <c r="G25" s="414" t="s">
        <v>265</v>
      </c>
      <c r="H25" s="415"/>
      <c r="I25" s="415"/>
      <c r="J25" s="415"/>
      <c r="K25" s="388"/>
      <c r="L25" s="388"/>
      <c r="M25" s="389"/>
      <c r="Q25" s="78"/>
      <c r="R25" s="79"/>
    </row>
    <row r="26" spans="1:18" ht="14" x14ac:dyDescent="0.25">
      <c r="A26" s="81"/>
      <c r="B26" s="468" t="s">
        <v>229</v>
      </c>
      <c r="C26" s="469"/>
      <c r="D26" s="82"/>
      <c r="E26" s="468" t="s">
        <v>231</v>
      </c>
      <c r="F26" s="483"/>
      <c r="G26" s="462" t="s">
        <v>223</v>
      </c>
      <c r="H26" s="463"/>
      <c r="I26" s="463"/>
      <c r="J26" s="464"/>
      <c r="K26" s="388"/>
      <c r="L26" s="388"/>
      <c r="M26" s="389"/>
      <c r="Q26" s="78"/>
      <c r="R26" s="79"/>
    </row>
    <row r="27" spans="1:18" ht="14" x14ac:dyDescent="0.25">
      <c r="A27" s="81"/>
      <c r="B27" s="80" t="s">
        <v>230</v>
      </c>
      <c r="C27" s="199"/>
      <c r="D27" s="82"/>
      <c r="E27" s="468" t="s">
        <v>232</v>
      </c>
      <c r="F27" s="483"/>
      <c r="G27" s="462" t="s">
        <v>224</v>
      </c>
      <c r="H27" s="463"/>
      <c r="I27" s="463"/>
      <c r="J27" s="464"/>
      <c r="K27" s="388"/>
      <c r="L27" s="388"/>
      <c r="M27" s="389"/>
      <c r="Q27" s="78"/>
      <c r="R27" s="79"/>
    </row>
    <row r="28" spans="1:18" ht="14" x14ac:dyDescent="0.25">
      <c r="A28" s="81"/>
      <c r="B28" s="468" t="s">
        <v>233</v>
      </c>
      <c r="C28" s="468"/>
      <c r="D28" s="468"/>
      <c r="E28" s="468"/>
      <c r="F28" s="483"/>
      <c r="G28" s="462" t="s">
        <v>225</v>
      </c>
      <c r="H28" s="463"/>
      <c r="I28" s="463"/>
      <c r="J28" s="464"/>
      <c r="K28" s="388"/>
      <c r="L28" s="388"/>
      <c r="M28" s="389"/>
      <c r="Q28" s="78"/>
      <c r="R28" s="79"/>
    </row>
    <row r="29" spans="1:18" ht="14" x14ac:dyDescent="0.25">
      <c r="A29" s="81"/>
      <c r="B29" s="468" t="s">
        <v>234</v>
      </c>
      <c r="C29" s="468"/>
      <c r="D29" s="468"/>
      <c r="E29" s="468"/>
      <c r="F29" s="483"/>
      <c r="G29" s="462" t="s">
        <v>226</v>
      </c>
      <c r="H29" s="463"/>
      <c r="I29" s="463"/>
      <c r="J29" s="464"/>
      <c r="K29" s="388"/>
      <c r="L29" s="388"/>
      <c r="M29" s="389"/>
      <c r="Q29" s="78"/>
      <c r="R29" s="79"/>
    </row>
    <row r="30" spans="1:18" s="16" customFormat="1" ht="14" x14ac:dyDescent="0.25">
      <c r="A30" s="514" t="s">
        <v>235</v>
      </c>
      <c r="B30" s="436"/>
      <c r="C30" s="436"/>
      <c r="D30" s="436"/>
      <c r="E30" s="436"/>
      <c r="F30" s="437"/>
      <c r="G30" s="404" t="s">
        <v>227</v>
      </c>
      <c r="H30" s="405"/>
      <c r="I30" s="405"/>
      <c r="J30" s="406"/>
      <c r="K30" s="401"/>
      <c r="L30" s="402"/>
      <c r="M30" s="403"/>
      <c r="Q30" s="78"/>
      <c r="R30" s="79"/>
    </row>
    <row r="31" spans="1:18" s="16" customFormat="1" ht="14.5" thickBot="1" x14ac:dyDescent="0.3">
      <c r="A31" s="515"/>
      <c r="B31" s="438"/>
      <c r="C31" s="438"/>
      <c r="D31" s="438"/>
      <c r="E31" s="438"/>
      <c r="F31" s="439"/>
      <c r="G31" s="395"/>
      <c r="H31" s="396"/>
      <c r="I31" s="396"/>
      <c r="J31" s="397"/>
      <c r="K31" s="398"/>
      <c r="L31" s="399"/>
      <c r="M31" s="400"/>
      <c r="Q31" s="78"/>
      <c r="R31" s="79"/>
    </row>
    <row r="32" spans="1:18" ht="15" thickTop="1" thickBot="1" x14ac:dyDescent="0.3">
      <c r="A32" s="407" t="s">
        <v>238</v>
      </c>
      <c r="B32" s="408"/>
      <c r="C32" s="408"/>
      <c r="D32" s="408"/>
      <c r="E32" s="408"/>
      <c r="F32" s="408"/>
      <c r="G32" s="408"/>
      <c r="H32" s="408"/>
      <c r="I32" s="408"/>
      <c r="J32" s="408"/>
      <c r="K32" s="408"/>
      <c r="L32" s="408"/>
      <c r="M32" s="409"/>
      <c r="Q32" s="78"/>
      <c r="R32" s="79"/>
    </row>
    <row r="33" spans="1:18" ht="14.5" thickTop="1" x14ac:dyDescent="0.25">
      <c r="A33" s="416" t="s">
        <v>239</v>
      </c>
      <c r="B33" s="412"/>
      <c r="C33" s="412" t="s">
        <v>240</v>
      </c>
      <c r="D33" s="412"/>
      <c r="E33" s="412"/>
      <c r="F33" s="413"/>
      <c r="G33" s="416" t="s">
        <v>239</v>
      </c>
      <c r="H33" s="412"/>
      <c r="I33" s="412" t="s">
        <v>240</v>
      </c>
      <c r="J33" s="412"/>
      <c r="K33" s="412"/>
      <c r="L33" s="412"/>
      <c r="M33" s="413"/>
      <c r="Q33" s="78"/>
      <c r="R33" s="79"/>
    </row>
    <row r="34" spans="1:18" ht="14" x14ac:dyDescent="0.25">
      <c r="A34" s="414"/>
      <c r="B34" s="415"/>
      <c r="C34" s="410" t="s">
        <v>241</v>
      </c>
      <c r="D34" s="410"/>
      <c r="E34" s="410"/>
      <c r="F34" s="411"/>
      <c r="G34" s="417"/>
      <c r="H34" s="418"/>
      <c r="I34" s="410" t="s">
        <v>242</v>
      </c>
      <c r="J34" s="410"/>
      <c r="K34" s="410"/>
      <c r="L34" s="410"/>
      <c r="M34" s="411"/>
      <c r="Q34" s="78"/>
      <c r="R34" s="79"/>
    </row>
    <row r="35" spans="1:18" ht="14" x14ac:dyDescent="0.25">
      <c r="A35" s="414"/>
      <c r="B35" s="415"/>
      <c r="C35" s="410" t="s">
        <v>243</v>
      </c>
      <c r="D35" s="410"/>
      <c r="E35" s="410"/>
      <c r="F35" s="411"/>
      <c r="G35" s="417"/>
      <c r="H35" s="418"/>
      <c r="I35" s="410" t="s">
        <v>244</v>
      </c>
      <c r="J35" s="410"/>
      <c r="K35" s="410"/>
      <c r="L35" s="410"/>
      <c r="M35" s="411"/>
      <c r="Q35" s="78"/>
      <c r="R35" s="79"/>
    </row>
    <row r="36" spans="1:18" ht="14" x14ac:dyDescent="0.25">
      <c r="A36" s="414"/>
      <c r="B36" s="415"/>
      <c r="C36" s="410" t="s">
        <v>245</v>
      </c>
      <c r="D36" s="410"/>
      <c r="E36" s="410"/>
      <c r="F36" s="411"/>
      <c r="G36" s="417"/>
      <c r="H36" s="418"/>
      <c r="I36" s="410" t="s">
        <v>246</v>
      </c>
      <c r="J36" s="410"/>
      <c r="K36" s="410"/>
      <c r="L36" s="410"/>
      <c r="M36" s="411"/>
      <c r="Q36" s="78"/>
      <c r="R36" s="79"/>
    </row>
    <row r="37" spans="1:18" ht="14" x14ac:dyDescent="0.25">
      <c r="A37" s="414"/>
      <c r="B37" s="415"/>
      <c r="C37" s="410" t="s">
        <v>247</v>
      </c>
      <c r="D37" s="410"/>
      <c r="E37" s="410"/>
      <c r="F37" s="411"/>
      <c r="G37" s="417"/>
      <c r="H37" s="418"/>
      <c r="I37" s="410" t="s">
        <v>248</v>
      </c>
      <c r="J37" s="410"/>
      <c r="K37" s="410"/>
      <c r="L37" s="410"/>
      <c r="M37" s="411"/>
      <c r="Q37" s="78"/>
      <c r="R37" s="79"/>
    </row>
    <row r="38" spans="1:18" ht="14" x14ac:dyDescent="0.25">
      <c r="A38" s="414"/>
      <c r="B38" s="415"/>
      <c r="C38" s="410" t="s">
        <v>249</v>
      </c>
      <c r="D38" s="410"/>
      <c r="E38" s="410"/>
      <c r="F38" s="411"/>
      <c r="G38" s="417"/>
      <c r="H38" s="418"/>
      <c r="I38" s="410" t="s">
        <v>250</v>
      </c>
      <c r="J38" s="410"/>
      <c r="K38" s="410"/>
      <c r="L38" s="410"/>
      <c r="M38" s="411"/>
      <c r="Q38" s="78"/>
      <c r="R38" s="79"/>
    </row>
    <row r="39" spans="1:18" ht="14" x14ac:dyDescent="0.25">
      <c r="A39" s="414"/>
      <c r="B39" s="415"/>
      <c r="C39" s="410" t="s">
        <v>251</v>
      </c>
      <c r="D39" s="410"/>
      <c r="E39" s="410"/>
      <c r="F39" s="411"/>
      <c r="G39" s="417"/>
      <c r="H39" s="418"/>
      <c r="I39" s="410" t="s">
        <v>252</v>
      </c>
      <c r="J39" s="410"/>
      <c r="K39" s="410"/>
      <c r="L39" s="410"/>
      <c r="M39" s="411"/>
      <c r="Q39" s="78"/>
      <c r="R39" s="79"/>
    </row>
    <row r="40" spans="1:18" ht="14.5" thickBot="1" x14ac:dyDescent="0.3">
      <c r="A40" s="490"/>
      <c r="B40" s="491"/>
      <c r="C40" s="391" t="s">
        <v>253</v>
      </c>
      <c r="D40" s="391"/>
      <c r="E40" s="391"/>
      <c r="F40" s="392"/>
      <c r="G40" s="393"/>
      <c r="H40" s="394"/>
      <c r="I40" s="390" t="s">
        <v>254</v>
      </c>
      <c r="J40" s="391"/>
      <c r="K40" s="391"/>
      <c r="L40" s="391"/>
      <c r="M40" s="392"/>
      <c r="Q40" s="78"/>
      <c r="R40" s="79"/>
    </row>
    <row r="41" spans="1:18" ht="15" thickTop="1" thickBot="1" x14ac:dyDescent="0.3">
      <c r="A41" s="407" t="s">
        <v>579</v>
      </c>
      <c r="B41" s="408"/>
      <c r="C41" s="408"/>
      <c r="D41" s="408"/>
      <c r="E41" s="408"/>
      <c r="F41" s="408"/>
      <c r="G41" s="408"/>
      <c r="H41" s="408"/>
      <c r="I41" s="408"/>
      <c r="J41" s="408"/>
      <c r="K41" s="408"/>
      <c r="L41" s="408"/>
      <c r="M41" s="409"/>
      <c r="Q41" s="78"/>
      <c r="R41" s="79"/>
    </row>
    <row r="42" spans="1:18" ht="13.5" thickTop="1" x14ac:dyDescent="0.25">
      <c r="A42" s="470" t="s">
        <v>584</v>
      </c>
      <c r="B42" s="471"/>
      <c r="C42" s="471"/>
      <c r="D42" s="471"/>
      <c r="E42" s="471"/>
      <c r="F42" s="471"/>
      <c r="G42" s="471"/>
      <c r="H42" s="471"/>
      <c r="I42" s="471"/>
      <c r="J42" s="471"/>
      <c r="K42" s="471"/>
      <c r="L42" s="471"/>
      <c r="M42" s="472"/>
      <c r="Q42" s="78"/>
      <c r="R42" s="79"/>
    </row>
    <row r="43" spans="1:18" ht="13" x14ac:dyDescent="0.25">
      <c r="A43" s="473"/>
      <c r="B43" s="474"/>
      <c r="C43" s="474"/>
      <c r="D43" s="474"/>
      <c r="E43" s="474"/>
      <c r="F43" s="474"/>
      <c r="G43" s="474"/>
      <c r="H43" s="474"/>
      <c r="I43" s="474"/>
      <c r="J43" s="474"/>
      <c r="K43" s="474"/>
      <c r="L43" s="474"/>
      <c r="M43" s="475"/>
      <c r="Q43" s="78"/>
      <c r="R43" s="79"/>
    </row>
    <row r="44" spans="1:18" ht="13" x14ac:dyDescent="0.25">
      <c r="A44" s="473"/>
      <c r="B44" s="474"/>
      <c r="C44" s="474"/>
      <c r="D44" s="474"/>
      <c r="E44" s="474"/>
      <c r="F44" s="474"/>
      <c r="G44" s="474"/>
      <c r="H44" s="474"/>
      <c r="I44" s="474"/>
      <c r="J44" s="474"/>
      <c r="K44" s="474"/>
      <c r="L44" s="474"/>
      <c r="M44" s="475"/>
      <c r="Q44" s="78"/>
      <c r="R44" s="79"/>
    </row>
    <row r="45" spans="1:18" ht="13" x14ac:dyDescent="0.25">
      <c r="A45" s="473"/>
      <c r="B45" s="474"/>
      <c r="C45" s="474"/>
      <c r="D45" s="474"/>
      <c r="E45" s="474"/>
      <c r="F45" s="474"/>
      <c r="G45" s="474"/>
      <c r="H45" s="474"/>
      <c r="I45" s="474"/>
      <c r="J45" s="474"/>
      <c r="K45" s="474"/>
      <c r="L45" s="474"/>
      <c r="M45" s="475"/>
      <c r="Q45" s="78"/>
      <c r="R45" s="79"/>
    </row>
    <row r="46" spans="1:18" ht="13" x14ac:dyDescent="0.25">
      <c r="A46" s="473"/>
      <c r="B46" s="474"/>
      <c r="C46" s="474"/>
      <c r="D46" s="474"/>
      <c r="E46" s="474"/>
      <c r="F46" s="474"/>
      <c r="G46" s="474"/>
      <c r="H46" s="474"/>
      <c r="I46" s="474"/>
      <c r="J46" s="474"/>
      <c r="K46" s="474"/>
      <c r="L46" s="474"/>
      <c r="M46" s="475"/>
      <c r="Q46" s="78"/>
      <c r="R46" s="79"/>
    </row>
    <row r="47" spans="1:18" ht="13.5" thickBot="1" x14ac:dyDescent="0.3">
      <c r="A47" s="476"/>
      <c r="B47" s="477"/>
      <c r="C47" s="477"/>
      <c r="D47" s="477"/>
      <c r="E47" s="477"/>
      <c r="F47" s="477"/>
      <c r="G47" s="477"/>
      <c r="H47" s="477"/>
      <c r="I47" s="477"/>
      <c r="J47" s="477"/>
      <c r="K47" s="477"/>
      <c r="L47" s="477"/>
      <c r="M47" s="478"/>
      <c r="Q47" s="78"/>
      <c r="R47" s="79"/>
    </row>
    <row r="48" spans="1:18" ht="15" thickTop="1" thickBot="1" x14ac:dyDescent="0.3">
      <c r="A48" s="537" t="s">
        <v>28</v>
      </c>
      <c r="B48" s="538"/>
      <c r="C48" s="538"/>
      <c r="D48" s="538"/>
      <c r="E48" s="538"/>
      <c r="F48" s="538"/>
      <c r="G48" s="538"/>
      <c r="H48" s="538"/>
      <c r="I48" s="538"/>
      <c r="J48" s="538"/>
      <c r="K48" s="538"/>
      <c r="L48" s="538"/>
      <c r="M48" s="539"/>
    </row>
    <row r="49" spans="1:27" ht="13.5" thickTop="1" x14ac:dyDescent="0.25">
      <c r="A49" s="540" t="s">
        <v>29</v>
      </c>
      <c r="B49" s="541"/>
      <c r="C49" s="542"/>
      <c r="D49" s="543" t="s">
        <v>98</v>
      </c>
      <c r="E49" s="541"/>
      <c r="F49" s="542"/>
      <c r="G49" s="543" t="s">
        <v>27</v>
      </c>
      <c r="H49" s="542"/>
      <c r="I49" s="543" t="s">
        <v>102</v>
      </c>
      <c r="J49" s="542"/>
      <c r="K49" s="543" t="s">
        <v>99</v>
      </c>
      <c r="L49" s="541"/>
      <c r="M49" s="544"/>
    </row>
    <row r="50" spans="1:27" x14ac:dyDescent="0.25">
      <c r="A50" s="484"/>
      <c r="B50" s="485"/>
      <c r="C50" s="486"/>
      <c r="D50" s="489" t="s">
        <v>100</v>
      </c>
      <c r="E50" s="485"/>
      <c r="F50" s="486"/>
      <c r="G50" s="489"/>
      <c r="H50" s="486"/>
      <c r="I50" s="489"/>
      <c r="J50" s="486"/>
      <c r="K50" s="489"/>
      <c r="L50" s="485"/>
      <c r="M50" s="492"/>
    </row>
    <row r="51" spans="1:27" x14ac:dyDescent="0.25">
      <c r="A51" s="484"/>
      <c r="B51" s="485"/>
      <c r="C51" s="486"/>
      <c r="D51" s="489" t="s">
        <v>101</v>
      </c>
      <c r="E51" s="485"/>
      <c r="F51" s="486"/>
      <c r="G51" s="489"/>
      <c r="H51" s="486"/>
      <c r="I51" s="489"/>
      <c r="J51" s="486"/>
      <c r="K51" s="489"/>
      <c r="L51" s="485"/>
      <c r="M51" s="492"/>
    </row>
    <row r="52" spans="1:27" x14ac:dyDescent="0.25">
      <c r="A52" s="484"/>
      <c r="B52" s="485"/>
      <c r="C52" s="486"/>
      <c r="D52" s="489"/>
      <c r="E52" s="485"/>
      <c r="F52" s="486"/>
      <c r="G52" s="489"/>
      <c r="H52" s="486"/>
      <c r="I52" s="489"/>
      <c r="J52" s="486"/>
      <c r="K52" s="489"/>
      <c r="L52" s="485"/>
      <c r="M52" s="492"/>
    </row>
    <row r="53" spans="1:27" ht="13" thickBot="1" x14ac:dyDescent="0.3">
      <c r="A53" s="487"/>
      <c r="B53" s="434"/>
      <c r="C53" s="488"/>
      <c r="D53" s="433"/>
      <c r="E53" s="434"/>
      <c r="F53" s="488"/>
      <c r="G53" s="433"/>
      <c r="H53" s="488"/>
      <c r="I53" s="433"/>
      <c r="J53" s="488"/>
      <c r="K53" s="433"/>
      <c r="L53" s="434"/>
      <c r="M53" s="435"/>
    </row>
    <row r="54" spans="1:27" ht="15" thickTop="1" thickBot="1" x14ac:dyDescent="0.3">
      <c r="A54" s="547" t="s">
        <v>257</v>
      </c>
      <c r="B54" s="548"/>
      <c r="C54" s="548"/>
      <c r="D54" s="548"/>
      <c r="E54" s="548"/>
      <c r="F54" s="548"/>
      <c r="G54" s="548"/>
      <c r="H54" s="548"/>
      <c r="I54" s="548"/>
      <c r="J54" s="548"/>
      <c r="K54" s="548"/>
      <c r="L54" s="548"/>
      <c r="M54" s="549"/>
    </row>
    <row r="55" spans="1:27" ht="13.5" thickTop="1" x14ac:dyDescent="0.25">
      <c r="A55" s="554" t="s">
        <v>29</v>
      </c>
      <c r="B55" s="545"/>
      <c r="C55" s="545"/>
      <c r="D55" s="545" t="s">
        <v>98</v>
      </c>
      <c r="E55" s="545"/>
      <c r="F55" s="545"/>
      <c r="G55" s="545" t="s">
        <v>260</v>
      </c>
      <c r="H55" s="545"/>
      <c r="I55" s="545" t="s">
        <v>27</v>
      </c>
      <c r="J55" s="545"/>
      <c r="K55" s="545" t="s">
        <v>99</v>
      </c>
      <c r="L55" s="545"/>
      <c r="M55" s="546"/>
      <c r="O55" s="20"/>
      <c r="P55" s="20"/>
      <c r="Q55" s="20"/>
      <c r="R55" s="20"/>
      <c r="S55" s="20"/>
      <c r="T55" s="20"/>
      <c r="U55" s="20"/>
      <c r="V55" s="20"/>
      <c r="W55" s="20"/>
      <c r="X55" s="21"/>
      <c r="Y55" s="20"/>
      <c r="Z55" s="21"/>
      <c r="AA55" s="21"/>
    </row>
    <row r="56" spans="1:27" x14ac:dyDescent="0.25">
      <c r="A56" s="553"/>
      <c r="B56" s="550"/>
      <c r="C56" s="550"/>
      <c r="D56" s="550" t="s">
        <v>258</v>
      </c>
      <c r="E56" s="550"/>
      <c r="F56" s="550"/>
      <c r="G56" s="552" t="s">
        <v>261</v>
      </c>
      <c r="H56" s="552"/>
      <c r="I56" s="550"/>
      <c r="J56" s="550"/>
      <c r="K56" s="550"/>
      <c r="L56" s="550"/>
      <c r="M56" s="551"/>
      <c r="O56" s="22"/>
      <c r="P56" s="22"/>
      <c r="Q56" s="22"/>
      <c r="R56" s="23"/>
      <c r="S56" s="22"/>
      <c r="T56" s="22"/>
      <c r="U56" s="22"/>
      <c r="V56" s="22"/>
      <c r="W56" s="22"/>
      <c r="X56" s="22"/>
      <c r="Y56" s="22"/>
      <c r="Z56" s="22"/>
      <c r="AA56" s="22"/>
    </row>
    <row r="57" spans="1:27" x14ac:dyDescent="0.25">
      <c r="A57" s="553"/>
      <c r="B57" s="550"/>
      <c r="C57" s="550"/>
      <c r="D57" s="550" t="s">
        <v>259</v>
      </c>
      <c r="E57" s="550"/>
      <c r="F57" s="550"/>
      <c r="G57" s="552" t="s">
        <v>261</v>
      </c>
      <c r="H57" s="552"/>
      <c r="I57" s="550"/>
      <c r="J57" s="550"/>
      <c r="K57" s="550"/>
      <c r="L57" s="550"/>
      <c r="M57" s="551"/>
      <c r="O57" s="22"/>
      <c r="P57" s="22"/>
      <c r="Q57" s="22"/>
      <c r="R57" s="23"/>
      <c r="S57" s="22"/>
      <c r="T57" s="22"/>
      <c r="U57" s="22"/>
      <c r="V57" s="22"/>
      <c r="W57" s="22"/>
      <c r="X57" s="22"/>
      <c r="Y57" s="22"/>
      <c r="Z57" s="22"/>
      <c r="AA57" s="22"/>
    </row>
    <row r="58" spans="1:27" x14ac:dyDescent="0.25">
      <c r="A58" s="553"/>
      <c r="B58" s="550"/>
      <c r="C58" s="550"/>
      <c r="D58" s="550" t="s">
        <v>263</v>
      </c>
      <c r="E58" s="550"/>
      <c r="F58" s="550"/>
      <c r="G58" s="552" t="s">
        <v>262</v>
      </c>
      <c r="H58" s="552"/>
      <c r="I58" s="550"/>
      <c r="J58" s="550"/>
      <c r="K58" s="550"/>
      <c r="L58" s="550"/>
      <c r="M58" s="551"/>
      <c r="O58" s="22"/>
      <c r="P58" s="22"/>
      <c r="Q58" s="22"/>
      <c r="R58" s="22"/>
      <c r="S58" s="22"/>
      <c r="T58" s="22"/>
      <c r="U58" s="22"/>
      <c r="V58" s="22"/>
      <c r="W58" s="22"/>
      <c r="X58" s="22"/>
      <c r="Y58" s="22"/>
      <c r="Z58" s="22"/>
      <c r="AA58" s="22"/>
    </row>
    <row r="59" spans="1:27" x14ac:dyDescent="0.25">
      <c r="A59" s="553"/>
      <c r="B59" s="550"/>
      <c r="C59" s="550"/>
      <c r="D59" s="550"/>
      <c r="E59" s="550"/>
      <c r="F59" s="550"/>
      <c r="G59" s="552"/>
      <c r="H59" s="552"/>
      <c r="I59" s="550"/>
      <c r="J59" s="550"/>
      <c r="K59" s="550"/>
      <c r="L59" s="550"/>
      <c r="M59" s="551"/>
      <c r="O59" s="22"/>
      <c r="P59" s="22"/>
      <c r="Q59" s="22"/>
      <c r="R59" s="22"/>
      <c r="S59" s="22"/>
      <c r="T59" s="22"/>
      <c r="U59" s="22"/>
      <c r="V59" s="22"/>
      <c r="W59" s="22"/>
      <c r="X59" s="22"/>
      <c r="Y59" s="22"/>
      <c r="Z59" s="22"/>
      <c r="AA59" s="22"/>
    </row>
    <row r="60" spans="1:27" ht="13" thickBot="1" x14ac:dyDescent="0.3">
      <c r="A60" s="556"/>
      <c r="B60" s="390"/>
      <c r="C60" s="390"/>
      <c r="D60" s="390"/>
      <c r="E60" s="390"/>
      <c r="F60" s="390"/>
      <c r="G60" s="557"/>
      <c r="H60" s="557"/>
      <c r="I60" s="390"/>
      <c r="J60" s="390"/>
      <c r="K60" s="390"/>
      <c r="L60" s="390"/>
      <c r="M60" s="555"/>
      <c r="O60" s="22"/>
      <c r="P60" s="22"/>
      <c r="Q60" s="22"/>
      <c r="R60" s="22"/>
      <c r="S60" s="22"/>
      <c r="T60" s="22"/>
      <c r="U60" s="22"/>
      <c r="V60" s="22"/>
      <c r="W60" s="22"/>
      <c r="X60" s="22"/>
      <c r="Y60" s="22"/>
      <c r="Z60" s="22"/>
      <c r="AA60" s="22"/>
    </row>
    <row r="61" spans="1:27" ht="15" thickTop="1" thickBot="1" x14ac:dyDescent="0.3">
      <c r="A61" s="547" t="s">
        <v>11</v>
      </c>
      <c r="B61" s="548"/>
      <c r="C61" s="548"/>
      <c r="D61" s="548"/>
      <c r="E61" s="548"/>
      <c r="F61" s="548"/>
      <c r="G61" s="548"/>
      <c r="H61" s="548"/>
      <c r="I61" s="548"/>
      <c r="J61" s="548"/>
      <c r="K61" s="548"/>
      <c r="L61" s="548"/>
      <c r="M61" s="549"/>
    </row>
    <row r="62" spans="1:27" ht="13.5" thickTop="1" x14ac:dyDescent="0.25">
      <c r="A62" s="554" t="s">
        <v>29</v>
      </c>
      <c r="B62" s="545"/>
      <c r="C62" s="545"/>
      <c r="D62" s="545" t="s">
        <v>98</v>
      </c>
      <c r="E62" s="545"/>
      <c r="F62" s="545"/>
      <c r="G62" s="545" t="s">
        <v>260</v>
      </c>
      <c r="H62" s="545"/>
      <c r="I62" s="545" t="s">
        <v>27</v>
      </c>
      <c r="J62" s="545"/>
      <c r="K62" s="545" t="s">
        <v>99</v>
      </c>
      <c r="L62" s="545"/>
      <c r="M62" s="546"/>
    </row>
    <row r="63" spans="1:27" x14ac:dyDescent="0.25">
      <c r="A63" s="553"/>
      <c r="B63" s="550"/>
      <c r="C63" s="550"/>
      <c r="D63" s="550" t="s">
        <v>13</v>
      </c>
      <c r="E63" s="550"/>
      <c r="F63" s="550"/>
      <c r="G63" s="552"/>
      <c r="H63" s="552"/>
      <c r="I63" s="550"/>
      <c r="J63" s="550"/>
      <c r="K63" s="550"/>
      <c r="L63" s="550"/>
      <c r="M63" s="551"/>
    </row>
    <row r="64" spans="1:27" x14ac:dyDescent="0.25">
      <c r="A64" s="553"/>
      <c r="B64" s="550"/>
      <c r="C64" s="550"/>
      <c r="D64" s="550" t="s">
        <v>12</v>
      </c>
      <c r="E64" s="550"/>
      <c r="F64" s="550"/>
      <c r="G64" s="552"/>
      <c r="H64" s="552"/>
      <c r="I64" s="550"/>
      <c r="J64" s="550"/>
      <c r="K64" s="550"/>
      <c r="L64" s="550"/>
      <c r="M64" s="551"/>
    </row>
    <row r="65" spans="1:13" ht="13" thickBot="1" x14ac:dyDescent="0.3">
      <c r="A65" s="556"/>
      <c r="B65" s="390"/>
      <c r="C65" s="390"/>
      <c r="D65" s="390"/>
      <c r="E65" s="390"/>
      <c r="F65" s="390"/>
      <c r="G65" s="557"/>
      <c r="H65" s="557"/>
      <c r="I65" s="390"/>
      <c r="J65" s="390"/>
      <c r="K65" s="390"/>
      <c r="L65" s="390"/>
      <c r="M65" s="555"/>
    </row>
    <row r="66" spans="1:13" ht="15" thickTop="1" thickBot="1" x14ac:dyDescent="0.3">
      <c r="A66" s="558" t="s">
        <v>256</v>
      </c>
      <c r="B66" s="559"/>
      <c r="C66" s="559"/>
      <c r="D66" s="559"/>
      <c r="E66" s="559"/>
      <c r="F66" s="559"/>
      <c r="G66" s="559"/>
      <c r="H66" s="559"/>
      <c r="I66" s="559"/>
      <c r="J66" s="559"/>
      <c r="K66" s="559"/>
      <c r="L66" s="559"/>
      <c r="M66" s="560"/>
    </row>
    <row r="67" spans="1:13" ht="13.5" thickTop="1" x14ac:dyDescent="0.25">
      <c r="A67" s="554" t="s">
        <v>29</v>
      </c>
      <c r="B67" s="545"/>
      <c r="C67" s="545"/>
      <c r="D67" s="545" t="s">
        <v>98</v>
      </c>
      <c r="E67" s="545"/>
      <c r="F67" s="545"/>
      <c r="G67" s="545" t="s">
        <v>260</v>
      </c>
      <c r="H67" s="545"/>
      <c r="I67" s="545" t="s">
        <v>27</v>
      </c>
      <c r="J67" s="545"/>
      <c r="K67" s="545" t="s">
        <v>99</v>
      </c>
      <c r="L67" s="545"/>
      <c r="M67" s="546"/>
    </row>
    <row r="68" spans="1:13" x14ac:dyDescent="0.25">
      <c r="A68" s="553"/>
      <c r="B68" s="550"/>
      <c r="C68" s="550"/>
      <c r="D68" s="550" t="s">
        <v>264</v>
      </c>
      <c r="E68" s="550"/>
      <c r="F68" s="550"/>
      <c r="G68" s="552" t="s">
        <v>107</v>
      </c>
      <c r="H68" s="552"/>
      <c r="I68" s="550"/>
      <c r="J68" s="550"/>
      <c r="K68" s="550"/>
      <c r="L68" s="550"/>
      <c r="M68" s="551"/>
    </row>
    <row r="69" spans="1:13" ht="13" thickBot="1" x14ac:dyDescent="0.3">
      <c r="A69" s="556"/>
      <c r="B69" s="390"/>
      <c r="C69" s="390"/>
      <c r="D69" s="390"/>
      <c r="E69" s="390"/>
      <c r="F69" s="390"/>
      <c r="G69" s="557" t="s">
        <v>107</v>
      </c>
      <c r="H69" s="557"/>
      <c r="I69" s="390"/>
      <c r="J69" s="390"/>
      <c r="K69" s="390"/>
      <c r="L69" s="390"/>
      <c r="M69" s="555"/>
    </row>
    <row r="70" spans="1:13" ht="13" thickTop="1" x14ac:dyDescent="0.25"/>
  </sheetData>
  <mergeCells count="202">
    <mergeCell ref="A68:C68"/>
    <mergeCell ref="D68:F68"/>
    <mergeCell ref="G68:H68"/>
    <mergeCell ref="A61:M61"/>
    <mergeCell ref="A60:C60"/>
    <mergeCell ref="D60:F60"/>
    <mergeCell ref="G60:H60"/>
    <mergeCell ref="A66:M66"/>
    <mergeCell ref="A64:C64"/>
    <mergeCell ref="D64:F64"/>
    <mergeCell ref="G64:H64"/>
    <mergeCell ref="I64:J64"/>
    <mergeCell ref="K64:M64"/>
    <mergeCell ref="G62:H62"/>
    <mergeCell ref="I62:J62"/>
    <mergeCell ref="K62:M62"/>
    <mergeCell ref="A63:C63"/>
    <mergeCell ref="D63:F63"/>
    <mergeCell ref="G63:H63"/>
    <mergeCell ref="I63:J63"/>
    <mergeCell ref="K63:M63"/>
    <mergeCell ref="A62:C62"/>
    <mergeCell ref="D62:F62"/>
    <mergeCell ref="A59:C59"/>
    <mergeCell ref="D59:F59"/>
    <mergeCell ref="G59:H59"/>
    <mergeCell ref="I59:J59"/>
    <mergeCell ref="K59:M59"/>
    <mergeCell ref="I69:J69"/>
    <mergeCell ref="K69:M69"/>
    <mergeCell ref="A65:C65"/>
    <mergeCell ref="D65:F65"/>
    <mergeCell ref="G65:H65"/>
    <mergeCell ref="I65:J65"/>
    <mergeCell ref="K65:M65"/>
    <mergeCell ref="A69:C69"/>
    <mergeCell ref="D69:F69"/>
    <mergeCell ref="G69:H69"/>
    <mergeCell ref="A67:C67"/>
    <mergeCell ref="D67:F67"/>
    <mergeCell ref="G67:H67"/>
    <mergeCell ref="I67:J67"/>
    <mergeCell ref="I68:J68"/>
    <mergeCell ref="K68:M68"/>
    <mergeCell ref="I60:J60"/>
    <mergeCell ref="K60:M60"/>
    <mergeCell ref="K67:M67"/>
    <mergeCell ref="D55:F55"/>
    <mergeCell ref="G55:H55"/>
    <mergeCell ref="I55:J55"/>
    <mergeCell ref="K55:M55"/>
    <mergeCell ref="A54:M54"/>
    <mergeCell ref="I58:J58"/>
    <mergeCell ref="K58:M58"/>
    <mergeCell ref="D57:F57"/>
    <mergeCell ref="G57:H57"/>
    <mergeCell ref="I57:J57"/>
    <mergeCell ref="K57:M57"/>
    <mergeCell ref="A58:C58"/>
    <mergeCell ref="D58:F58"/>
    <mergeCell ref="G58:H58"/>
    <mergeCell ref="A56:C56"/>
    <mergeCell ref="D56:F56"/>
    <mergeCell ref="G56:H56"/>
    <mergeCell ref="I56:J56"/>
    <mergeCell ref="K56:M56"/>
    <mergeCell ref="A55:C55"/>
    <mergeCell ref="A57:C57"/>
    <mergeCell ref="I52:J52"/>
    <mergeCell ref="I53:J53"/>
    <mergeCell ref="K52:M52"/>
    <mergeCell ref="A1:M1"/>
    <mergeCell ref="A2:M2"/>
    <mergeCell ref="G4:I4"/>
    <mergeCell ref="G5:I5"/>
    <mergeCell ref="J4:L4"/>
    <mergeCell ref="J5:L5"/>
    <mergeCell ref="A3:K3"/>
    <mergeCell ref="L3:M3"/>
    <mergeCell ref="G6:I6"/>
    <mergeCell ref="G7:I7"/>
    <mergeCell ref="J6:M6"/>
    <mergeCell ref="J7:M7"/>
    <mergeCell ref="A48:M48"/>
    <mergeCell ref="A49:C49"/>
    <mergeCell ref="D49:F49"/>
    <mergeCell ref="G49:H49"/>
    <mergeCell ref="I49:J49"/>
    <mergeCell ref="K49:M49"/>
    <mergeCell ref="A50:C50"/>
    <mergeCell ref="I50:J50"/>
    <mergeCell ref="I51:J51"/>
    <mergeCell ref="G50:H50"/>
    <mergeCell ref="G51:H51"/>
    <mergeCell ref="G52:H52"/>
    <mergeCell ref="G53:H53"/>
    <mergeCell ref="A51:C51"/>
    <mergeCell ref="K50:M50"/>
    <mergeCell ref="K51:M51"/>
    <mergeCell ref="A11:F11"/>
    <mergeCell ref="G11:M11"/>
    <mergeCell ref="G12:M12"/>
    <mergeCell ref="A12:F12"/>
    <mergeCell ref="A13:B13"/>
    <mergeCell ref="C13:F13"/>
    <mergeCell ref="H13:M13"/>
    <mergeCell ref="C14:F14"/>
    <mergeCell ref="A14:B14"/>
    <mergeCell ref="H14:M14"/>
    <mergeCell ref="G16:M16"/>
    <mergeCell ref="G19:H19"/>
    <mergeCell ref="I19:M19"/>
    <mergeCell ref="G20:M20"/>
    <mergeCell ref="A30:A31"/>
    <mergeCell ref="E26:F26"/>
    <mergeCell ref="A32:M32"/>
    <mergeCell ref="B29:F29"/>
    <mergeCell ref="B28:F28"/>
    <mergeCell ref="E27:F27"/>
    <mergeCell ref="A52:C52"/>
    <mergeCell ref="A53:C53"/>
    <mergeCell ref="D50:F50"/>
    <mergeCell ref="D51:F51"/>
    <mergeCell ref="D52:F52"/>
    <mergeCell ref="D53:F53"/>
    <mergeCell ref="A40:B40"/>
    <mergeCell ref="A39:B39"/>
    <mergeCell ref="A38:B38"/>
    <mergeCell ref="A37:B37"/>
    <mergeCell ref="A36:B36"/>
    <mergeCell ref="C35:F35"/>
    <mergeCell ref="C34:F34"/>
    <mergeCell ref="C33:F33"/>
    <mergeCell ref="K53:M53"/>
    <mergeCell ref="B30:F31"/>
    <mergeCell ref="A15:F15"/>
    <mergeCell ref="A16:F16"/>
    <mergeCell ref="A17:F17"/>
    <mergeCell ref="A18:F18"/>
    <mergeCell ref="A19:D19"/>
    <mergeCell ref="E19:F19"/>
    <mergeCell ref="H17:M17"/>
    <mergeCell ref="H18:I18"/>
    <mergeCell ref="H15:I15"/>
    <mergeCell ref="K25:M25"/>
    <mergeCell ref="K24:M24"/>
    <mergeCell ref="G29:J29"/>
    <mergeCell ref="G28:J28"/>
    <mergeCell ref="G27:J27"/>
    <mergeCell ref="G26:J26"/>
    <mergeCell ref="G25:J25"/>
    <mergeCell ref="G24:J24"/>
    <mergeCell ref="A25:F25"/>
    <mergeCell ref="B26:C26"/>
    <mergeCell ref="A42:M47"/>
    <mergeCell ref="A20:F20"/>
    <mergeCell ref="E24:F24"/>
    <mergeCell ref="E23:F23"/>
    <mergeCell ref="E22:F22"/>
    <mergeCell ref="B24:D24"/>
    <mergeCell ref="B23:D23"/>
    <mergeCell ref="B22:D22"/>
    <mergeCell ref="E21:F21"/>
    <mergeCell ref="B21:D21"/>
    <mergeCell ref="K22:M22"/>
    <mergeCell ref="G22:J22"/>
    <mergeCell ref="G21:J21"/>
    <mergeCell ref="K21:M21"/>
    <mergeCell ref="G23:M23"/>
    <mergeCell ref="K29:M29"/>
    <mergeCell ref="K28:M28"/>
    <mergeCell ref="G39:H39"/>
    <mergeCell ref="G38:H38"/>
    <mergeCell ref="G37:H37"/>
    <mergeCell ref="G36:H36"/>
    <mergeCell ref="G35:H35"/>
    <mergeCell ref="G34:H34"/>
    <mergeCell ref="G33:H33"/>
    <mergeCell ref="K27:M27"/>
    <mergeCell ref="K26:M26"/>
    <mergeCell ref="I40:M40"/>
    <mergeCell ref="G40:H40"/>
    <mergeCell ref="G31:J31"/>
    <mergeCell ref="K31:M31"/>
    <mergeCell ref="K30:M30"/>
    <mergeCell ref="G30:J30"/>
    <mergeCell ref="A41:M41"/>
    <mergeCell ref="I39:M39"/>
    <mergeCell ref="I38:M38"/>
    <mergeCell ref="I37:M37"/>
    <mergeCell ref="I36:M36"/>
    <mergeCell ref="I35:M35"/>
    <mergeCell ref="I34:M34"/>
    <mergeCell ref="I33:M33"/>
    <mergeCell ref="A35:B35"/>
    <mergeCell ref="A34:B34"/>
    <mergeCell ref="A33:B33"/>
    <mergeCell ref="C40:F40"/>
    <mergeCell ref="C39:F39"/>
    <mergeCell ref="C38:F38"/>
    <mergeCell ref="C37:F37"/>
    <mergeCell ref="C36:F36"/>
  </mergeCells>
  <pageMargins left="0.7" right="0.7" top="0.75" bottom="0.75" header="0.3" footer="0.2"/>
  <pageSetup scale="66" orientation="portrait" horizontalDpi="4294967295" verticalDpi="4294967295" r:id="rId1"/>
  <headerFooter>
    <oddHeader>&amp;C&amp;"Arial,Bold"&amp;16&amp;KFF0000SENSITIVE SECURITY INFORMATION</oddHeader>
    <oddFooter>&amp;C&amp;G
OMB Control # 1652-0056</oddFooter>
  </headerFooter>
  <drawing r:id="rId2"/>
  <legacyDrawing r:id="rId3"/>
  <legacyDrawingHF r:id="rId4"/>
  <extLst>
    <ext xmlns:x14="http://schemas.microsoft.com/office/spreadsheetml/2009/9/main" uri="{CCE6A557-97BC-4b89-ADB6-D9C93CAAB3DF}">
      <x14:dataValidations xmlns:xm="http://schemas.microsoft.com/office/excel/2006/main" count="6">
        <x14:dataValidation type="list" allowBlank="1" showInputMessage="1" showErrorMessage="1">
          <x14:formula1>
            <xm:f>'Dropdown Menus'!$G$2:$G$4</xm:f>
          </x14:formula1>
          <xm:sqref>E19:F19 A14:B14</xm:sqref>
        </x14:dataValidation>
        <x14:dataValidation type="list" allowBlank="1" showInputMessage="1" showErrorMessage="1">
          <x14:formula1>
            <xm:f>'Dropdown Menus'!$D$2:$D$9</xm:f>
          </x14:formula1>
          <xm:sqref>M5</xm:sqref>
        </x14:dataValidation>
        <x14:dataValidation type="list" allowBlank="1" showInputMessage="1" showErrorMessage="1">
          <x14:formula1>
            <xm:f>'Dropdown Menus'!$C$2:$C$3</xm:f>
          </x14:formula1>
          <xm:sqref>A26:A29 D26:D27</xm:sqref>
        </x14:dataValidation>
        <x14:dataValidation type="list" allowBlank="1" showInputMessage="1" showErrorMessage="1">
          <x14:formula1>
            <xm:f>'Dropdown Menus'!$I$2:$I$4</xm:f>
          </x14:formula1>
          <xm:sqref>A12:F12</xm:sqref>
        </x14:dataValidation>
        <x14:dataValidation type="list" allowBlank="1" showInputMessage="1" showErrorMessage="1">
          <x14:formula1>
            <xm:f>'Dropdown Menus'!$E$2:$E$67</xm:f>
          </x14:formula1>
          <xm:sqref>J7:M7</xm:sqref>
        </x14:dataValidation>
        <x14:dataValidation type="list" allowBlank="1" showInputMessage="1" showErrorMessage="1">
          <x14:formula1>
            <xm:f>'Dropdown Menus'!$J$2:$J$54</xm:f>
          </x14:formula1>
          <xm:sqref>K15 K18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451"/>
  <sheetViews>
    <sheetView zoomScaleNormal="100" workbookViewId="0">
      <pane ySplit="7" topLeftCell="A83" activePane="bottomLeft" state="frozen"/>
      <selection pane="bottomLeft" activeCell="E3" sqref="E3"/>
    </sheetView>
  </sheetViews>
  <sheetFormatPr defaultColWidth="9.1796875" defaultRowHeight="12.5" x14ac:dyDescent="0.25"/>
  <cols>
    <col min="1" max="1" width="11.54296875" style="2" customWidth="1"/>
    <col min="2" max="2" width="16.1796875" style="88" bestFit="1" customWidth="1"/>
    <col min="3" max="3" width="87.54296875" style="2" customWidth="1"/>
    <col min="4" max="4" width="12.26953125" style="8" customWidth="1"/>
    <col min="5" max="5" width="64.1796875" style="2" customWidth="1"/>
    <col min="6" max="16384" width="9.1796875" style="2"/>
  </cols>
  <sheetData>
    <row r="1" spans="1:5" ht="18" thickTop="1" x14ac:dyDescent="0.25">
      <c r="A1" s="561" t="s">
        <v>14</v>
      </c>
      <c r="B1" s="562"/>
      <c r="C1" s="562"/>
      <c r="D1" s="562"/>
      <c r="E1" s="563"/>
    </row>
    <row r="2" spans="1:5" ht="18" thickBot="1" x14ac:dyDescent="0.3">
      <c r="A2" s="564" t="s">
        <v>15</v>
      </c>
      <c r="B2" s="565"/>
      <c r="C2" s="565"/>
      <c r="D2" s="565"/>
      <c r="E2" s="566"/>
    </row>
    <row r="3" spans="1:5" ht="21" thickTop="1" thickBot="1" x14ac:dyDescent="0.3">
      <c r="A3" s="573" t="s">
        <v>881</v>
      </c>
      <c r="B3" s="574"/>
      <c r="C3" s="574"/>
      <c r="D3" s="574"/>
      <c r="E3" s="385" t="str">
        <f>Profile!L3</f>
        <v>CSR FY2020 V.1 (October 2019)</v>
      </c>
    </row>
    <row r="4" spans="1:5" ht="15.5" thickTop="1" x14ac:dyDescent="0.25">
      <c r="A4" s="569" t="s">
        <v>780</v>
      </c>
      <c r="B4" s="570"/>
      <c r="C4" s="570"/>
      <c r="D4" s="570"/>
      <c r="E4" s="298" t="s">
        <v>33</v>
      </c>
    </row>
    <row r="5" spans="1:5" ht="18" thickBot="1" x14ac:dyDescent="0.3">
      <c r="A5" s="571">
        <f>Profile!G12</f>
        <v>0</v>
      </c>
      <c r="B5" s="572"/>
      <c r="C5" s="572"/>
      <c r="D5" s="572"/>
      <c r="E5" s="299">
        <f>Profile!G5</f>
        <v>43466</v>
      </c>
    </row>
    <row r="6" spans="1:5" ht="15.5" thickTop="1" thickBot="1" x14ac:dyDescent="0.3">
      <c r="A6" s="567"/>
      <c r="B6" s="568"/>
      <c r="C6" s="568"/>
      <c r="D6" s="150"/>
      <c r="E6" s="151"/>
    </row>
    <row r="7" spans="1:5" ht="32" thickTop="1" thickBot="1" x14ac:dyDescent="0.3">
      <c r="A7" s="148" t="s">
        <v>567</v>
      </c>
      <c r="B7" s="148" t="s">
        <v>566</v>
      </c>
      <c r="C7" s="149" t="s">
        <v>581</v>
      </c>
      <c r="D7" s="149" t="s">
        <v>624</v>
      </c>
      <c r="E7" s="296"/>
    </row>
    <row r="8" spans="1:5" ht="19.5" thickTop="1" thickBot="1" x14ac:dyDescent="0.3">
      <c r="A8" s="128" t="s">
        <v>173</v>
      </c>
      <c r="B8" s="141">
        <v>1</v>
      </c>
      <c r="C8" s="142" t="s">
        <v>570</v>
      </c>
      <c r="D8" s="285" t="s">
        <v>173</v>
      </c>
      <c r="E8" s="297"/>
    </row>
    <row r="9" spans="1:5" ht="56" thickTop="1" x14ac:dyDescent="0.25">
      <c r="A9" s="300"/>
      <c r="B9" s="301">
        <v>1.01</v>
      </c>
      <c r="C9" s="302" t="s">
        <v>295</v>
      </c>
      <c r="D9" s="303"/>
      <c r="E9" s="304"/>
    </row>
    <row r="10" spans="1:5" ht="37" x14ac:dyDescent="0.25">
      <c r="A10" s="305"/>
      <c r="B10" s="306">
        <v>1.02</v>
      </c>
      <c r="C10" s="307" t="s">
        <v>296</v>
      </c>
      <c r="D10" s="303"/>
      <c r="E10" s="308"/>
    </row>
    <row r="11" spans="1:5" ht="19" thickBot="1" x14ac:dyDescent="0.3">
      <c r="A11" s="309"/>
      <c r="B11" s="310">
        <v>1.03</v>
      </c>
      <c r="C11" s="311" t="s">
        <v>297</v>
      </c>
      <c r="D11" s="303"/>
      <c r="E11" s="308"/>
    </row>
    <row r="12" spans="1:5" ht="19" thickTop="1" x14ac:dyDescent="0.25">
      <c r="A12" s="312"/>
      <c r="B12" s="313">
        <v>1.04</v>
      </c>
      <c r="C12" s="314" t="s">
        <v>298</v>
      </c>
      <c r="D12" s="315" t="s">
        <v>713</v>
      </c>
      <c r="E12" s="308"/>
    </row>
    <row r="13" spans="1:5" ht="18.5" x14ac:dyDescent="0.25">
      <c r="A13" s="316"/>
      <c r="B13" s="317">
        <v>1.0401</v>
      </c>
      <c r="C13" s="318" t="s">
        <v>299</v>
      </c>
      <c r="D13" s="319"/>
      <c r="E13" s="308"/>
    </row>
    <row r="14" spans="1:5" ht="18.5" x14ac:dyDescent="0.25">
      <c r="A14" s="316"/>
      <c r="B14" s="317">
        <v>1.0402</v>
      </c>
      <c r="C14" s="318" t="s">
        <v>300</v>
      </c>
      <c r="D14" s="319"/>
      <c r="E14" s="308"/>
    </row>
    <row r="15" spans="1:5" ht="18.5" x14ac:dyDescent="0.25">
      <c r="A15" s="316"/>
      <c r="B15" s="317">
        <v>1.0403</v>
      </c>
      <c r="C15" s="318" t="s">
        <v>301</v>
      </c>
      <c r="D15" s="319"/>
      <c r="E15" s="308"/>
    </row>
    <row r="16" spans="1:5" ht="18.5" x14ac:dyDescent="0.25">
      <c r="A16" s="316"/>
      <c r="B16" s="317">
        <v>1.0404</v>
      </c>
      <c r="C16" s="318" t="s">
        <v>302</v>
      </c>
      <c r="D16" s="319"/>
      <c r="E16" s="308"/>
    </row>
    <row r="17" spans="1:5" ht="18.5" x14ac:dyDescent="0.25">
      <c r="A17" s="316"/>
      <c r="B17" s="317">
        <v>1.0405</v>
      </c>
      <c r="C17" s="318" t="s">
        <v>303</v>
      </c>
      <c r="D17" s="319"/>
      <c r="E17" s="308"/>
    </row>
    <row r="18" spans="1:5" ht="18.5" x14ac:dyDescent="0.25">
      <c r="A18" s="316"/>
      <c r="B18" s="317">
        <v>1.0406</v>
      </c>
      <c r="C18" s="318" t="s">
        <v>304</v>
      </c>
      <c r="D18" s="319"/>
      <c r="E18" s="308"/>
    </row>
    <row r="19" spans="1:5" ht="18.5" x14ac:dyDescent="0.25">
      <c r="A19" s="316"/>
      <c r="B19" s="317">
        <v>1.0407</v>
      </c>
      <c r="C19" s="318" t="s">
        <v>305</v>
      </c>
      <c r="D19" s="319"/>
      <c r="E19" s="308"/>
    </row>
    <row r="20" spans="1:5" ht="19" thickBot="1" x14ac:dyDescent="0.3">
      <c r="A20" s="320"/>
      <c r="B20" s="321">
        <v>1.0407999999999999</v>
      </c>
      <c r="C20" s="322" t="s">
        <v>781</v>
      </c>
      <c r="D20" s="323"/>
      <c r="E20" s="308"/>
    </row>
    <row r="21" spans="1:5" ht="56" thickTop="1" x14ac:dyDescent="0.25">
      <c r="A21" s="129" t="s">
        <v>267</v>
      </c>
      <c r="B21" s="301">
        <v>1.05</v>
      </c>
      <c r="C21" s="302" t="s">
        <v>268</v>
      </c>
      <c r="D21" s="324"/>
      <c r="E21" s="308"/>
    </row>
    <row r="22" spans="1:5" ht="19" thickBot="1" x14ac:dyDescent="0.3">
      <c r="A22" s="130" t="s">
        <v>267</v>
      </c>
      <c r="B22" s="310">
        <v>1.06</v>
      </c>
      <c r="C22" s="325" t="s">
        <v>269</v>
      </c>
      <c r="D22" s="303"/>
      <c r="E22" s="308"/>
    </row>
    <row r="23" spans="1:5" ht="38" thickTop="1" thickBot="1" x14ac:dyDescent="0.3">
      <c r="A23" s="131" t="s">
        <v>267</v>
      </c>
      <c r="B23" s="313">
        <v>1.07</v>
      </c>
      <c r="C23" s="314" t="s">
        <v>573</v>
      </c>
      <c r="D23" s="326"/>
      <c r="E23" s="308"/>
    </row>
    <row r="24" spans="1:5" ht="19" thickTop="1" x14ac:dyDescent="0.25">
      <c r="A24" s="132"/>
      <c r="B24" s="317">
        <v>1.0701000000000001</v>
      </c>
      <c r="C24" s="318" t="s">
        <v>270</v>
      </c>
      <c r="D24" s="319"/>
      <c r="E24" s="308"/>
    </row>
    <row r="25" spans="1:5" ht="18.5" x14ac:dyDescent="0.25">
      <c r="A25" s="132"/>
      <c r="B25" s="317">
        <v>1.0702</v>
      </c>
      <c r="C25" s="318" t="s">
        <v>271</v>
      </c>
      <c r="D25" s="319"/>
      <c r="E25" s="308"/>
    </row>
    <row r="26" spans="1:5" ht="18.5" x14ac:dyDescent="0.25">
      <c r="A26" s="132"/>
      <c r="B26" s="317">
        <v>1.0703</v>
      </c>
      <c r="C26" s="318" t="s">
        <v>272</v>
      </c>
      <c r="D26" s="319"/>
      <c r="E26" s="308"/>
    </row>
    <row r="27" spans="1:5" ht="18.5" x14ac:dyDescent="0.25">
      <c r="A27" s="132"/>
      <c r="B27" s="317">
        <v>1.0704</v>
      </c>
      <c r="C27" s="318" t="s">
        <v>273</v>
      </c>
      <c r="D27" s="319"/>
      <c r="E27" s="308"/>
    </row>
    <row r="28" spans="1:5" ht="18.5" x14ac:dyDescent="0.25">
      <c r="A28" s="132"/>
      <c r="B28" s="317">
        <v>1.0705</v>
      </c>
      <c r="C28" s="318" t="s">
        <v>274</v>
      </c>
      <c r="D28" s="319"/>
      <c r="E28" s="308"/>
    </row>
    <row r="29" spans="1:5" ht="19" thickBot="1" x14ac:dyDescent="0.3">
      <c r="A29" s="133"/>
      <c r="B29" s="321">
        <v>1.0706</v>
      </c>
      <c r="C29" s="322" t="s">
        <v>781</v>
      </c>
      <c r="D29" s="323"/>
      <c r="E29" s="308"/>
    </row>
    <row r="30" spans="1:5" ht="37.5" thickTop="1" x14ac:dyDescent="0.25">
      <c r="A30" s="129" t="s">
        <v>267</v>
      </c>
      <c r="B30" s="301">
        <v>1.08</v>
      </c>
      <c r="C30" s="302" t="s">
        <v>275</v>
      </c>
      <c r="D30" s="327"/>
      <c r="E30" s="308"/>
    </row>
    <row r="31" spans="1:5" ht="37" x14ac:dyDescent="0.25">
      <c r="A31" s="134" t="s">
        <v>267</v>
      </c>
      <c r="B31" s="306">
        <v>1.0900000000000001</v>
      </c>
      <c r="C31" s="307" t="s">
        <v>276</v>
      </c>
      <c r="D31" s="303"/>
      <c r="E31" s="308"/>
    </row>
    <row r="32" spans="1:5" ht="37.5" thickBot="1" x14ac:dyDescent="0.3">
      <c r="A32" s="309"/>
      <c r="B32" s="310">
        <v>1.1000000000000001</v>
      </c>
      <c r="C32" s="325" t="s">
        <v>277</v>
      </c>
      <c r="D32" s="303"/>
      <c r="E32" s="308"/>
    </row>
    <row r="33" spans="1:5" ht="38" thickTop="1" thickBot="1" x14ac:dyDescent="0.3">
      <c r="A33" s="131" t="s">
        <v>267</v>
      </c>
      <c r="B33" s="313">
        <v>1.1100000000000001</v>
      </c>
      <c r="C33" s="314" t="s">
        <v>782</v>
      </c>
      <c r="D33" s="326"/>
      <c r="E33" s="308"/>
    </row>
    <row r="34" spans="1:5" ht="19" thickTop="1" x14ac:dyDescent="0.25">
      <c r="A34" s="132"/>
      <c r="B34" s="317">
        <v>1.1101000000000001</v>
      </c>
      <c r="C34" s="318" t="s">
        <v>278</v>
      </c>
      <c r="D34" s="319"/>
      <c r="E34" s="308"/>
    </row>
    <row r="35" spans="1:5" ht="18.5" x14ac:dyDescent="0.25">
      <c r="A35" s="132"/>
      <c r="B35" s="317">
        <v>1.1102000000000001</v>
      </c>
      <c r="C35" s="318" t="s">
        <v>279</v>
      </c>
      <c r="D35" s="319"/>
      <c r="E35" s="308"/>
    </row>
    <row r="36" spans="1:5" ht="18.5" x14ac:dyDescent="0.25">
      <c r="A36" s="132"/>
      <c r="B36" s="317">
        <v>1.1103000000000001</v>
      </c>
      <c r="C36" s="318" t="s">
        <v>280</v>
      </c>
      <c r="D36" s="319"/>
      <c r="E36" s="308"/>
    </row>
    <row r="37" spans="1:5" ht="18.5" x14ac:dyDescent="0.25">
      <c r="A37" s="132"/>
      <c r="B37" s="317">
        <v>1.1104000000000001</v>
      </c>
      <c r="C37" s="318" t="s">
        <v>281</v>
      </c>
      <c r="D37" s="319"/>
      <c r="E37" s="308"/>
    </row>
    <row r="38" spans="1:5" ht="18.5" x14ac:dyDescent="0.25">
      <c r="A38" s="132"/>
      <c r="B38" s="317">
        <v>1.1105</v>
      </c>
      <c r="C38" s="318" t="s">
        <v>282</v>
      </c>
      <c r="D38" s="319"/>
      <c r="E38" s="308"/>
    </row>
    <row r="39" spans="1:5" ht="18.5" x14ac:dyDescent="0.25">
      <c r="A39" s="132"/>
      <c r="B39" s="317">
        <v>1.1106</v>
      </c>
      <c r="C39" s="318" t="s">
        <v>283</v>
      </c>
      <c r="D39" s="319"/>
      <c r="E39" s="308"/>
    </row>
    <row r="40" spans="1:5" ht="18.5" x14ac:dyDescent="0.25">
      <c r="A40" s="132"/>
      <c r="B40" s="317">
        <v>1.1107</v>
      </c>
      <c r="C40" s="318" t="s">
        <v>284</v>
      </c>
      <c r="D40" s="319"/>
      <c r="E40" s="308"/>
    </row>
    <row r="41" spans="1:5" ht="18.5" x14ac:dyDescent="0.25">
      <c r="A41" s="132"/>
      <c r="B41" s="317">
        <v>1.1108</v>
      </c>
      <c r="C41" s="318" t="s">
        <v>285</v>
      </c>
      <c r="D41" s="319"/>
      <c r="E41" s="308"/>
    </row>
    <row r="42" spans="1:5" ht="18.5" x14ac:dyDescent="0.25">
      <c r="A42" s="132"/>
      <c r="B42" s="317">
        <v>1.1109</v>
      </c>
      <c r="C42" s="318" t="s">
        <v>286</v>
      </c>
      <c r="D42" s="319"/>
      <c r="E42" s="308"/>
    </row>
    <row r="43" spans="1:5" ht="18.5" x14ac:dyDescent="0.25">
      <c r="A43" s="132"/>
      <c r="B43" s="317">
        <v>1.111</v>
      </c>
      <c r="C43" s="318" t="s">
        <v>287</v>
      </c>
      <c r="D43" s="319"/>
      <c r="E43" s="308"/>
    </row>
    <row r="44" spans="1:5" ht="18.5" x14ac:dyDescent="0.25">
      <c r="A44" s="132"/>
      <c r="B44" s="317">
        <v>1.1111</v>
      </c>
      <c r="C44" s="318" t="s">
        <v>288</v>
      </c>
      <c r="D44" s="319"/>
      <c r="E44" s="308"/>
    </row>
    <row r="45" spans="1:5" ht="18.5" x14ac:dyDescent="0.25">
      <c r="A45" s="132"/>
      <c r="B45" s="317">
        <v>1.1112</v>
      </c>
      <c r="C45" s="318" t="s">
        <v>289</v>
      </c>
      <c r="D45" s="319"/>
      <c r="E45" s="308"/>
    </row>
    <row r="46" spans="1:5" ht="18.5" x14ac:dyDescent="0.25">
      <c r="A46" s="132"/>
      <c r="B46" s="317">
        <v>1.1113</v>
      </c>
      <c r="C46" s="318" t="s">
        <v>290</v>
      </c>
      <c r="D46" s="319"/>
      <c r="E46" s="308"/>
    </row>
    <row r="47" spans="1:5" ht="18.5" x14ac:dyDescent="0.25">
      <c r="A47" s="132"/>
      <c r="B47" s="317">
        <v>1.1113999999999999</v>
      </c>
      <c r="C47" s="318" t="s">
        <v>291</v>
      </c>
      <c r="D47" s="319"/>
      <c r="E47" s="308"/>
    </row>
    <row r="48" spans="1:5" ht="18.5" x14ac:dyDescent="0.25">
      <c r="A48" s="132"/>
      <c r="B48" s="317">
        <v>1.1114999999999999</v>
      </c>
      <c r="C48" s="318" t="s">
        <v>292</v>
      </c>
      <c r="D48" s="319"/>
      <c r="E48" s="308"/>
    </row>
    <row r="49" spans="1:5" ht="18.5" x14ac:dyDescent="0.25">
      <c r="A49" s="132"/>
      <c r="B49" s="317">
        <v>1.1115999999999999</v>
      </c>
      <c r="C49" s="318" t="s">
        <v>293</v>
      </c>
      <c r="D49" s="319"/>
      <c r="E49" s="308"/>
    </row>
    <row r="50" spans="1:5" ht="19" thickBot="1" x14ac:dyDescent="0.3">
      <c r="A50" s="133"/>
      <c r="B50" s="321">
        <v>1.1116999999999999</v>
      </c>
      <c r="C50" s="322" t="s">
        <v>781</v>
      </c>
      <c r="D50" s="323"/>
      <c r="E50" s="308"/>
    </row>
    <row r="51" spans="1:5" ht="37.5" thickTop="1" x14ac:dyDescent="0.25">
      <c r="A51" s="129" t="s">
        <v>267</v>
      </c>
      <c r="B51" s="301">
        <v>1.1200000000000001</v>
      </c>
      <c r="C51" s="328" t="s">
        <v>294</v>
      </c>
      <c r="D51" s="327"/>
      <c r="E51" s="308"/>
    </row>
    <row r="52" spans="1:5" ht="37.5" thickBot="1" x14ac:dyDescent="0.3">
      <c r="A52" s="130" t="s">
        <v>267</v>
      </c>
      <c r="B52" s="310">
        <v>1.1299999999999999</v>
      </c>
      <c r="C52" s="325" t="s">
        <v>574</v>
      </c>
      <c r="D52" s="303"/>
      <c r="E52" s="308"/>
    </row>
    <row r="53" spans="1:5" ht="37.5" thickTop="1" x14ac:dyDescent="0.25">
      <c r="A53" s="312"/>
      <c r="B53" s="313">
        <v>1.1399999999999999</v>
      </c>
      <c r="C53" s="314" t="s">
        <v>578</v>
      </c>
      <c r="D53" s="315" t="s">
        <v>713</v>
      </c>
      <c r="E53" s="308"/>
    </row>
    <row r="54" spans="1:5" ht="18.5" x14ac:dyDescent="0.25">
      <c r="A54" s="316"/>
      <c r="B54" s="317">
        <v>1.1400999999999999</v>
      </c>
      <c r="C54" s="318" t="s">
        <v>307</v>
      </c>
      <c r="D54" s="319"/>
      <c r="E54" s="308"/>
    </row>
    <row r="55" spans="1:5" ht="18.5" x14ac:dyDescent="0.25">
      <c r="A55" s="316"/>
      <c r="B55" s="317">
        <v>1.1401999999999999</v>
      </c>
      <c r="C55" s="318" t="s">
        <v>308</v>
      </c>
      <c r="D55" s="319"/>
      <c r="E55" s="308"/>
    </row>
    <row r="56" spans="1:5" ht="18.5" x14ac:dyDescent="0.25">
      <c r="A56" s="316"/>
      <c r="B56" s="317">
        <v>1.1402999999999999</v>
      </c>
      <c r="C56" s="318" t="s">
        <v>309</v>
      </c>
      <c r="D56" s="319"/>
      <c r="E56" s="308"/>
    </row>
    <row r="57" spans="1:5" ht="18.5" x14ac:dyDescent="0.25">
      <c r="A57" s="316"/>
      <c r="B57" s="317">
        <v>1.1403999999999999</v>
      </c>
      <c r="C57" s="318" t="s">
        <v>310</v>
      </c>
      <c r="D57" s="319"/>
      <c r="E57" s="308"/>
    </row>
    <row r="58" spans="1:5" ht="18.5" x14ac:dyDescent="0.25">
      <c r="A58" s="316"/>
      <c r="B58" s="317">
        <v>1.1404999999999998</v>
      </c>
      <c r="C58" s="318" t="s">
        <v>311</v>
      </c>
      <c r="D58" s="319"/>
      <c r="E58" s="308"/>
    </row>
    <row r="59" spans="1:5" ht="19" thickBot="1" x14ac:dyDescent="0.3">
      <c r="A59" s="320"/>
      <c r="B59" s="321">
        <v>1.1405999999999998</v>
      </c>
      <c r="C59" s="322" t="s">
        <v>312</v>
      </c>
      <c r="D59" s="319"/>
      <c r="E59" s="308"/>
    </row>
    <row r="60" spans="1:5" ht="37.5" thickTop="1" x14ac:dyDescent="0.25">
      <c r="A60" s="312"/>
      <c r="B60" s="329">
        <v>1.1499999999999999</v>
      </c>
      <c r="C60" s="314" t="s">
        <v>306</v>
      </c>
      <c r="D60" s="315" t="s">
        <v>713</v>
      </c>
      <c r="E60" s="308"/>
    </row>
    <row r="61" spans="1:5" ht="18.5" x14ac:dyDescent="0.25">
      <c r="A61" s="316"/>
      <c r="B61" s="317">
        <v>1.1500999999999999</v>
      </c>
      <c r="C61" s="318" t="s">
        <v>307</v>
      </c>
      <c r="D61" s="319"/>
      <c r="E61" s="308"/>
    </row>
    <row r="62" spans="1:5" ht="18.5" x14ac:dyDescent="0.25">
      <c r="A62" s="316"/>
      <c r="B62" s="317">
        <v>1.1501999999999999</v>
      </c>
      <c r="C62" s="318" t="s">
        <v>308</v>
      </c>
      <c r="D62" s="319"/>
      <c r="E62" s="308"/>
    </row>
    <row r="63" spans="1:5" ht="18.5" x14ac:dyDescent="0.25">
      <c r="A63" s="316"/>
      <c r="B63" s="317">
        <v>1.1502999999999999</v>
      </c>
      <c r="C63" s="318" t="s">
        <v>309</v>
      </c>
      <c r="D63" s="319"/>
      <c r="E63" s="308"/>
    </row>
    <row r="64" spans="1:5" ht="18.5" x14ac:dyDescent="0.25">
      <c r="A64" s="316"/>
      <c r="B64" s="317">
        <v>1.1503999999999999</v>
      </c>
      <c r="C64" s="318" t="s">
        <v>310</v>
      </c>
      <c r="D64" s="319"/>
      <c r="E64" s="308"/>
    </row>
    <row r="65" spans="1:5" ht="18.5" x14ac:dyDescent="0.25">
      <c r="A65" s="316"/>
      <c r="B65" s="317">
        <v>1.1504999999999999</v>
      </c>
      <c r="C65" s="318" t="s">
        <v>311</v>
      </c>
      <c r="D65" s="319"/>
      <c r="E65" s="308"/>
    </row>
    <row r="66" spans="1:5" ht="19" thickBot="1" x14ac:dyDescent="0.3">
      <c r="A66" s="320"/>
      <c r="B66" s="321">
        <v>1.1505999999999998</v>
      </c>
      <c r="C66" s="322" t="s">
        <v>312</v>
      </c>
      <c r="D66" s="323"/>
      <c r="E66" s="308"/>
    </row>
    <row r="67" spans="1:5" ht="19" thickTop="1" x14ac:dyDescent="0.25">
      <c r="A67" s="300"/>
      <c r="B67" s="301">
        <v>1.1599999999999999</v>
      </c>
      <c r="C67" s="328" t="s">
        <v>314</v>
      </c>
      <c r="D67" s="327"/>
      <c r="E67" s="308"/>
    </row>
    <row r="68" spans="1:5" ht="37" x14ac:dyDescent="0.25">
      <c r="A68" s="134" t="s">
        <v>267</v>
      </c>
      <c r="B68" s="306">
        <v>1.17</v>
      </c>
      <c r="C68" s="307" t="s">
        <v>315</v>
      </c>
      <c r="D68" s="303"/>
      <c r="E68" s="308"/>
    </row>
    <row r="69" spans="1:5" ht="37.5" thickBot="1" x14ac:dyDescent="0.3">
      <c r="A69" s="130" t="s">
        <v>267</v>
      </c>
      <c r="B69" s="310">
        <v>1.18</v>
      </c>
      <c r="C69" s="311" t="s">
        <v>316</v>
      </c>
      <c r="D69" s="303"/>
      <c r="E69" s="330"/>
    </row>
    <row r="70" spans="1:5" ht="19.5" thickTop="1" thickBot="1" x14ac:dyDescent="0.3">
      <c r="A70" s="128" t="s">
        <v>173</v>
      </c>
      <c r="B70" s="141">
        <v>2</v>
      </c>
      <c r="C70" s="142" t="s">
        <v>577</v>
      </c>
      <c r="D70" s="285" t="s">
        <v>173</v>
      </c>
      <c r="E70" s="297"/>
    </row>
    <row r="71" spans="1:5" ht="19.5" thickTop="1" thickBot="1" x14ac:dyDescent="0.3">
      <c r="A71" s="331"/>
      <c r="B71" s="329">
        <v>2.0099999999999998</v>
      </c>
      <c r="C71" s="332" t="s">
        <v>329</v>
      </c>
      <c r="D71" s="326"/>
      <c r="E71" s="304"/>
    </row>
    <row r="72" spans="1:5" ht="37.5" thickTop="1" x14ac:dyDescent="0.25">
      <c r="A72" s="316"/>
      <c r="B72" s="317">
        <v>2.0101</v>
      </c>
      <c r="C72" s="318" t="s">
        <v>585</v>
      </c>
      <c r="D72" s="319"/>
      <c r="E72" s="308"/>
    </row>
    <row r="73" spans="1:5" ht="37" x14ac:dyDescent="0.25">
      <c r="A73" s="316"/>
      <c r="B73" s="317">
        <v>2.0102000000000002</v>
      </c>
      <c r="C73" s="318" t="s">
        <v>586</v>
      </c>
      <c r="D73" s="319"/>
      <c r="E73" s="308"/>
    </row>
    <row r="74" spans="1:5" ht="55.5" x14ac:dyDescent="0.25">
      <c r="A74" s="316"/>
      <c r="B74" s="317">
        <v>2.0103000000000004</v>
      </c>
      <c r="C74" s="318" t="s">
        <v>587</v>
      </c>
      <c r="D74" s="319"/>
      <c r="E74" s="308"/>
    </row>
    <row r="75" spans="1:5" ht="37" x14ac:dyDescent="0.25">
      <c r="A75" s="316"/>
      <c r="B75" s="317">
        <v>2.0104000000000006</v>
      </c>
      <c r="C75" s="318" t="s">
        <v>588</v>
      </c>
      <c r="D75" s="319"/>
      <c r="E75" s="308"/>
    </row>
    <row r="76" spans="1:5" ht="19" thickBot="1" x14ac:dyDescent="0.3">
      <c r="A76" s="320"/>
      <c r="B76" s="321">
        <v>2.0105000000000008</v>
      </c>
      <c r="C76" s="322" t="s">
        <v>781</v>
      </c>
      <c r="D76" s="323"/>
      <c r="E76" s="308"/>
    </row>
    <row r="77" spans="1:5" ht="56" thickTop="1" x14ac:dyDescent="0.25">
      <c r="A77" s="129" t="s">
        <v>267</v>
      </c>
      <c r="B77" s="301">
        <v>2.02</v>
      </c>
      <c r="C77" s="302" t="s">
        <v>345</v>
      </c>
      <c r="D77" s="303"/>
      <c r="E77" s="308"/>
    </row>
    <row r="78" spans="1:5" ht="74" x14ac:dyDescent="0.25">
      <c r="A78" s="134" t="s">
        <v>267</v>
      </c>
      <c r="B78" s="306">
        <v>2.0299999999999998</v>
      </c>
      <c r="C78" s="307" t="s">
        <v>346</v>
      </c>
      <c r="D78" s="303"/>
      <c r="E78" s="308"/>
    </row>
    <row r="79" spans="1:5" ht="55.5" x14ac:dyDescent="0.25">
      <c r="A79" s="134" t="s">
        <v>267</v>
      </c>
      <c r="B79" s="306">
        <v>2.0399999999999996</v>
      </c>
      <c r="C79" s="307" t="s">
        <v>381</v>
      </c>
      <c r="D79" s="303"/>
      <c r="E79" s="308"/>
    </row>
    <row r="80" spans="1:5" ht="37" x14ac:dyDescent="0.25">
      <c r="A80" s="134" t="s">
        <v>267</v>
      </c>
      <c r="B80" s="306">
        <v>2.0499999999999994</v>
      </c>
      <c r="C80" s="307" t="s">
        <v>382</v>
      </c>
      <c r="D80" s="303"/>
      <c r="E80" s="308"/>
    </row>
    <row r="81" spans="1:5" ht="37" x14ac:dyDescent="0.25">
      <c r="A81" s="134" t="s">
        <v>267</v>
      </c>
      <c r="B81" s="306">
        <v>2.0599999999999992</v>
      </c>
      <c r="C81" s="307" t="s">
        <v>384</v>
      </c>
      <c r="D81" s="303"/>
      <c r="E81" s="308"/>
    </row>
    <row r="82" spans="1:5" ht="37" x14ac:dyDescent="0.25">
      <c r="A82" s="134" t="s">
        <v>267</v>
      </c>
      <c r="B82" s="306">
        <v>2.069999999999999</v>
      </c>
      <c r="C82" s="307" t="s">
        <v>391</v>
      </c>
      <c r="D82" s="303"/>
      <c r="E82" s="308"/>
    </row>
    <row r="83" spans="1:5" ht="55.5" x14ac:dyDescent="0.25">
      <c r="A83" s="134" t="s">
        <v>267</v>
      </c>
      <c r="B83" s="306">
        <v>2.0799999999999987</v>
      </c>
      <c r="C83" s="307" t="s">
        <v>392</v>
      </c>
      <c r="D83" s="303"/>
      <c r="E83" s="308"/>
    </row>
    <row r="84" spans="1:5" ht="37.5" thickBot="1" x14ac:dyDescent="0.3">
      <c r="A84" s="130" t="s">
        <v>267</v>
      </c>
      <c r="B84" s="310">
        <v>2.0899999999999985</v>
      </c>
      <c r="C84" s="311" t="s">
        <v>394</v>
      </c>
      <c r="D84" s="303"/>
      <c r="E84" s="330"/>
    </row>
    <row r="85" spans="1:5" ht="19.5" thickTop="1" thickBot="1" x14ac:dyDescent="0.3">
      <c r="A85" s="128" t="s">
        <v>173</v>
      </c>
      <c r="B85" s="141">
        <v>3</v>
      </c>
      <c r="C85" s="142" t="s">
        <v>502</v>
      </c>
      <c r="D85" s="285" t="s">
        <v>173</v>
      </c>
      <c r="E85" s="297"/>
    </row>
    <row r="86" spans="1:5" ht="37.5" thickTop="1" x14ac:dyDescent="0.25">
      <c r="A86" s="129" t="s">
        <v>267</v>
      </c>
      <c r="B86" s="301">
        <v>3.01</v>
      </c>
      <c r="C86" s="302" t="s">
        <v>503</v>
      </c>
      <c r="D86" s="303"/>
      <c r="E86" s="304"/>
    </row>
    <row r="87" spans="1:5" ht="55.5" x14ac:dyDescent="0.25">
      <c r="A87" s="134" t="s">
        <v>267</v>
      </c>
      <c r="B87" s="306">
        <v>3.02</v>
      </c>
      <c r="C87" s="307" t="s">
        <v>504</v>
      </c>
      <c r="D87" s="303"/>
      <c r="E87" s="308"/>
    </row>
    <row r="88" spans="1:5" ht="37" x14ac:dyDescent="0.25">
      <c r="A88" s="134" t="s">
        <v>267</v>
      </c>
      <c r="B88" s="306">
        <v>3.03</v>
      </c>
      <c r="C88" s="307" t="s">
        <v>400</v>
      </c>
      <c r="D88" s="303"/>
      <c r="E88" s="308"/>
    </row>
    <row r="89" spans="1:5" ht="37.5" thickBot="1" x14ac:dyDescent="0.3">
      <c r="A89" s="130" t="s">
        <v>267</v>
      </c>
      <c r="B89" s="310">
        <v>3.04</v>
      </c>
      <c r="C89" s="325" t="s">
        <v>505</v>
      </c>
      <c r="D89" s="303"/>
      <c r="E89" s="308"/>
    </row>
    <row r="90" spans="1:5" ht="37.5" thickTop="1" x14ac:dyDescent="0.25">
      <c r="A90" s="312"/>
      <c r="B90" s="313">
        <v>3.05</v>
      </c>
      <c r="C90" s="314" t="s">
        <v>783</v>
      </c>
      <c r="D90" s="315" t="s">
        <v>713</v>
      </c>
      <c r="E90" s="308"/>
    </row>
    <row r="91" spans="1:5" ht="18.5" x14ac:dyDescent="0.25">
      <c r="A91" s="316"/>
      <c r="B91" s="317">
        <v>3.0501</v>
      </c>
      <c r="C91" s="318" t="s">
        <v>520</v>
      </c>
      <c r="D91" s="319"/>
      <c r="E91" s="308"/>
    </row>
    <row r="92" spans="1:5" ht="18.5" x14ac:dyDescent="0.25">
      <c r="A92" s="316"/>
      <c r="B92" s="317">
        <v>3.0502000000000002</v>
      </c>
      <c r="C92" s="318" t="s">
        <v>521</v>
      </c>
      <c r="D92" s="319"/>
      <c r="E92" s="308"/>
    </row>
    <row r="93" spans="1:5" ht="37" x14ac:dyDescent="0.25">
      <c r="A93" s="316"/>
      <c r="B93" s="317">
        <v>3.0503000000000005</v>
      </c>
      <c r="C93" s="318" t="s">
        <v>522</v>
      </c>
      <c r="D93" s="319"/>
      <c r="E93" s="308"/>
    </row>
    <row r="94" spans="1:5" ht="18.5" x14ac:dyDescent="0.25">
      <c r="A94" s="316"/>
      <c r="B94" s="317">
        <v>3.0504000000000007</v>
      </c>
      <c r="C94" s="318" t="s">
        <v>486</v>
      </c>
      <c r="D94" s="319"/>
      <c r="E94" s="308"/>
    </row>
    <row r="95" spans="1:5" ht="18.5" x14ac:dyDescent="0.25">
      <c r="A95" s="316"/>
      <c r="B95" s="317">
        <v>3.0505000000000009</v>
      </c>
      <c r="C95" s="318" t="s">
        <v>487</v>
      </c>
      <c r="D95" s="319"/>
      <c r="E95" s="308"/>
    </row>
    <row r="96" spans="1:5" ht="18.5" x14ac:dyDescent="0.25">
      <c r="A96" s="316"/>
      <c r="B96" s="317">
        <v>3.0506000000000011</v>
      </c>
      <c r="C96" s="318" t="s">
        <v>523</v>
      </c>
      <c r="D96" s="319"/>
      <c r="E96" s="308"/>
    </row>
    <row r="97" spans="1:5" ht="18.5" x14ac:dyDescent="0.25">
      <c r="A97" s="316"/>
      <c r="B97" s="317">
        <v>3.0507000000000013</v>
      </c>
      <c r="C97" s="318" t="s">
        <v>489</v>
      </c>
      <c r="D97" s="319"/>
      <c r="E97" s="308"/>
    </row>
    <row r="98" spans="1:5" ht="18.5" x14ac:dyDescent="0.25">
      <c r="A98" s="316"/>
      <c r="B98" s="317">
        <v>3.0508000000000015</v>
      </c>
      <c r="C98" s="318" t="s">
        <v>490</v>
      </c>
      <c r="D98" s="319"/>
      <c r="E98" s="308"/>
    </row>
    <row r="99" spans="1:5" ht="18.5" x14ac:dyDescent="0.25">
      <c r="A99" s="316"/>
      <c r="B99" s="317">
        <v>3.0509000000000017</v>
      </c>
      <c r="C99" s="318" t="s">
        <v>492</v>
      </c>
      <c r="D99" s="319"/>
      <c r="E99" s="308"/>
    </row>
    <row r="100" spans="1:5" ht="19" thickBot="1" x14ac:dyDescent="0.3">
      <c r="A100" s="316"/>
      <c r="B100" s="317">
        <v>3.0510000000000019</v>
      </c>
      <c r="C100" s="322" t="s">
        <v>781</v>
      </c>
      <c r="D100" s="319"/>
      <c r="E100" s="330"/>
    </row>
    <row r="101" spans="1:5" ht="19.5" thickTop="1" thickBot="1" x14ac:dyDescent="0.3">
      <c r="A101" s="128" t="s">
        <v>173</v>
      </c>
      <c r="B101" s="141">
        <v>4</v>
      </c>
      <c r="C101" s="142" t="s">
        <v>286</v>
      </c>
      <c r="D101" s="285" t="s">
        <v>173</v>
      </c>
      <c r="E101" s="297"/>
    </row>
    <row r="102" spans="1:5" ht="37.5" thickTop="1" x14ac:dyDescent="0.25">
      <c r="A102" s="129" t="s">
        <v>267</v>
      </c>
      <c r="B102" s="301">
        <v>4.01</v>
      </c>
      <c r="C102" s="302" t="s">
        <v>506</v>
      </c>
      <c r="D102" s="303"/>
      <c r="E102" s="304"/>
    </row>
    <row r="103" spans="1:5" ht="37.5" thickBot="1" x14ac:dyDescent="0.3">
      <c r="A103" s="309"/>
      <c r="B103" s="310">
        <v>4.0199999999999996</v>
      </c>
      <c r="C103" s="325" t="s">
        <v>507</v>
      </c>
      <c r="D103" s="303"/>
      <c r="E103" s="308"/>
    </row>
    <row r="104" spans="1:5" ht="19" thickTop="1" x14ac:dyDescent="0.25">
      <c r="A104" s="312"/>
      <c r="B104" s="313">
        <v>4.03</v>
      </c>
      <c r="C104" s="314" t="s">
        <v>508</v>
      </c>
      <c r="D104" s="315" t="s">
        <v>713</v>
      </c>
      <c r="E104" s="308"/>
    </row>
    <row r="105" spans="1:5" ht="18.5" x14ac:dyDescent="0.25">
      <c r="A105" s="316"/>
      <c r="B105" s="317">
        <v>4.0301</v>
      </c>
      <c r="C105" s="318" t="s">
        <v>509</v>
      </c>
      <c r="D105" s="319"/>
      <c r="E105" s="308"/>
    </row>
    <row r="106" spans="1:5" ht="18.5" x14ac:dyDescent="0.25">
      <c r="A106" s="316"/>
      <c r="B106" s="317">
        <v>4.0301999999999998</v>
      </c>
      <c r="C106" s="318" t="s">
        <v>510</v>
      </c>
      <c r="D106" s="319"/>
      <c r="E106" s="308"/>
    </row>
    <row r="107" spans="1:5" ht="18.5" x14ac:dyDescent="0.25">
      <c r="A107" s="316"/>
      <c r="B107" s="317">
        <v>4.0302999999999995</v>
      </c>
      <c r="C107" s="318" t="s">
        <v>511</v>
      </c>
      <c r="D107" s="319"/>
      <c r="E107" s="308"/>
    </row>
    <row r="108" spans="1:5" ht="18.5" x14ac:dyDescent="0.25">
      <c r="A108" s="316"/>
      <c r="B108" s="317">
        <v>4.0303999999999993</v>
      </c>
      <c r="C108" s="318" t="s">
        <v>489</v>
      </c>
      <c r="D108" s="319"/>
      <c r="E108" s="308"/>
    </row>
    <row r="109" spans="1:5" ht="18.5" x14ac:dyDescent="0.25">
      <c r="A109" s="316"/>
      <c r="B109" s="317">
        <v>4.0304999999999991</v>
      </c>
      <c r="C109" s="318" t="s">
        <v>512</v>
      </c>
      <c r="D109" s="319"/>
      <c r="E109" s="308"/>
    </row>
    <row r="110" spans="1:5" ht="18.5" x14ac:dyDescent="0.25">
      <c r="A110" s="316"/>
      <c r="B110" s="317">
        <v>4.0305999999999989</v>
      </c>
      <c r="C110" s="318" t="s">
        <v>513</v>
      </c>
      <c r="D110" s="319"/>
      <c r="E110" s="308"/>
    </row>
    <row r="111" spans="1:5" ht="18.5" x14ac:dyDescent="0.25">
      <c r="A111" s="316"/>
      <c r="B111" s="317">
        <v>4.0306999999999986</v>
      </c>
      <c r="C111" s="318" t="s">
        <v>514</v>
      </c>
      <c r="D111" s="319"/>
      <c r="E111" s="308"/>
    </row>
    <row r="112" spans="1:5" ht="18.5" x14ac:dyDescent="0.25">
      <c r="A112" s="316"/>
      <c r="B112" s="317">
        <v>4.0307999999999984</v>
      </c>
      <c r="C112" s="318" t="s">
        <v>515</v>
      </c>
      <c r="D112" s="319"/>
      <c r="E112" s="308"/>
    </row>
    <row r="113" spans="1:5" ht="18.5" x14ac:dyDescent="0.25">
      <c r="A113" s="316"/>
      <c r="B113" s="317">
        <v>4.0308999999999999</v>
      </c>
      <c r="C113" s="318" t="s">
        <v>516</v>
      </c>
      <c r="D113" s="319"/>
      <c r="E113" s="308"/>
    </row>
    <row r="114" spans="1:5" ht="18.5" x14ac:dyDescent="0.25">
      <c r="A114" s="316"/>
      <c r="B114" s="317">
        <v>4.0309999999999997</v>
      </c>
      <c r="C114" s="318" t="s">
        <v>517</v>
      </c>
      <c r="D114" s="319"/>
      <c r="E114" s="308"/>
    </row>
    <row r="115" spans="1:5" ht="18.5" x14ac:dyDescent="0.25">
      <c r="A115" s="316"/>
      <c r="B115" s="317">
        <v>4.0311000000000003</v>
      </c>
      <c r="C115" s="318" t="s">
        <v>518</v>
      </c>
      <c r="D115" s="319"/>
      <c r="E115" s="308"/>
    </row>
    <row r="116" spans="1:5" ht="19" thickBot="1" x14ac:dyDescent="0.3">
      <c r="A116" s="320"/>
      <c r="B116" s="321">
        <v>4.0312000000000001</v>
      </c>
      <c r="C116" s="322" t="s">
        <v>781</v>
      </c>
      <c r="D116" s="323"/>
      <c r="E116" s="308"/>
    </row>
    <row r="117" spans="1:5" ht="93" thickTop="1" x14ac:dyDescent="0.25">
      <c r="A117" s="129" t="s">
        <v>267</v>
      </c>
      <c r="B117" s="301">
        <v>4.04</v>
      </c>
      <c r="C117" s="302" t="s">
        <v>519</v>
      </c>
      <c r="D117" s="327"/>
      <c r="E117" s="308"/>
    </row>
    <row r="118" spans="1:5" ht="55.5" x14ac:dyDescent="0.25">
      <c r="A118" s="134" t="s">
        <v>267</v>
      </c>
      <c r="B118" s="306">
        <v>4.05</v>
      </c>
      <c r="C118" s="307" t="s">
        <v>524</v>
      </c>
      <c r="D118" s="303"/>
      <c r="E118" s="308"/>
    </row>
    <row r="119" spans="1:5" ht="55.5" x14ac:dyDescent="0.25">
      <c r="A119" s="134" t="s">
        <v>267</v>
      </c>
      <c r="B119" s="306">
        <v>4.0599999999999996</v>
      </c>
      <c r="C119" s="307" t="s">
        <v>525</v>
      </c>
      <c r="D119" s="303"/>
      <c r="E119" s="308"/>
    </row>
    <row r="120" spans="1:5" ht="37" x14ac:dyDescent="0.25">
      <c r="A120" s="134" t="s">
        <v>267</v>
      </c>
      <c r="B120" s="306">
        <v>4.0699999999999994</v>
      </c>
      <c r="C120" s="307" t="s">
        <v>526</v>
      </c>
      <c r="D120" s="303"/>
      <c r="E120" s="308"/>
    </row>
    <row r="121" spans="1:5" ht="37" x14ac:dyDescent="0.25">
      <c r="A121" s="134" t="s">
        <v>267</v>
      </c>
      <c r="B121" s="306">
        <v>4.0799999999999992</v>
      </c>
      <c r="C121" s="307" t="s">
        <v>572</v>
      </c>
      <c r="D121" s="303"/>
      <c r="E121" s="308"/>
    </row>
    <row r="122" spans="1:5" ht="37" x14ac:dyDescent="0.25">
      <c r="A122" s="305"/>
      <c r="B122" s="306">
        <v>4.089999999999999</v>
      </c>
      <c r="C122" s="307" t="s">
        <v>527</v>
      </c>
      <c r="D122" s="303"/>
      <c r="E122" s="308"/>
    </row>
    <row r="123" spans="1:5" ht="19" thickBot="1" x14ac:dyDescent="0.3">
      <c r="A123" s="130" t="s">
        <v>267</v>
      </c>
      <c r="B123" s="310">
        <v>4.0999999999999988</v>
      </c>
      <c r="C123" s="325" t="s">
        <v>528</v>
      </c>
      <c r="D123" s="303"/>
      <c r="E123" s="308"/>
    </row>
    <row r="124" spans="1:5" ht="38" thickTop="1" thickBot="1" x14ac:dyDescent="0.3">
      <c r="A124" s="131" t="s">
        <v>267</v>
      </c>
      <c r="B124" s="313">
        <v>4.1099999999999985</v>
      </c>
      <c r="C124" s="314" t="s">
        <v>529</v>
      </c>
      <c r="D124" s="326"/>
      <c r="E124" s="308"/>
    </row>
    <row r="125" spans="1:5" ht="19" thickTop="1" x14ac:dyDescent="0.25">
      <c r="A125" s="132"/>
      <c r="B125" s="317">
        <v>4.1100999999999983</v>
      </c>
      <c r="C125" s="318" t="s">
        <v>530</v>
      </c>
      <c r="D125" s="319"/>
      <c r="E125" s="308"/>
    </row>
    <row r="126" spans="1:5" ht="18.5" x14ac:dyDescent="0.25">
      <c r="A126" s="132"/>
      <c r="B126" s="317">
        <v>4.1101999999999981</v>
      </c>
      <c r="C126" s="318" t="s">
        <v>531</v>
      </c>
      <c r="D126" s="319"/>
      <c r="E126" s="308"/>
    </row>
    <row r="127" spans="1:5" ht="18.5" x14ac:dyDescent="0.25">
      <c r="A127" s="132"/>
      <c r="B127" s="317">
        <v>4.1102999999999978</v>
      </c>
      <c r="C127" s="318" t="s">
        <v>532</v>
      </c>
      <c r="D127" s="319"/>
      <c r="E127" s="308"/>
    </row>
    <row r="128" spans="1:5" ht="18.5" x14ac:dyDescent="0.25">
      <c r="A128" s="132"/>
      <c r="B128" s="317">
        <v>4.1103999999999976</v>
      </c>
      <c r="C128" s="318" t="s">
        <v>533</v>
      </c>
      <c r="D128" s="319"/>
      <c r="E128" s="308"/>
    </row>
    <row r="129" spans="1:5" ht="37" x14ac:dyDescent="0.25">
      <c r="A129" s="132"/>
      <c r="B129" s="317">
        <v>4.1104999999999974</v>
      </c>
      <c r="C129" s="318" t="s">
        <v>592</v>
      </c>
      <c r="D129" s="319"/>
      <c r="E129" s="308"/>
    </row>
    <row r="130" spans="1:5" ht="37" x14ac:dyDescent="0.25">
      <c r="A130" s="132"/>
      <c r="B130" s="317">
        <v>4.1105999999999971</v>
      </c>
      <c r="C130" s="318" t="s">
        <v>589</v>
      </c>
      <c r="D130" s="319"/>
      <c r="E130" s="308"/>
    </row>
    <row r="131" spans="1:5" ht="18.5" x14ac:dyDescent="0.25">
      <c r="A131" s="132"/>
      <c r="B131" s="317">
        <v>4.1106999999999969</v>
      </c>
      <c r="C131" s="318" t="s">
        <v>534</v>
      </c>
      <c r="D131" s="319"/>
      <c r="E131" s="308"/>
    </row>
    <row r="132" spans="1:5" ht="55.5" x14ac:dyDescent="0.25">
      <c r="A132" s="132"/>
      <c r="B132" s="317">
        <v>4.1107999999999967</v>
      </c>
      <c r="C132" s="318" t="s">
        <v>590</v>
      </c>
      <c r="D132" s="319"/>
      <c r="E132" s="308"/>
    </row>
    <row r="133" spans="1:5" ht="37" x14ac:dyDescent="0.25">
      <c r="A133" s="132"/>
      <c r="B133" s="317">
        <v>4.1108999999999964</v>
      </c>
      <c r="C133" s="318" t="s">
        <v>591</v>
      </c>
      <c r="D133" s="319"/>
      <c r="E133" s="308"/>
    </row>
    <row r="134" spans="1:5" ht="19" thickBot="1" x14ac:dyDescent="0.3">
      <c r="A134" s="132"/>
      <c r="B134" s="317">
        <v>4.1109999999999962</v>
      </c>
      <c r="C134" s="322" t="s">
        <v>781</v>
      </c>
      <c r="D134" s="319"/>
      <c r="E134" s="308"/>
    </row>
    <row r="135" spans="1:5" ht="38" thickTop="1" thickBot="1" x14ac:dyDescent="0.3">
      <c r="A135" s="131" t="s">
        <v>267</v>
      </c>
      <c r="B135" s="313">
        <v>4.12</v>
      </c>
      <c r="C135" s="314" t="s">
        <v>535</v>
      </c>
      <c r="D135" s="326"/>
      <c r="E135" s="308"/>
    </row>
    <row r="136" spans="1:5" ht="19" thickTop="1" x14ac:dyDescent="0.25">
      <c r="A136" s="132"/>
      <c r="B136" s="317">
        <v>4.1200999999999999</v>
      </c>
      <c r="C136" s="318" t="s">
        <v>762</v>
      </c>
      <c r="D136" s="319"/>
      <c r="E136" s="308"/>
    </row>
    <row r="137" spans="1:5" ht="37" x14ac:dyDescent="0.25">
      <c r="A137" s="132"/>
      <c r="B137" s="317">
        <v>4.1201999999999996</v>
      </c>
      <c r="C137" s="318" t="s">
        <v>593</v>
      </c>
      <c r="D137" s="319"/>
      <c r="E137" s="308"/>
    </row>
    <row r="138" spans="1:5" ht="18.5" x14ac:dyDescent="0.25">
      <c r="A138" s="132"/>
      <c r="B138" s="317">
        <v>4.1202999999999994</v>
      </c>
      <c r="C138" s="318" t="s">
        <v>536</v>
      </c>
      <c r="D138" s="319"/>
      <c r="E138" s="308"/>
    </row>
    <row r="139" spans="1:5" ht="19" thickBot="1" x14ac:dyDescent="0.3">
      <c r="A139" s="132"/>
      <c r="B139" s="317">
        <v>4.1203999999999992</v>
      </c>
      <c r="C139" s="322" t="s">
        <v>781</v>
      </c>
      <c r="D139" s="319"/>
      <c r="E139" s="308"/>
    </row>
    <row r="140" spans="1:5" ht="38" thickTop="1" thickBot="1" x14ac:dyDescent="0.3">
      <c r="A140" s="131" t="s">
        <v>267</v>
      </c>
      <c r="B140" s="313">
        <v>4.13</v>
      </c>
      <c r="C140" s="314" t="s">
        <v>537</v>
      </c>
      <c r="D140" s="326"/>
      <c r="E140" s="308"/>
    </row>
    <row r="141" spans="1:5" ht="37.5" thickTop="1" x14ac:dyDescent="0.25">
      <c r="A141" s="132"/>
      <c r="B141" s="317">
        <v>4.1300999999999997</v>
      </c>
      <c r="C141" s="318" t="s">
        <v>594</v>
      </c>
      <c r="D141" s="319"/>
      <c r="E141" s="308"/>
    </row>
    <row r="142" spans="1:5" ht="37" x14ac:dyDescent="0.25">
      <c r="A142" s="132"/>
      <c r="B142" s="317">
        <v>4.1301999999999994</v>
      </c>
      <c r="C142" s="318" t="s">
        <v>784</v>
      </c>
      <c r="D142" s="319"/>
      <c r="E142" s="308"/>
    </row>
    <row r="143" spans="1:5" ht="37" x14ac:dyDescent="0.25">
      <c r="A143" s="132"/>
      <c r="B143" s="317">
        <v>4.1302999999999992</v>
      </c>
      <c r="C143" s="318" t="s">
        <v>595</v>
      </c>
      <c r="D143" s="319"/>
      <c r="E143" s="308"/>
    </row>
    <row r="144" spans="1:5" ht="18.5" x14ac:dyDescent="0.25">
      <c r="A144" s="132"/>
      <c r="B144" s="317">
        <v>4.130399999999999</v>
      </c>
      <c r="C144" s="318" t="s">
        <v>538</v>
      </c>
      <c r="D144" s="319"/>
      <c r="E144" s="308"/>
    </row>
    <row r="145" spans="1:5" ht="37" x14ac:dyDescent="0.25">
      <c r="A145" s="132"/>
      <c r="B145" s="317">
        <v>4.1304999999999987</v>
      </c>
      <c r="C145" s="318" t="s">
        <v>596</v>
      </c>
      <c r="D145" s="319"/>
      <c r="E145" s="308"/>
    </row>
    <row r="146" spans="1:5" ht="37" x14ac:dyDescent="0.25">
      <c r="A146" s="132"/>
      <c r="B146" s="317">
        <v>4.1305999999999985</v>
      </c>
      <c r="C146" s="318" t="s">
        <v>597</v>
      </c>
      <c r="D146" s="319"/>
      <c r="E146" s="308"/>
    </row>
    <row r="147" spans="1:5" ht="18.5" x14ac:dyDescent="0.25">
      <c r="A147" s="132"/>
      <c r="B147" s="317">
        <v>4.1306999999999983</v>
      </c>
      <c r="C147" s="318" t="s">
        <v>539</v>
      </c>
      <c r="D147" s="319"/>
      <c r="E147" s="308"/>
    </row>
    <row r="148" spans="1:5" ht="19" thickBot="1" x14ac:dyDescent="0.3">
      <c r="A148" s="132"/>
      <c r="B148" s="317">
        <v>4.130799999999998</v>
      </c>
      <c r="C148" s="322" t="s">
        <v>781</v>
      </c>
      <c r="D148" s="319"/>
      <c r="E148" s="308"/>
    </row>
    <row r="149" spans="1:5" ht="38" thickTop="1" thickBot="1" x14ac:dyDescent="0.3">
      <c r="A149" s="131" t="s">
        <v>267</v>
      </c>
      <c r="B149" s="313">
        <v>4.1399999999999997</v>
      </c>
      <c r="C149" s="314" t="s">
        <v>540</v>
      </c>
      <c r="D149" s="326"/>
      <c r="E149" s="308"/>
    </row>
    <row r="150" spans="1:5" ht="19" thickTop="1" x14ac:dyDescent="0.25">
      <c r="A150" s="132"/>
      <c r="B150" s="317">
        <v>4.1400999999999994</v>
      </c>
      <c r="C150" s="318" t="s">
        <v>541</v>
      </c>
      <c r="D150" s="319"/>
      <c r="E150" s="308"/>
    </row>
    <row r="151" spans="1:5" ht="18.5" x14ac:dyDescent="0.25">
      <c r="A151" s="132"/>
      <c r="B151" s="317">
        <v>4.1401999999999992</v>
      </c>
      <c r="C151" s="318" t="s">
        <v>542</v>
      </c>
      <c r="D151" s="319"/>
      <c r="E151" s="308"/>
    </row>
    <row r="152" spans="1:5" ht="18.5" x14ac:dyDescent="0.25">
      <c r="A152" s="132"/>
      <c r="B152" s="317">
        <v>4.140299999999999</v>
      </c>
      <c r="C152" s="318" t="s">
        <v>543</v>
      </c>
      <c r="D152" s="319"/>
      <c r="E152" s="308"/>
    </row>
    <row r="153" spans="1:5" ht="18.5" x14ac:dyDescent="0.25">
      <c r="A153" s="132"/>
      <c r="B153" s="317">
        <v>4.1403999999999987</v>
      </c>
      <c r="C153" s="318" t="s">
        <v>544</v>
      </c>
      <c r="D153" s="319"/>
      <c r="E153" s="308"/>
    </row>
    <row r="154" spans="1:5" ht="18.5" x14ac:dyDescent="0.25">
      <c r="A154" s="132"/>
      <c r="B154" s="317">
        <v>4.1404999999999985</v>
      </c>
      <c r="C154" s="318" t="s">
        <v>545</v>
      </c>
      <c r="D154" s="319"/>
      <c r="E154" s="308"/>
    </row>
    <row r="155" spans="1:5" ht="18.5" x14ac:dyDescent="0.25">
      <c r="A155" s="132"/>
      <c r="B155" s="317">
        <v>4.1405999999999983</v>
      </c>
      <c r="C155" s="318" t="s">
        <v>546</v>
      </c>
      <c r="D155" s="319"/>
      <c r="E155" s="308"/>
    </row>
    <row r="156" spans="1:5" ht="18.5" x14ac:dyDescent="0.25">
      <c r="A156" s="132"/>
      <c r="B156" s="317">
        <v>4.140699999999998</v>
      </c>
      <c r="C156" s="318" t="s">
        <v>547</v>
      </c>
      <c r="D156" s="319"/>
      <c r="E156" s="308"/>
    </row>
    <row r="157" spans="1:5" ht="18.5" x14ac:dyDescent="0.25">
      <c r="A157" s="132"/>
      <c r="B157" s="317">
        <v>4.1407999999999978</v>
      </c>
      <c r="C157" s="318" t="s">
        <v>548</v>
      </c>
      <c r="D157" s="319"/>
      <c r="E157" s="308"/>
    </row>
    <row r="158" spans="1:5" ht="37" x14ac:dyDescent="0.25">
      <c r="A158" s="132"/>
      <c r="B158" s="317">
        <v>4.1408999999999976</v>
      </c>
      <c r="C158" s="318" t="s">
        <v>599</v>
      </c>
      <c r="D158" s="319"/>
      <c r="E158" s="308"/>
    </row>
    <row r="159" spans="1:5" ht="37" x14ac:dyDescent="0.25">
      <c r="A159" s="132"/>
      <c r="B159" s="317">
        <v>4.1409999999999973</v>
      </c>
      <c r="C159" s="318" t="s">
        <v>598</v>
      </c>
      <c r="D159" s="319"/>
      <c r="E159" s="308"/>
    </row>
    <row r="160" spans="1:5" ht="19" thickBot="1" x14ac:dyDescent="0.3">
      <c r="A160" s="132"/>
      <c r="B160" s="317">
        <v>4.1410999999999971</v>
      </c>
      <c r="C160" s="322" t="s">
        <v>781</v>
      </c>
      <c r="D160" s="319"/>
      <c r="E160" s="308"/>
    </row>
    <row r="161" spans="1:5" ht="38" thickTop="1" thickBot="1" x14ac:dyDescent="0.3">
      <c r="A161" s="131" t="s">
        <v>267</v>
      </c>
      <c r="B161" s="313">
        <v>4.1500000000000004</v>
      </c>
      <c r="C161" s="314" t="s">
        <v>549</v>
      </c>
      <c r="D161" s="326"/>
      <c r="E161" s="308"/>
    </row>
    <row r="162" spans="1:5" ht="19" thickTop="1" x14ac:dyDescent="0.25">
      <c r="A162" s="132"/>
      <c r="B162" s="317">
        <v>4.1501000000000001</v>
      </c>
      <c r="C162" s="318" t="s">
        <v>550</v>
      </c>
      <c r="D162" s="319"/>
      <c r="E162" s="308"/>
    </row>
    <row r="163" spans="1:5" ht="37" x14ac:dyDescent="0.25">
      <c r="A163" s="132"/>
      <c r="B163" s="317">
        <v>4.1501999999999999</v>
      </c>
      <c r="C163" s="318" t="s">
        <v>600</v>
      </c>
      <c r="D163" s="319"/>
      <c r="E163" s="308"/>
    </row>
    <row r="164" spans="1:5" ht="19" thickBot="1" x14ac:dyDescent="0.3">
      <c r="A164" s="132"/>
      <c r="B164" s="317">
        <v>4.1502999999999997</v>
      </c>
      <c r="C164" s="322" t="s">
        <v>781</v>
      </c>
      <c r="D164" s="319"/>
      <c r="E164" s="308"/>
    </row>
    <row r="165" spans="1:5" ht="38" thickTop="1" thickBot="1" x14ac:dyDescent="0.3">
      <c r="A165" s="131" t="s">
        <v>267</v>
      </c>
      <c r="B165" s="313">
        <v>4.16</v>
      </c>
      <c r="C165" s="314" t="s">
        <v>551</v>
      </c>
      <c r="D165" s="326"/>
      <c r="E165" s="308"/>
    </row>
    <row r="166" spans="1:5" ht="37.5" thickTop="1" x14ac:dyDescent="0.25">
      <c r="A166" s="132"/>
      <c r="B166" s="317">
        <v>4.1600999999999999</v>
      </c>
      <c r="C166" s="318" t="s">
        <v>601</v>
      </c>
      <c r="D166" s="319"/>
      <c r="E166" s="308"/>
    </row>
    <row r="167" spans="1:5" ht="18.5" x14ac:dyDescent="0.25">
      <c r="A167" s="132"/>
      <c r="B167" s="317">
        <v>4.1601999999999997</v>
      </c>
      <c r="C167" s="318" t="s">
        <v>552</v>
      </c>
      <c r="D167" s="319"/>
      <c r="E167" s="308"/>
    </row>
    <row r="168" spans="1:5" ht="55.5" x14ac:dyDescent="0.25">
      <c r="A168" s="132"/>
      <c r="B168" s="317">
        <v>4.1602999999999994</v>
      </c>
      <c r="C168" s="318" t="s">
        <v>602</v>
      </c>
      <c r="D168" s="319"/>
      <c r="E168" s="308"/>
    </row>
    <row r="169" spans="1:5" ht="19" thickBot="1" x14ac:dyDescent="0.3">
      <c r="A169" s="133"/>
      <c r="B169" s="321">
        <v>4.1603999999999992</v>
      </c>
      <c r="C169" s="322" t="s">
        <v>781</v>
      </c>
      <c r="D169" s="323"/>
      <c r="E169" s="308"/>
    </row>
    <row r="170" spans="1:5" ht="37.5" thickTop="1" x14ac:dyDescent="0.25">
      <c r="A170" s="300"/>
      <c r="B170" s="301">
        <v>4.17</v>
      </c>
      <c r="C170" s="302" t="s">
        <v>553</v>
      </c>
      <c r="D170" s="327"/>
      <c r="E170" s="308"/>
    </row>
    <row r="171" spans="1:5" ht="37.5" thickBot="1" x14ac:dyDescent="0.3">
      <c r="A171" s="309"/>
      <c r="B171" s="310">
        <v>4.18</v>
      </c>
      <c r="C171" s="311" t="s">
        <v>393</v>
      </c>
      <c r="D171" s="303"/>
      <c r="E171" s="330"/>
    </row>
    <row r="172" spans="1:5" ht="19.5" thickTop="1" thickBot="1" x14ac:dyDescent="0.3">
      <c r="A172" s="128" t="s">
        <v>173</v>
      </c>
      <c r="B172" s="141">
        <v>5</v>
      </c>
      <c r="C172" s="142" t="s">
        <v>469</v>
      </c>
      <c r="D172" s="285" t="s">
        <v>173</v>
      </c>
      <c r="E172" s="297"/>
    </row>
    <row r="173" spans="1:5" ht="56" thickTop="1" x14ac:dyDescent="0.25">
      <c r="A173" s="129" t="s">
        <v>267</v>
      </c>
      <c r="B173" s="301">
        <v>5.01</v>
      </c>
      <c r="C173" s="302" t="s">
        <v>470</v>
      </c>
      <c r="D173" s="303"/>
      <c r="E173" s="304"/>
    </row>
    <row r="174" spans="1:5" ht="37" x14ac:dyDescent="0.25">
      <c r="A174" s="134" t="s">
        <v>267</v>
      </c>
      <c r="B174" s="306">
        <v>5.0199999999999996</v>
      </c>
      <c r="C174" s="307" t="s">
        <v>471</v>
      </c>
      <c r="D174" s="303"/>
      <c r="E174" s="308"/>
    </row>
    <row r="175" spans="1:5" ht="56" thickBot="1" x14ac:dyDescent="0.3">
      <c r="A175" s="130" t="s">
        <v>267</v>
      </c>
      <c r="B175" s="310">
        <v>5.03</v>
      </c>
      <c r="C175" s="311" t="s">
        <v>472</v>
      </c>
      <c r="D175" s="303"/>
      <c r="E175" s="308"/>
    </row>
    <row r="176" spans="1:5" ht="38" thickTop="1" thickBot="1" x14ac:dyDescent="0.3">
      <c r="A176" s="312"/>
      <c r="B176" s="313">
        <v>5.04</v>
      </c>
      <c r="C176" s="314" t="s">
        <v>473</v>
      </c>
      <c r="D176" s="326"/>
      <c r="E176" s="308"/>
    </row>
    <row r="177" spans="1:5" ht="19" thickTop="1" x14ac:dyDescent="0.25">
      <c r="A177" s="316"/>
      <c r="B177" s="317">
        <v>5.0400999999999998</v>
      </c>
      <c r="C177" s="318" t="s">
        <v>474</v>
      </c>
      <c r="D177" s="319"/>
      <c r="E177" s="308"/>
    </row>
    <row r="178" spans="1:5" ht="18.5" x14ac:dyDescent="0.25">
      <c r="A178" s="316"/>
      <c r="B178" s="317">
        <v>5.0401999999999996</v>
      </c>
      <c r="C178" s="318" t="s">
        <v>475</v>
      </c>
      <c r="D178" s="319"/>
      <c r="E178" s="308"/>
    </row>
    <row r="179" spans="1:5" ht="18.5" x14ac:dyDescent="0.25">
      <c r="A179" s="316"/>
      <c r="B179" s="317">
        <v>5.0402999999999993</v>
      </c>
      <c r="C179" s="318" t="s">
        <v>476</v>
      </c>
      <c r="D179" s="319"/>
      <c r="E179" s="308"/>
    </row>
    <row r="180" spans="1:5" ht="18.5" x14ac:dyDescent="0.25">
      <c r="A180" s="316"/>
      <c r="B180" s="317">
        <v>5.0403999999999991</v>
      </c>
      <c r="C180" s="318" t="s">
        <v>477</v>
      </c>
      <c r="D180" s="319"/>
      <c r="E180" s="308"/>
    </row>
    <row r="181" spans="1:5" ht="18.5" x14ac:dyDescent="0.25">
      <c r="A181" s="316"/>
      <c r="B181" s="317">
        <v>5.0404999999999989</v>
      </c>
      <c r="C181" s="318" t="s">
        <v>478</v>
      </c>
      <c r="D181" s="319"/>
      <c r="E181" s="308"/>
    </row>
    <row r="182" spans="1:5" ht="18.5" x14ac:dyDescent="0.25">
      <c r="A182" s="316"/>
      <c r="B182" s="317">
        <v>5.0405999999999986</v>
      </c>
      <c r="C182" s="318" t="s">
        <v>479</v>
      </c>
      <c r="D182" s="319"/>
      <c r="E182" s="308"/>
    </row>
    <row r="183" spans="1:5" ht="19" thickBot="1" x14ac:dyDescent="0.3">
      <c r="A183" s="320"/>
      <c r="B183" s="321">
        <v>5.0406999999999984</v>
      </c>
      <c r="C183" s="322" t="s">
        <v>781</v>
      </c>
      <c r="D183" s="323"/>
      <c r="E183" s="308"/>
    </row>
    <row r="184" spans="1:5" ht="19" thickTop="1" x14ac:dyDescent="0.25">
      <c r="A184" s="300"/>
      <c r="B184" s="301">
        <v>5.05</v>
      </c>
      <c r="C184" s="302" t="s">
        <v>480</v>
      </c>
      <c r="D184" s="327"/>
      <c r="E184" s="308"/>
    </row>
    <row r="185" spans="1:5" ht="37" x14ac:dyDescent="0.25">
      <c r="A185" s="134" t="s">
        <v>267</v>
      </c>
      <c r="B185" s="306">
        <v>5.0599999999999996</v>
      </c>
      <c r="C185" s="307" t="s">
        <v>360</v>
      </c>
      <c r="D185" s="303"/>
      <c r="E185" s="308"/>
    </row>
    <row r="186" spans="1:5" ht="37" x14ac:dyDescent="0.25">
      <c r="A186" s="134" t="s">
        <v>267</v>
      </c>
      <c r="B186" s="306">
        <v>5.07</v>
      </c>
      <c r="C186" s="307" t="s">
        <v>361</v>
      </c>
      <c r="D186" s="303"/>
      <c r="E186" s="308"/>
    </row>
    <row r="187" spans="1:5" ht="56" thickBot="1" x14ac:dyDescent="0.3">
      <c r="A187" s="130" t="s">
        <v>267</v>
      </c>
      <c r="B187" s="310">
        <v>5.08</v>
      </c>
      <c r="C187" s="311" t="s">
        <v>362</v>
      </c>
      <c r="D187" s="303"/>
      <c r="E187" s="330"/>
    </row>
    <row r="188" spans="1:5" ht="19.5" thickTop="1" thickBot="1" x14ac:dyDescent="0.3">
      <c r="A188" s="128" t="s">
        <v>173</v>
      </c>
      <c r="B188" s="141">
        <v>6</v>
      </c>
      <c r="C188" s="142" t="s">
        <v>563</v>
      </c>
      <c r="D188" s="285" t="s">
        <v>173</v>
      </c>
      <c r="E188" s="297"/>
    </row>
    <row r="189" spans="1:5" ht="37.5" thickTop="1" x14ac:dyDescent="0.25">
      <c r="A189" s="129" t="s">
        <v>267</v>
      </c>
      <c r="B189" s="301">
        <v>6.01</v>
      </c>
      <c r="C189" s="302" t="s">
        <v>564</v>
      </c>
      <c r="D189" s="303"/>
      <c r="E189" s="304"/>
    </row>
    <row r="190" spans="1:5" ht="55.5" x14ac:dyDescent="0.25">
      <c r="A190" s="134" t="s">
        <v>267</v>
      </c>
      <c r="B190" s="306">
        <v>6.02</v>
      </c>
      <c r="C190" s="307" t="s">
        <v>565</v>
      </c>
      <c r="D190" s="303"/>
      <c r="E190" s="308"/>
    </row>
    <row r="191" spans="1:5" ht="74.5" thickBot="1" x14ac:dyDescent="0.3">
      <c r="A191" s="130" t="s">
        <v>267</v>
      </c>
      <c r="B191" s="310">
        <v>6.03</v>
      </c>
      <c r="C191" s="311" t="s">
        <v>349</v>
      </c>
      <c r="D191" s="303"/>
      <c r="E191" s="308"/>
    </row>
    <row r="192" spans="1:5" ht="19.5" thickTop="1" thickBot="1" x14ac:dyDescent="0.3">
      <c r="A192" s="131" t="s">
        <v>267</v>
      </c>
      <c r="B192" s="313">
        <v>6.04</v>
      </c>
      <c r="C192" s="314" t="s">
        <v>385</v>
      </c>
      <c r="D192" s="326"/>
      <c r="E192" s="308"/>
    </row>
    <row r="193" spans="1:5" ht="19" thickTop="1" x14ac:dyDescent="0.25">
      <c r="A193" s="132"/>
      <c r="B193" s="317">
        <v>6.0400999999999998</v>
      </c>
      <c r="C193" s="318" t="s">
        <v>386</v>
      </c>
      <c r="D193" s="333"/>
      <c r="E193" s="308"/>
    </row>
    <row r="194" spans="1:5" ht="18.5" x14ac:dyDescent="0.25">
      <c r="A194" s="132"/>
      <c r="B194" s="317">
        <v>6.0401999999999996</v>
      </c>
      <c r="C194" s="318" t="s">
        <v>387</v>
      </c>
      <c r="D194" s="319"/>
      <c r="E194" s="308"/>
    </row>
    <row r="195" spans="1:5" ht="18.5" x14ac:dyDescent="0.25">
      <c r="A195" s="132"/>
      <c r="B195" s="317">
        <v>6.0403000000000002</v>
      </c>
      <c r="C195" s="318" t="s">
        <v>388</v>
      </c>
      <c r="D195" s="319"/>
      <c r="E195" s="308"/>
    </row>
    <row r="196" spans="1:5" ht="19" thickBot="1" x14ac:dyDescent="0.3">
      <c r="A196" s="133"/>
      <c r="B196" s="321">
        <v>6.0404</v>
      </c>
      <c r="C196" s="322" t="s">
        <v>389</v>
      </c>
      <c r="D196" s="323"/>
      <c r="E196" s="308"/>
    </row>
    <row r="197" spans="1:5" ht="112" thickTop="1" thickBot="1" x14ac:dyDescent="0.3">
      <c r="A197" s="135" t="s">
        <v>267</v>
      </c>
      <c r="B197" s="334">
        <v>6.05</v>
      </c>
      <c r="C197" s="335" t="s">
        <v>390</v>
      </c>
      <c r="D197" s="327"/>
      <c r="E197" s="330"/>
    </row>
    <row r="198" spans="1:5" ht="19.5" thickTop="1" thickBot="1" x14ac:dyDescent="0.3">
      <c r="A198" s="128" t="s">
        <v>173</v>
      </c>
      <c r="B198" s="141">
        <v>7</v>
      </c>
      <c r="C198" s="142" t="s">
        <v>280</v>
      </c>
      <c r="D198" s="285" t="s">
        <v>173</v>
      </c>
      <c r="E198" s="297"/>
    </row>
    <row r="199" spans="1:5" ht="37.5" thickTop="1" x14ac:dyDescent="0.25">
      <c r="A199" s="129" t="s">
        <v>267</v>
      </c>
      <c r="B199" s="301">
        <v>7.01</v>
      </c>
      <c r="C199" s="302" t="s">
        <v>317</v>
      </c>
      <c r="D199" s="303"/>
      <c r="E199" s="304"/>
    </row>
    <row r="200" spans="1:5" ht="37" x14ac:dyDescent="0.25">
      <c r="A200" s="134" t="s">
        <v>267</v>
      </c>
      <c r="B200" s="306">
        <v>7.02</v>
      </c>
      <c r="C200" s="307" t="s">
        <v>318</v>
      </c>
      <c r="D200" s="303"/>
      <c r="E200" s="308"/>
    </row>
    <row r="201" spans="1:5" ht="37.5" thickBot="1" x14ac:dyDescent="0.3">
      <c r="A201" s="130" t="s">
        <v>267</v>
      </c>
      <c r="B201" s="310">
        <v>7.03</v>
      </c>
      <c r="C201" s="311" t="s">
        <v>319</v>
      </c>
      <c r="D201" s="303"/>
      <c r="E201" s="308"/>
    </row>
    <row r="202" spans="1:5" ht="38" thickTop="1" thickBot="1" x14ac:dyDescent="0.3">
      <c r="A202" s="131" t="s">
        <v>267</v>
      </c>
      <c r="B202" s="313">
        <v>7.04</v>
      </c>
      <c r="C202" s="314" t="s">
        <v>785</v>
      </c>
      <c r="D202" s="326"/>
      <c r="E202" s="308"/>
    </row>
    <row r="203" spans="1:5" ht="19" thickTop="1" x14ac:dyDescent="0.25">
      <c r="A203" s="132"/>
      <c r="B203" s="317">
        <v>7.0400999999999998</v>
      </c>
      <c r="C203" s="318" t="s">
        <v>320</v>
      </c>
      <c r="D203" s="319"/>
      <c r="E203" s="308"/>
    </row>
    <row r="204" spans="1:5" ht="18.5" x14ac:dyDescent="0.25">
      <c r="A204" s="132"/>
      <c r="B204" s="317">
        <v>7.0401999999999996</v>
      </c>
      <c r="C204" s="318" t="s">
        <v>321</v>
      </c>
      <c r="D204" s="319"/>
      <c r="E204" s="308"/>
    </row>
    <row r="205" spans="1:5" ht="18.5" x14ac:dyDescent="0.25">
      <c r="A205" s="132"/>
      <c r="B205" s="317">
        <v>7.0402999999999993</v>
      </c>
      <c r="C205" s="318" t="s">
        <v>322</v>
      </c>
      <c r="D205" s="319"/>
      <c r="E205" s="308"/>
    </row>
    <row r="206" spans="1:5" ht="18.5" x14ac:dyDescent="0.25">
      <c r="A206" s="132"/>
      <c r="B206" s="317">
        <v>7.0403999999999991</v>
      </c>
      <c r="C206" s="318" t="s">
        <v>323</v>
      </c>
      <c r="D206" s="319"/>
      <c r="E206" s="308"/>
    </row>
    <row r="207" spans="1:5" ht="18.5" x14ac:dyDescent="0.25">
      <c r="A207" s="132"/>
      <c r="B207" s="317">
        <v>7.0404999999999989</v>
      </c>
      <c r="C207" s="318" t="s">
        <v>324</v>
      </c>
      <c r="D207" s="319"/>
      <c r="E207" s="308"/>
    </row>
    <row r="208" spans="1:5" ht="18.5" x14ac:dyDescent="0.25">
      <c r="A208" s="132"/>
      <c r="B208" s="317">
        <v>7.0405999999999986</v>
      </c>
      <c r="C208" s="318" t="s">
        <v>325</v>
      </c>
      <c r="D208" s="319"/>
      <c r="E208" s="308"/>
    </row>
    <row r="209" spans="1:5" ht="18.5" x14ac:dyDescent="0.25">
      <c r="A209" s="132"/>
      <c r="B209" s="317">
        <v>7.0406999999999984</v>
      </c>
      <c r="C209" s="318" t="s">
        <v>326</v>
      </c>
      <c r="D209" s="319"/>
      <c r="E209" s="308"/>
    </row>
    <row r="210" spans="1:5" ht="37" x14ac:dyDescent="0.25">
      <c r="A210" s="132"/>
      <c r="B210" s="317">
        <v>7.0407999999999982</v>
      </c>
      <c r="C210" s="318" t="s">
        <v>786</v>
      </c>
      <c r="D210" s="319"/>
      <c r="E210" s="308"/>
    </row>
    <row r="211" spans="1:5" ht="19" thickBot="1" x14ac:dyDescent="0.3">
      <c r="A211" s="133"/>
      <c r="B211" s="321">
        <v>7.0408999999999979</v>
      </c>
      <c r="C211" s="322" t="s">
        <v>781</v>
      </c>
      <c r="D211" s="323"/>
      <c r="E211" s="308"/>
    </row>
    <row r="212" spans="1:5" ht="37.5" thickTop="1" x14ac:dyDescent="0.25">
      <c r="A212" s="129" t="s">
        <v>267</v>
      </c>
      <c r="B212" s="301">
        <v>7.05</v>
      </c>
      <c r="C212" s="302" t="s">
        <v>787</v>
      </c>
      <c r="D212" s="303"/>
      <c r="E212" s="308"/>
    </row>
    <row r="213" spans="1:5" ht="37" x14ac:dyDescent="0.25">
      <c r="A213" s="134" t="s">
        <v>267</v>
      </c>
      <c r="B213" s="306">
        <v>7.06</v>
      </c>
      <c r="C213" s="307" t="s">
        <v>788</v>
      </c>
      <c r="D213" s="303"/>
      <c r="E213" s="308"/>
    </row>
    <row r="214" spans="1:5" ht="55.5" x14ac:dyDescent="0.25">
      <c r="A214" s="134" t="s">
        <v>267</v>
      </c>
      <c r="B214" s="306">
        <v>7.07</v>
      </c>
      <c r="C214" s="307" t="s">
        <v>789</v>
      </c>
      <c r="D214" s="303"/>
      <c r="E214" s="308"/>
    </row>
    <row r="215" spans="1:5" ht="37" x14ac:dyDescent="0.25">
      <c r="A215" s="134" t="s">
        <v>267</v>
      </c>
      <c r="B215" s="306">
        <v>7.08</v>
      </c>
      <c r="C215" s="307" t="s">
        <v>790</v>
      </c>
      <c r="D215" s="303"/>
      <c r="E215" s="308"/>
    </row>
    <row r="216" spans="1:5" ht="18.5" x14ac:dyDescent="0.25">
      <c r="A216" s="134" t="s">
        <v>267</v>
      </c>
      <c r="B216" s="306">
        <v>7.09</v>
      </c>
      <c r="C216" s="307" t="s">
        <v>327</v>
      </c>
      <c r="D216" s="303"/>
      <c r="E216" s="308"/>
    </row>
    <row r="217" spans="1:5" ht="19" thickBot="1" x14ac:dyDescent="0.3">
      <c r="A217" s="309"/>
      <c r="B217" s="310">
        <v>7.1</v>
      </c>
      <c r="C217" s="311" t="s">
        <v>791</v>
      </c>
      <c r="D217" s="303"/>
      <c r="E217" s="308"/>
    </row>
    <row r="218" spans="1:5" ht="38" thickTop="1" thickBot="1" x14ac:dyDescent="0.3">
      <c r="A218" s="131" t="s">
        <v>267</v>
      </c>
      <c r="B218" s="313">
        <v>7.11</v>
      </c>
      <c r="C218" s="314" t="s">
        <v>792</v>
      </c>
      <c r="D218" s="326"/>
      <c r="E218" s="308"/>
    </row>
    <row r="219" spans="1:5" ht="37.5" thickTop="1" x14ac:dyDescent="0.25">
      <c r="A219" s="132"/>
      <c r="B219" s="317">
        <v>7.1101000000000001</v>
      </c>
      <c r="C219" s="318" t="s">
        <v>603</v>
      </c>
      <c r="D219" s="319"/>
      <c r="E219" s="308"/>
    </row>
    <row r="220" spans="1:5" ht="37" x14ac:dyDescent="0.25">
      <c r="A220" s="132"/>
      <c r="B220" s="317">
        <v>7.1101999999999999</v>
      </c>
      <c r="C220" s="318" t="s">
        <v>604</v>
      </c>
      <c r="D220" s="319"/>
      <c r="E220" s="308"/>
    </row>
    <row r="221" spans="1:5" ht="37" x14ac:dyDescent="0.25">
      <c r="A221" s="132"/>
      <c r="B221" s="317">
        <v>7.1102999999999996</v>
      </c>
      <c r="C221" s="318" t="s">
        <v>605</v>
      </c>
      <c r="D221" s="319"/>
      <c r="E221" s="308"/>
    </row>
    <row r="222" spans="1:5" ht="18.5" x14ac:dyDescent="0.25">
      <c r="A222" s="132"/>
      <c r="B222" s="317">
        <v>7.1103999999999994</v>
      </c>
      <c r="C222" s="318" t="s">
        <v>328</v>
      </c>
      <c r="D222" s="319"/>
      <c r="E222" s="308"/>
    </row>
    <row r="223" spans="1:5" ht="19" thickBot="1" x14ac:dyDescent="0.3">
      <c r="A223" s="133"/>
      <c r="B223" s="321">
        <v>7.1104999999999992</v>
      </c>
      <c r="C223" s="322" t="s">
        <v>781</v>
      </c>
      <c r="D223" s="323"/>
      <c r="E223" s="308"/>
    </row>
    <row r="224" spans="1:5" ht="38" thickTop="1" thickBot="1" x14ac:dyDescent="0.3">
      <c r="A224" s="135" t="s">
        <v>267</v>
      </c>
      <c r="B224" s="334">
        <v>7.12</v>
      </c>
      <c r="C224" s="336" t="s">
        <v>313</v>
      </c>
      <c r="D224" s="327"/>
      <c r="E224" s="330"/>
    </row>
    <row r="225" spans="1:5" ht="19.5" thickTop="1" thickBot="1" x14ac:dyDescent="0.3">
      <c r="A225" s="128" t="s">
        <v>173</v>
      </c>
      <c r="B225" s="141">
        <v>8</v>
      </c>
      <c r="C225" s="142" t="s">
        <v>576</v>
      </c>
      <c r="D225" s="285" t="s">
        <v>173</v>
      </c>
      <c r="E225" s="297"/>
    </row>
    <row r="226" spans="1:5" ht="38" thickTop="1" thickBot="1" x14ac:dyDescent="0.3">
      <c r="A226" s="136" t="s">
        <v>267</v>
      </c>
      <c r="B226" s="329">
        <v>8.01</v>
      </c>
      <c r="C226" s="332" t="s">
        <v>330</v>
      </c>
      <c r="D226" s="326"/>
      <c r="E226" s="304"/>
    </row>
    <row r="227" spans="1:5" ht="37.5" thickTop="1" x14ac:dyDescent="0.25">
      <c r="A227" s="132"/>
      <c r="B227" s="317">
        <v>8.0100999999999996</v>
      </c>
      <c r="C227" s="318" t="s">
        <v>606</v>
      </c>
      <c r="D227" s="333"/>
      <c r="E227" s="308"/>
    </row>
    <row r="228" spans="1:5" ht="37.5" thickBot="1" x14ac:dyDescent="0.3">
      <c r="A228" s="133"/>
      <c r="B228" s="321">
        <v>8.0101999999999993</v>
      </c>
      <c r="C228" s="322" t="s">
        <v>607</v>
      </c>
      <c r="D228" s="323"/>
      <c r="E228" s="308"/>
    </row>
    <row r="229" spans="1:5" ht="37.5" thickTop="1" x14ac:dyDescent="0.25">
      <c r="A229" s="129" t="s">
        <v>267</v>
      </c>
      <c r="B229" s="301">
        <v>8.02</v>
      </c>
      <c r="C229" s="302" t="s">
        <v>339</v>
      </c>
      <c r="D229" s="327"/>
      <c r="E229" s="308"/>
    </row>
    <row r="230" spans="1:5" ht="55.5" x14ac:dyDescent="0.25">
      <c r="A230" s="134" t="s">
        <v>267</v>
      </c>
      <c r="B230" s="306">
        <v>8.0299999999999994</v>
      </c>
      <c r="C230" s="307" t="s">
        <v>344</v>
      </c>
      <c r="D230" s="303"/>
      <c r="E230" s="308"/>
    </row>
    <row r="231" spans="1:5" ht="37" x14ac:dyDescent="0.25">
      <c r="A231" s="134" t="s">
        <v>267</v>
      </c>
      <c r="B231" s="306">
        <v>8.0399999999999991</v>
      </c>
      <c r="C231" s="307" t="s">
        <v>347</v>
      </c>
      <c r="D231" s="303"/>
      <c r="E231" s="308"/>
    </row>
    <row r="232" spans="1:5" ht="37" x14ac:dyDescent="0.25">
      <c r="A232" s="305"/>
      <c r="B232" s="306">
        <v>8.0500000000000007</v>
      </c>
      <c r="C232" s="307" t="s">
        <v>348</v>
      </c>
      <c r="D232" s="303"/>
      <c r="E232" s="308"/>
    </row>
    <row r="233" spans="1:5" ht="37" x14ac:dyDescent="0.25">
      <c r="A233" s="134" t="s">
        <v>267</v>
      </c>
      <c r="B233" s="306">
        <v>8.06</v>
      </c>
      <c r="C233" s="307" t="s">
        <v>377</v>
      </c>
      <c r="D233" s="303"/>
      <c r="E233" s="308"/>
    </row>
    <row r="234" spans="1:5" ht="37.5" thickBot="1" x14ac:dyDescent="0.3">
      <c r="A234" s="130" t="s">
        <v>267</v>
      </c>
      <c r="B234" s="310">
        <v>8.07</v>
      </c>
      <c r="C234" s="311" t="s">
        <v>378</v>
      </c>
      <c r="D234" s="303"/>
      <c r="E234" s="330"/>
    </row>
    <row r="235" spans="1:5" ht="19.5" thickTop="1" thickBot="1" x14ac:dyDescent="0.3">
      <c r="A235" s="128" t="s">
        <v>173</v>
      </c>
      <c r="B235" s="141">
        <v>9</v>
      </c>
      <c r="C235" s="142" t="s">
        <v>582</v>
      </c>
      <c r="D235" s="285" t="s">
        <v>173</v>
      </c>
      <c r="E235" s="297"/>
    </row>
    <row r="236" spans="1:5" ht="37.5" thickTop="1" x14ac:dyDescent="0.25">
      <c r="A236" s="129" t="s">
        <v>267</v>
      </c>
      <c r="B236" s="301">
        <v>9.01</v>
      </c>
      <c r="C236" s="302" t="s">
        <v>481</v>
      </c>
      <c r="D236" s="303"/>
      <c r="E236" s="304"/>
    </row>
    <row r="237" spans="1:5" ht="55.5" x14ac:dyDescent="0.25">
      <c r="A237" s="134" t="s">
        <v>267</v>
      </c>
      <c r="B237" s="306">
        <v>9.02</v>
      </c>
      <c r="C237" s="307" t="s">
        <v>482</v>
      </c>
      <c r="D237" s="303"/>
      <c r="E237" s="308"/>
    </row>
    <row r="238" spans="1:5" ht="37.5" thickBot="1" x14ac:dyDescent="0.3">
      <c r="A238" s="130" t="s">
        <v>267</v>
      </c>
      <c r="B238" s="310">
        <v>9.0299999999999994</v>
      </c>
      <c r="C238" s="311" t="s">
        <v>483</v>
      </c>
      <c r="D238" s="303"/>
      <c r="E238" s="308"/>
    </row>
    <row r="239" spans="1:5" ht="37.5" thickTop="1" x14ac:dyDescent="0.25">
      <c r="A239" s="312"/>
      <c r="B239" s="313">
        <v>9.0399999999999991</v>
      </c>
      <c r="C239" s="314" t="s">
        <v>484</v>
      </c>
      <c r="D239" s="315" t="s">
        <v>713</v>
      </c>
      <c r="E239" s="308"/>
    </row>
    <row r="240" spans="1:5" ht="18.5" x14ac:dyDescent="0.25">
      <c r="A240" s="316"/>
      <c r="B240" s="317">
        <v>9.0400999999999989</v>
      </c>
      <c r="C240" s="318" t="s">
        <v>485</v>
      </c>
      <c r="D240" s="319"/>
      <c r="E240" s="308"/>
    </row>
    <row r="241" spans="1:5" ht="18.5" x14ac:dyDescent="0.25">
      <c r="A241" s="316"/>
      <c r="B241" s="317">
        <v>9.0401999999999987</v>
      </c>
      <c r="C241" s="318" t="s">
        <v>486</v>
      </c>
      <c r="D241" s="319"/>
      <c r="E241" s="308"/>
    </row>
    <row r="242" spans="1:5" ht="18.5" x14ac:dyDescent="0.25">
      <c r="A242" s="316"/>
      <c r="B242" s="317">
        <v>9.0402999999999984</v>
      </c>
      <c r="C242" s="318" t="s">
        <v>487</v>
      </c>
      <c r="D242" s="319"/>
      <c r="E242" s="308"/>
    </row>
    <row r="243" spans="1:5" ht="18.5" x14ac:dyDescent="0.25">
      <c r="A243" s="316"/>
      <c r="B243" s="317">
        <v>9.0403999999999982</v>
      </c>
      <c r="C243" s="318" t="s">
        <v>488</v>
      </c>
      <c r="D243" s="319"/>
      <c r="E243" s="308"/>
    </row>
    <row r="244" spans="1:5" ht="18.5" x14ac:dyDescent="0.25">
      <c r="A244" s="316"/>
      <c r="B244" s="317">
        <v>9.040499999999998</v>
      </c>
      <c r="C244" s="318" t="s">
        <v>489</v>
      </c>
      <c r="D244" s="319"/>
      <c r="E244" s="308"/>
    </row>
    <row r="245" spans="1:5" ht="18.5" x14ac:dyDescent="0.25">
      <c r="A245" s="316"/>
      <c r="B245" s="317">
        <v>9.0405999999999977</v>
      </c>
      <c r="C245" s="318" t="s">
        <v>490</v>
      </c>
      <c r="D245" s="319"/>
      <c r="E245" s="308"/>
    </row>
    <row r="246" spans="1:5" ht="18.5" x14ac:dyDescent="0.25">
      <c r="A246" s="316"/>
      <c r="B246" s="317">
        <v>9.0406999999999975</v>
      </c>
      <c r="C246" s="318" t="s">
        <v>491</v>
      </c>
      <c r="D246" s="319"/>
      <c r="E246" s="308"/>
    </row>
    <row r="247" spans="1:5" ht="18.5" x14ac:dyDescent="0.25">
      <c r="A247" s="316"/>
      <c r="B247" s="317">
        <v>9.0407999999999973</v>
      </c>
      <c r="C247" s="318" t="s">
        <v>492</v>
      </c>
      <c r="D247" s="319"/>
      <c r="E247" s="308"/>
    </row>
    <row r="248" spans="1:5" ht="19" thickBot="1" x14ac:dyDescent="0.3">
      <c r="A248" s="320"/>
      <c r="B248" s="321">
        <v>9.040899999999997</v>
      </c>
      <c r="C248" s="322" t="s">
        <v>781</v>
      </c>
      <c r="D248" s="323"/>
      <c r="E248" s="308"/>
    </row>
    <row r="249" spans="1:5" ht="56" thickTop="1" x14ac:dyDescent="0.25">
      <c r="A249" s="129" t="s">
        <v>267</v>
      </c>
      <c r="B249" s="301">
        <v>9.0500000000000007</v>
      </c>
      <c r="C249" s="302" t="s">
        <v>493</v>
      </c>
      <c r="D249" s="327"/>
      <c r="E249" s="308"/>
    </row>
    <row r="250" spans="1:5" ht="37.5" thickBot="1" x14ac:dyDescent="0.3">
      <c r="A250" s="130" t="s">
        <v>267</v>
      </c>
      <c r="B250" s="310">
        <v>9.06</v>
      </c>
      <c r="C250" s="325" t="s">
        <v>383</v>
      </c>
      <c r="D250" s="303"/>
      <c r="E250" s="330"/>
    </row>
    <row r="251" spans="1:5" ht="19.5" thickTop="1" thickBot="1" x14ac:dyDescent="0.3">
      <c r="A251" s="137" t="s">
        <v>173</v>
      </c>
      <c r="B251" s="143">
        <v>10</v>
      </c>
      <c r="C251" s="144" t="s">
        <v>568</v>
      </c>
      <c r="D251" s="285" t="s">
        <v>173</v>
      </c>
      <c r="E251" s="297"/>
    </row>
    <row r="252" spans="1:5" ht="38" thickTop="1" thickBot="1" x14ac:dyDescent="0.3">
      <c r="A252" s="131" t="s">
        <v>267</v>
      </c>
      <c r="B252" s="313">
        <v>10.01</v>
      </c>
      <c r="C252" s="314" t="s">
        <v>332</v>
      </c>
      <c r="D252" s="326"/>
      <c r="E252" s="304"/>
    </row>
    <row r="253" spans="1:5" ht="19" thickTop="1" x14ac:dyDescent="0.25">
      <c r="A253" s="132"/>
      <c r="B253" s="317">
        <v>10.0101</v>
      </c>
      <c r="C253" s="318" t="s">
        <v>333</v>
      </c>
      <c r="D253" s="319"/>
      <c r="E253" s="308"/>
    </row>
    <row r="254" spans="1:5" ht="18.5" x14ac:dyDescent="0.25">
      <c r="A254" s="132"/>
      <c r="B254" s="317">
        <v>10.010199999999999</v>
      </c>
      <c r="C254" s="318" t="s">
        <v>334</v>
      </c>
      <c r="D254" s="319"/>
      <c r="E254" s="308"/>
    </row>
    <row r="255" spans="1:5" ht="18.5" x14ac:dyDescent="0.25">
      <c r="A255" s="132"/>
      <c r="B255" s="317">
        <v>10.010299999999999</v>
      </c>
      <c r="C255" s="318" t="s">
        <v>335</v>
      </c>
      <c r="D255" s="319"/>
      <c r="E255" s="308"/>
    </row>
    <row r="256" spans="1:5" ht="18.5" x14ac:dyDescent="0.25">
      <c r="A256" s="132"/>
      <c r="B256" s="317">
        <v>10.010399999999999</v>
      </c>
      <c r="C256" s="318" t="s">
        <v>336</v>
      </c>
      <c r="D256" s="319"/>
      <c r="E256" s="308"/>
    </row>
    <row r="257" spans="1:5" ht="19" thickBot="1" x14ac:dyDescent="0.3">
      <c r="A257" s="133"/>
      <c r="B257" s="321">
        <v>10.010499999999999</v>
      </c>
      <c r="C257" s="322" t="s">
        <v>781</v>
      </c>
      <c r="D257" s="323"/>
      <c r="E257" s="308"/>
    </row>
    <row r="258" spans="1:5" ht="56" thickTop="1" x14ac:dyDescent="0.25">
      <c r="A258" s="129" t="s">
        <v>267</v>
      </c>
      <c r="B258" s="301">
        <v>10.02</v>
      </c>
      <c r="C258" s="328" t="s">
        <v>337</v>
      </c>
      <c r="D258" s="303"/>
      <c r="E258" s="308"/>
    </row>
    <row r="259" spans="1:5" ht="37" x14ac:dyDescent="0.25">
      <c r="A259" s="305"/>
      <c r="B259" s="306">
        <v>10.029999999999999</v>
      </c>
      <c r="C259" s="307" t="s">
        <v>338</v>
      </c>
      <c r="D259" s="303"/>
      <c r="E259" s="308"/>
    </row>
    <row r="260" spans="1:5" ht="55.5" x14ac:dyDescent="0.25">
      <c r="A260" s="134" t="s">
        <v>267</v>
      </c>
      <c r="B260" s="306">
        <v>10.039999999999999</v>
      </c>
      <c r="C260" s="307" t="s">
        <v>575</v>
      </c>
      <c r="D260" s="303"/>
      <c r="E260" s="308"/>
    </row>
    <row r="261" spans="1:5" ht="37" x14ac:dyDescent="0.25">
      <c r="A261" s="305"/>
      <c r="B261" s="306">
        <v>10.049999999999999</v>
      </c>
      <c r="C261" s="307" t="s">
        <v>712</v>
      </c>
      <c r="D261" s="303"/>
      <c r="E261" s="308"/>
    </row>
    <row r="262" spans="1:5" ht="37" x14ac:dyDescent="0.25">
      <c r="A262" s="134" t="s">
        <v>267</v>
      </c>
      <c r="B262" s="306">
        <v>10.059999999999999</v>
      </c>
      <c r="C262" s="307" t="s">
        <v>340</v>
      </c>
      <c r="D262" s="303"/>
      <c r="E262" s="308"/>
    </row>
    <row r="263" spans="1:5" ht="37" x14ac:dyDescent="0.25">
      <c r="A263" s="134" t="s">
        <v>267</v>
      </c>
      <c r="B263" s="306">
        <v>10.069999999999999</v>
      </c>
      <c r="C263" s="307" t="s">
        <v>341</v>
      </c>
      <c r="D263" s="303"/>
      <c r="E263" s="308"/>
    </row>
    <row r="264" spans="1:5" ht="37" x14ac:dyDescent="0.25">
      <c r="A264" s="134" t="s">
        <v>267</v>
      </c>
      <c r="B264" s="306">
        <v>10.079999999999998</v>
      </c>
      <c r="C264" s="307" t="s">
        <v>342</v>
      </c>
      <c r="D264" s="303"/>
      <c r="E264" s="308"/>
    </row>
    <row r="265" spans="1:5" ht="55.5" x14ac:dyDescent="0.25">
      <c r="A265" s="134" t="s">
        <v>267</v>
      </c>
      <c r="B265" s="306">
        <v>10.089999999999998</v>
      </c>
      <c r="C265" s="307" t="s">
        <v>343</v>
      </c>
      <c r="D265" s="303"/>
      <c r="E265" s="308"/>
    </row>
    <row r="266" spans="1:5" ht="56" thickBot="1" x14ac:dyDescent="0.3">
      <c r="A266" s="130" t="s">
        <v>267</v>
      </c>
      <c r="B266" s="310">
        <v>10.099999999999998</v>
      </c>
      <c r="C266" s="325" t="s">
        <v>777</v>
      </c>
      <c r="D266" s="303"/>
      <c r="E266" s="308"/>
    </row>
    <row r="267" spans="1:5" ht="19.5" thickTop="1" thickBot="1" x14ac:dyDescent="0.3">
      <c r="A267" s="131" t="s">
        <v>267</v>
      </c>
      <c r="B267" s="313">
        <v>10.109999999999998</v>
      </c>
      <c r="C267" s="314" t="s">
        <v>350</v>
      </c>
      <c r="D267" s="337"/>
      <c r="E267" s="308"/>
    </row>
    <row r="268" spans="1:5" ht="37.5" thickTop="1" x14ac:dyDescent="0.25">
      <c r="A268" s="132"/>
      <c r="B268" s="317">
        <v>10.110099999999997</v>
      </c>
      <c r="C268" s="318" t="s">
        <v>608</v>
      </c>
      <c r="D268" s="333"/>
      <c r="E268" s="308"/>
    </row>
    <row r="269" spans="1:5" ht="37" x14ac:dyDescent="0.25">
      <c r="A269" s="132"/>
      <c r="B269" s="317">
        <v>10.110199999999997</v>
      </c>
      <c r="C269" s="318" t="s">
        <v>609</v>
      </c>
      <c r="D269" s="319"/>
      <c r="E269" s="308"/>
    </row>
    <row r="270" spans="1:5" ht="19" thickBot="1" x14ac:dyDescent="0.3">
      <c r="A270" s="133"/>
      <c r="B270" s="321">
        <v>10.110299999999997</v>
      </c>
      <c r="C270" s="322" t="s">
        <v>351</v>
      </c>
      <c r="D270" s="323"/>
      <c r="E270" s="308"/>
    </row>
    <row r="271" spans="1:5" ht="37.5" thickTop="1" x14ac:dyDescent="0.25">
      <c r="A271" s="300"/>
      <c r="B271" s="301">
        <v>10.119999999999999</v>
      </c>
      <c r="C271" s="328" t="s">
        <v>352</v>
      </c>
      <c r="D271" s="327"/>
      <c r="E271" s="308"/>
    </row>
    <row r="272" spans="1:5" ht="37" x14ac:dyDescent="0.25">
      <c r="A272" s="134" t="s">
        <v>267</v>
      </c>
      <c r="B272" s="306">
        <v>10.129999999999999</v>
      </c>
      <c r="C272" s="307" t="s">
        <v>353</v>
      </c>
      <c r="D272" s="303"/>
      <c r="E272" s="308"/>
    </row>
    <row r="273" spans="1:5" ht="56" thickBot="1" x14ac:dyDescent="0.3">
      <c r="A273" s="130" t="s">
        <v>267</v>
      </c>
      <c r="B273" s="310">
        <v>10.139999999999999</v>
      </c>
      <c r="C273" s="325" t="s">
        <v>354</v>
      </c>
      <c r="D273" s="303"/>
      <c r="E273" s="308"/>
    </row>
    <row r="274" spans="1:5" ht="19.5" thickTop="1" thickBot="1" x14ac:dyDescent="0.3">
      <c r="A274" s="131" t="s">
        <v>267</v>
      </c>
      <c r="B274" s="313">
        <v>10.149999999999999</v>
      </c>
      <c r="C274" s="314" t="s">
        <v>350</v>
      </c>
      <c r="D274" s="326"/>
      <c r="E274" s="308"/>
    </row>
    <row r="275" spans="1:5" ht="37.5" thickTop="1" x14ac:dyDescent="0.25">
      <c r="A275" s="132"/>
      <c r="B275" s="317">
        <v>10.150099999999998</v>
      </c>
      <c r="C275" s="318" t="s">
        <v>627</v>
      </c>
      <c r="D275" s="333"/>
      <c r="E275" s="308"/>
    </row>
    <row r="276" spans="1:5" ht="37.5" thickBot="1" x14ac:dyDescent="0.3">
      <c r="A276" s="133"/>
      <c r="B276" s="321">
        <v>10.150199999999998</v>
      </c>
      <c r="C276" s="322" t="s">
        <v>610</v>
      </c>
      <c r="D276" s="323"/>
      <c r="E276" s="308"/>
    </row>
    <row r="277" spans="1:5" ht="37.5" thickTop="1" x14ac:dyDescent="0.25">
      <c r="A277" s="129" t="s">
        <v>267</v>
      </c>
      <c r="B277" s="301">
        <v>10.16</v>
      </c>
      <c r="C277" s="328" t="s">
        <v>355</v>
      </c>
      <c r="D277" s="327"/>
      <c r="E277" s="308"/>
    </row>
    <row r="278" spans="1:5" ht="74.5" thickBot="1" x14ac:dyDescent="0.3">
      <c r="A278" s="130" t="s">
        <v>267</v>
      </c>
      <c r="B278" s="310">
        <v>10.17</v>
      </c>
      <c r="C278" s="325" t="s">
        <v>356</v>
      </c>
      <c r="D278" s="303"/>
      <c r="E278" s="308"/>
    </row>
    <row r="279" spans="1:5" ht="38" thickTop="1" thickBot="1" x14ac:dyDescent="0.3">
      <c r="A279" s="131" t="s">
        <v>267</v>
      </c>
      <c r="B279" s="313">
        <v>10.18</v>
      </c>
      <c r="C279" s="314" t="s">
        <v>357</v>
      </c>
      <c r="D279" s="326"/>
      <c r="E279" s="308"/>
    </row>
    <row r="280" spans="1:5" ht="37.5" thickTop="1" x14ac:dyDescent="0.25">
      <c r="A280" s="132"/>
      <c r="B280" s="317">
        <v>10.180099999999999</v>
      </c>
      <c r="C280" s="318" t="s">
        <v>611</v>
      </c>
      <c r="D280" s="333"/>
      <c r="E280" s="308"/>
    </row>
    <row r="281" spans="1:5" ht="37.5" thickBot="1" x14ac:dyDescent="0.3">
      <c r="A281" s="133"/>
      <c r="B281" s="321">
        <v>10.180199999999999</v>
      </c>
      <c r="C281" s="322" t="s">
        <v>612</v>
      </c>
      <c r="D281" s="323"/>
      <c r="E281" s="308"/>
    </row>
    <row r="282" spans="1:5" ht="37.5" thickTop="1" x14ac:dyDescent="0.25">
      <c r="A282" s="129" t="s">
        <v>267</v>
      </c>
      <c r="B282" s="301">
        <v>10.19</v>
      </c>
      <c r="C282" s="328" t="s">
        <v>358</v>
      </c>
      <c r="D282" s="303"/>
      <c r="E282" s="308"/>
    </row>
    <row r="283" spans="1:5" ht="37.5" thickBot="1" x14ac:dyDescent="0.3">
      <c r="A283" s="130" t="s">
        <v>267</v>
      </c>
      <c r="B283" s="310">
        <v>10.199999999999999</v>
      </c>
      <c r="C283" s="325" t="s">
        <v>359</v>
      </c>
      <c r="D283" s="303"/>
      <c r="E283" s="308"/>
    </row>
    <row r="284" spans="1:5" ht="38" thickTop="1" thickBot="1" x14ac:dyDescent="0.3">
      <c r="A284" s="131" t="s">
        <v>267</v>
      </c>
      <c r="B284" s="313">
        <v>10.210000000000001</v>
      </c>
      <c r="C284" s="314" t="s">
        <v>363</v>
      </c>
      <c r="D284" s="326"/>
      <c r="E284" s="308"/>
    </row>
    <row r="285" spans="1:5" ht="37.5" thickTop="1" x14ac:dyDescent="0.25">
      <c r="A285" s="132"/>
      <c r="B285" s="317">
        <v>10.210100000000001</v>
      </c>
      <c r="C285" s="318" t="s">
        <v>613</v>
      </c>
      <c r="D285" s="333"/>
      <c r="E285" s="308"/>
    </row>
    <row r="286" spans="1:5" ht="18.5" x14ac:dyDescent="0.25">
      <c r="A286" s="132"/>
      <c r="B286" s="317">
        <v>10.2102</v>
      </c>
      <c r="C286" s="318" t="s">
        <v>364</v>
      </c>
      <c r="D286" s="319"/>
      <c r="E286" s="308"/>
    </row>
    <row r="287" spans="1:5" ht="19" thickBot="1" x14ac:dyDescent="0.3">
      <c r="A287" s="133"/>
      <c r="B287" s="321">
        <v>10.2103</v>
      </c>
      <c r="C287" s="322" t="s">
        <v>365</v>
      </c>
      <c r="D287" s="323"/>
      <c r="E287" s="308"/>
    </row>
    <row r="288" spans="1:5" ht="19" thickTop="1" x14ac:dyDescent="0.25">
      <c r="A288" s="300"/>
      <c r="B288" s="301">
        <v>10.220000000000001</v>
      </c>
      <c r="C288" s="328" t="s">
        <v>366</v>
      </c>
      <c r="D288" s="303"/>
      <c r="E288" s="308"/>
    </row>
    <row r="289" spans="1:5" ht="37" x14ac:dyDescent="0.25">
      <c r="A289" s="134" t="s">
        <v>267</v>
      </c>
      <c r="B289" s="306">
        <v>10.23</v>
      </c>
      <c r="C289" s="307" t="s">
        <v>367</v>
      </c>
      <c r="D289" s="303"/>
      <c r="E289" s="308"/>
    </row>
    <row r="290" spans="1:5" ht="37" x14ac:dyDescent="0.25">
      <c r="A290" s="305"/>
      <c r="B290" s="306">
        <v>10.24</v>
      </c>
      <c r="C290" s="307" t="s">
        <v>368</v>
      </c>
      <c r="D290" s="303"/>
      <c r="E290" s="308"/>
    </row>
    <row r="291" spans="1:5" ht="37" x14ac:dyDescent="0.25">
      <c r="A291" s="305"/>
      <c r="B291" s="306">
        <v>10.25</v>
      </c>
      <c r="C291" s="307" t="s">
        <v>369</v>
      </c>
      <c r="D291" s="303"/>
      <c r="E291" s="308"/>
    </row>
    <row r="292" spans="1:5" ht="37" x14ac:dyDescent="0.25">
      <c r="A292" s="305"/>
      <c r="B292" s="306">
        <v>10.26</v>
      </c>
      <c r="C292" s="307" t="s">
        <v>370</v>
      </c>
      <c r="D292" s="303"/>
      <c r="E292" s="308"/>
    </row>
    <row r="293" spans="1:5" ht="18.5" x14ac:dyDescent="0.25">
      <c r="A293" s="305"/>
      <c r="B293" s="306">
        <v>10.27</v>
      </c>
      <c r="C293" s="307" t="s">
        <v>793</v>
      </c>
      <c r="D293" s="303"/>
      <c r="E293" s="308"/>
    </row>
    <row r="294" spans="1:5" ht="55.5" x14ac:dyDescent="0.25">
      <c r="A294" s="134" t="s">
        <v>267</v>
      </c>
      <c r="B294" s="306">
        <v>10.28</v>
      </c>
      <c r="C294" s="307" t="s">
        <v>371</v>
      </c>
      <c r="D294" s="303"/>
      <c r="E294" s="308"/>
    </row>
    <row r="295" spans="1:5" ht="37.5" thickBot="1" x14ac:dyDescent="0.3">
      <c r="A295" s="130" t="s">
        <v>267</v>
      </c>
      <c r="B295" s="310">
        <v>10.29</v>
      </c>
      <c r="C295" s="325" t="s">
        <v>372</v>
      </c>
      <c r="D295" s="303"/>
      <c r="E295" s="308"/>
    </row>
    <row r="296" spans="1:5" ht="38" thickTop="1" thickBot="1" x14ac:dyDescent="0.3">
      <c r="A296" s="131" t="s">
        <v>267</v>
      </c>
      <c r="B296" s="313">
        <v>10.299999999999999</v>
      </c>
      <c r="C296" s="314" t="s">
        <v>373</v>
      </c>
      <c r="D296" s="326"/>
      <c r="E296" s="308"/>
    </row>
    <row r="297" spans="1:5" ht="19" thickTop="1" x14ac:dyDescent="0.25">
      <c r="A297" s="132"/>
      <c r="B297" s="317">
        <v>10.300099999999999</v>
      </c>
      <c r="C297" s="318" t="s">
        <v>374</v>
      </c>
      <c r="D297" s="333"/>
      <c r="E297" s="308"/>
    </row>
    <row r="298" spans="1:5" ht="19" thickBot="1" x14ac:dyDescent="0.3">
      <c r="A298" s="133"/>
      <c r="B298" s="321">
        <v>10.300199999999998</v>
      </c>
      <c r="C298" s="322" t="s">
        <v>375</v>
      </c>
      <c r="D298" s="323"/>
      <c r="E298" s="308"/>
    </row>
    <row r="299" spans="1:5" ht="37.5" thickTop="1" x14ac:dyDescent="0.25">
      <c r="A299" s="129" t="s">
        <v>267</v>
      </c>
      <c r="B299" s="301">
        <v>10.31</v>
      </c>
      <c r="C299" s="328" t="s">
        <v>376</v>
      </c>
      <c r="D299" s="303"/>
      <c r="E299" s="308"/>
    </row>
    <row r="300" spans="1:5" ht="37" x14ac:dyDescent="0.25">
      <c r="A300" s="134" t="s">
        <v>267</v>
      </c>
      <c r="B300" s="306">
        <v>10.32</v>
      </c>
      <c r="C300" s="307" t="s">
        <v>379</v>
      </c>
      <c r="D300" s="303"/>
      <c r="E300" s="308"/>
    </row>
    <row r="301" spans="1:5" ht="37.5" thickBot="1" x14ac:dyDescent="0.3">
      <c r="A301" s="130" t="s">
        <v>267</v>
      </c>
      <c r="B301" s="310">
        <v>10.33</v>
      </c>
      <c r="C301" s="325" t="s">
        <v>380</v>
      </c>
      <c r="D301" s="303"/>
      <c r="E301" s="330"/>
    </row>
    <row r="302" spans="1:5" ht="19.5" thickTop="1" thickBot="1" x14ac:dyDescent="0.3">
      <c r="A302" s="137" t="s">
        <v>173</v>
      </c>
      <c r="B302" s="143">
        <v>11</v>
      </c>
      <c r="C302" s="144" t="s">
        <v>583</v>
      </c>
      <c r="D302" s="285" t="s">
        <v>173</v>
      </c>
      <c r="E302" s="297"/>
    </row>
    <row r="303" spans="1:5" ht="37.5" thickTop="1" x14ac:dyDescent="0.25">
      <c r="A303" s="312"/>
      <c r="B303" s="313">
        <v>11.01</v>
      </c>
      <c r="C303" s="314" t="s">
        <v>428</v>
      </c>
      <c r="D303" s="315" t="s">
        <v>713</v>
      </c>
      <c r="E303" s="304"/>
    </row>
    <row r="304" spans="1:5" ht="18.5" x14ac:dyDescent="0.25">
      <c r="A304" s="316"/>
      <c r="B304" s="317">
        <v>11.0101</v>
      </c>
      <c r="C304" s="318" t="s">
        <v>429</v>
      </c>
      <c r="D304" s="319"/>
      <c r="E304" s="308"/>
    </row>
    <row r="305" spans="1:5" ht="18.5" x14ac:dyDescent="0.25">
      <c r="A305" s="316"/>
      <c r="B305" s="317">
        <v>11.010199999999999</v>
      </c>
      <c r="C305" s="318" t="s">
        <v>794</v>
      </c>
      <c r="D305" s="319"/>
      <c r="E305" s="308"/>
    </row>
    <row r="306" spans="1:5" ht="37" x14ac:dyDescent="0.25">
      <c r="A306" s="316"/>
      <c r="B306" s="317">
        <v>11.010299999999999</v>
      </c>
      <c r="C306" s="318" t="s">
        <v>614</v>
      </c>
      <c r="D306" s="319"/>
      <c r="E306" s="308"/>
    </row>
    <row r="307" spans="1:5" ht="18.5" x14ac:dyDescent="0.25">
      <c r="A307" s="316"/>
      <c r="B307" s="317">
        <v>11.010399999999999</v>
      </c>
      <c r="C307" s="318" t="s">
        <v>430</v>
      </c>
      <c r="D307" s="319"/>
      <c r="E307" s="308"/>
    </row>
    <row r="308" spans="1:5" ht="18.5" x14ac:dyDescent="0.25">
      <c r="A308" s="316"/>
      <c r="B308" s="317">
        <v>11.010499999999999</v>
      </c>
      <c r="C308" s="318" t="s">
        <v>431</v>
      </c>
      <c r="D308" s="319"/>
      <c r="E308" s="308"/>
    </row>
    <row r="309" spans="1:5" ht="18.5" x14ac:dyDescent="0.25">
      <c r="A309" s="316"/>
      <c r="B309" s="317">
        <v>11.010599999999998</v>
      </c>
      <c r="C309" s="318" t="s">
        <v>432</v>
      </c>
      <c r="D309" s="319"/>
      <c r="E309" s="308"/>
    </row>
    <row r="310" spans="1:5" ht="18.5" x14ac:dyDescent="0.25">
      <c r="A310" s="316"/>
      <c r="B310" s="317">
        <v>11.010699999999998</v>
      </c>
      <c r="C310" s="318" t="s">
        <v>433</v>
      </c>
      <c r="D310" s="319"/>
      <c r="E310" s="308"/>
    </row>
    <row r="311" spans="1:5" ht="18.5" x14ac:dyDescent="0.25">
      <c r="A311" s="316"/>
      <c r="B311" s="317">
        <v>11.010799999999998</v>
      </c>
      <c r="C311" s="318" t="s">
        <v>434</v>
      </c>
      <c r="D311" s="319"/>
      <c r="E311" s="308"/>
    </row>
    <row r="312" spans="1:5" ht="18.5" x14ac:dyDescent="0.25">
      <c r="A312" s="316"/>
      <c r="B312" s="317">
        <v>11.010899999999998</v>
      </c>
      <c r="C312" s="318" t="s">
        <v>435</v>
      </c>
      <c r="D312" s="319"/>
      <c r="E312" s="308"/>
    </row>
    <row r="313" spans="1:5" ht="18.5" x14ac:dyDescent="0.25">
      <c r="A313" s="316"/>
      <c r="B313" s="317">
        <v>11.010999999999997</v>
      </c>
      <c r="C313" s="318" t="s">
        <v>436</v>
      </c>
      <c r="D313" s="319"/>
      <c r="E313" s="308"/>
    </row>
    <row r="314" spans="1:5" ht="18.5" x14ac:dyDescent="0.25">
      <c r="A314" s="316"/>
      <c r="B314" s="317">
        <v>11.011099999999997</v>
      </c>
      <c r="C314" s="318" t="s">
        <v>437</v>
      </c>
      <c r="D314" s="319"/>
      <c r="E314" s="308"/>
    </row>
    <row r="315" spans="1:5" ht="18.5" x14ac:dyDescent="0.25">
      <c r="A315" s="316"/>
      <c r="B315" s="317">
        <v>11.011199999999997</v>
      </c>
      <c r="C315" s="318" t="s">
        <v>438</v>
      </c>
      <c r="D315" s="319"/>
      <c r="E315" s="308"/>
    </row>
    <row r="316" spans="1:5" ht="18.5" x14ac:dyDescent="0.25">
      <c r="A316" s="316"/>
      <c r="B316" s="317">
        <v>11.011299999999997</v>
      </c>
      <c r="C316" s="318" t="s">
        <v>439</v>
      </c>
      <c r="D316" s="319"/>
      <c r="E316" s="308"/>
    </row>
    <row r="317" spans="1:5" ht="18.5" x14ac:dyDescent="0.25">
      <c r="A317" s="316"/>
      <c r="B317" s="317">
        <v>11.011399999999997</v>
      </c>
      <c r="C317" s="318" t="s">
        <v>440</v>
      </c>
      <c r="D317" s="319"/>
      <c r="E317" s="308"/>
    </row>
    <row r="318" spans="1:5" ht="18.5" x14ac:dyDescent="0.25">
      <c r="A318" s="316"/>
      <c r="B318" s="317">
        <v>11.011499999999996</v>
      </c>
      <c r="C318" s="318" t="s">
        <v>441</v>
      </c>
      <c r="D318" s="319"/>
      <c r="E318" s="308"/>
    </row>
    <row r="319" spans="1:5" ht="18.5" x14ac:dyDescent="0.25">
      <c r="A319" s="316"/>
      <c r="B319" s="317">
        <v>11.011599999999996</v>
      </c>
      <c r="C319" s="318" t="s">
        <v>442</v>
      </c>
      <c r="D319" s="319"/>
      <c r="E319" s="308"/>
    </row>
    <row r="320" spans="1:5" ht="18.5" x14ac:dyDescent="0.25">
      <c r="A320" s="316"/>
      <c r="B320" s="317">
        <v>11.011699999999996</v>
      </c>
      <c r="C320" s="318" t="s">
        <v>443</v>
      </c>
      <c r="D320" s="319"/>
      <c r="E320" s="308"/>
    </row>
    <row r="321" spans="1:5" ht="18.5" x14ac:dyDescent="0.25">
      <c r="A321" s="316"/>
      <c r="B321" s="317">
        <v>11.011799999999996</v>
      </c>
      <c r="C321" s="318" t="s">
        <v>444</v>
      </c>
      <c r="D321" s="319"/>
      <c r="E321" s="308"/>
    </row>
    <row r="322" spans="1:5" ht="19" thickBot="1" x14ac:dyDescent="0.3">
      <c r="A322" s="316"/>
      <c r="B322" s="317">
        <v>11.011899999999995</v>
      </c>
      <c r="C322" s="322" t="s">
        <v>781</v>
      </c>
      <c r="D322" s="323"/>
      <c r="E322" s="308"/>
    </row>
    <row r="323" spans="1:5" ht="19" thickTop="1" x14ac:dyDescent="0.25">
      <c r="A323" s="312"/>
      <c r="B323" s="313">
        <v>11.02</v>
      </c>
      <c r="C323" s="314" t="s">
        <v>452</v>
      </c>
      <c r="D323" s="315" t="s">
        <v>713</v>
      </c>
      <c r="E323" s="308"/>
    </row>
    <row r="324" spans="1:5" ht="18.5" x14ac:dyDescent="0.25">
      <c r="A324" s="316"/>
      <c r="B324" s="317">
        <v>11.020099999999999</v>
      </c>
      <c r="C324" s="318" t="s">
        <v>453</v>
      </c>
      <c r="D324" s="319"/>
      <c r="E324" s="308"/>
    </row>
    <row r="325" spans="1:5" ht="18.5" x14ac:dyDescent="0.25">
      <c r="A325" s="316"/>
      <c r="B325" s="317">
        <v>11.020199999999999</v>
      </c>
      <c r="C325" s="318" t="s">
        <v>454</v>
      </c>
      <c r="D325" s="319"/>
      <c r="E325" s="308"/>
    </row>
    <row r="326" spans="1:5" ht="18.5" x14ac:dyDescent="0.25">
      <c r="A326" s="316"/>
      <c r="B326" s="317">
        <v>11.020299999999999</v>
      </c>
      <c r="C326" s="318" t="s">
        <v>455</v>
      </c>
      <c r="D326" s="319"/>
      <c r="E326" s="308"/>
    </row>
    <row r="327" spans="1:5" ht="18.5" x14ac:dyDescent="0.25">
      <c r="A327" s="316"/>
      <c r="B327" s="317">
        <v>11.020399999999999</v>
      </c>
      <c r="C327" s="318" t="s">
        <v>456</v>
      </c>
      <c r="D327" s="319"/>
      <c r="E327" s="308"/>
    </row>
    <row r="328" spans="1:5" ht="18.5" x14ac:dyDescent="0.25">
      <c r="A328" s="316"/>
      <c r="B328" s="317">
        <v>11.020499999999998</v>
      </c>
      <c r="C328" s="318" t="s">
        <v>457</v>
      </c>
      <c r="D328" s="319"/>
      <c r="E328" s="308"/>
    </row>
    <row r="329" spans="1:5" ht="18.5" x14ac:dyDescent="0.25">
      <c r="A329" s="316"/>
      <c r="B329" s="317">
        <v>11.020599999999998</v>
      </c>
      <c r="C329" s="318" t="s">
        <v>458</v>
      </c>
      <c r="D329" s="319"/>
      <c r="E329" s="308"/>
    </row>
    <row r="330" spans="1:5" ht="19" thickBot="1" x14ac:dyDescent="0.3">
      <c r="A330" s="316"/>
      <c r="B330" s="317">
        <v>11.020699999999998</v>
      </c>
      <c r="C330" s="322" t="s">
        <v>781</v>
      </c>
      <c r="D330" s="319"/>
      <c r="E330" s="308"/>
    </row>
    <row r="331" spans="1:5" ht="37.5" thickTop="1" x14ac:dyDescent="0.25">
      <c r="A331" s="312"/>
      <c r="B331" s="313">
        <v>11.03</v>
      </c>
      <c r="C331" s="314" t="s">
        <v>445</v>
      </c>
      <c r="D331" s="315" t="s">
        <v>713</v>
      </c>
      <c r="E331" s="308"/>
    </row>
    <row r="332" spans="1:5" ht="18.5" x14ac:dyDescent="0.25">
      <c r="A332" s="316"/>
      <c r="B332" s="317">
        <v>11.030099999999999</v>
      </c>
      <c r="C332" s="318" t="s">
        <v>429</v>
      </c>
      <c r="D332" s="319"/>
      <c r="E332" s="308"/>
    </row>
    <row r="333" spans="1:5" ht="18.5" x14ac:dyDescent="0.25">
      <c r="A333" s="316"/>
      <c r="B333" s="317">
        <v>11.030199999999999</v>
      </c>
      <c r="C333" s="318" t="s">
        <v>794</v>
      </c>
      <c r="D333" s="319"/>
      <c r="E333" s="308"/>
    </row>
    <row r="334" spans="1:5" ht="37" x14ac:dyDescent="0.25">
      <c r="A334" s="316"/>
      <c r="B334" s="317">
        <v>11.030299999999999</v>
      </c>
      <c r="C334" s="318" t="s">
        <v>614</v>
      </c>
      <c r="D334" s="319"/>
      <c r="E334" s="308"/>
    </row>
    <row r="335" spans="1:5" ht="18.5" x14ac:dyDescent="0.25">
      <c r="A335" s="316"/>
      <c r="B335" s="317">
        <v>11.030399999999998</v>
      </c>
      <c r="C335" s="318" t="s">
        <v>430</v>
      </c>
      <c r="D335" s="319"/>
      <c r="E335" s="308"/>
    </row>
    <row r="336" spans="1:5" ht="18.5" x14ac:dyDescent="0.25">
      <c r="A336" s="316"/>
      <c r="B336" s="317">
        <v>11.030499999999998</v>
      </c>
      <c r="C336" s="318" t="s">
        <v>431</v>
      </c>
      <c r="D336" s="319"/>
      <c r="E336" s="308"/>
    </row>
    <row r="337" spans="1:5" ht="18.5" x14ac:dyDescent="0.25">
      <c r="A337" s="316"/>
      <c r="B337" s="317">
        <v>11.030599999999998</v>
      </c>
      <c r="C337" s="318" t="s">
        <v>432</v>
      </c>
      <c r="D337" s="319"/>
      <c r="E337" s="308"/>
    </row>
    <row r="338" spans="1:5" ht="18.5" x14ac:dyDescent="0.25">
      <c r="A338" s="316"/>
      <c r="B338" s="317">
        <v>11.030699999999998</v>
      </c>
      <c r="C338" s="318" t="s">
        <v>433</v>
      </c>
      <c r="D338" s="319"/>
      <c r="E338" s="308"/>
    </row>
    <row r="339" spans="1:5" ht="18.5" x14ac:dyDescent="0.25">
      <c r="A339" s="316"/>
      <c r="B339" s="317">
        <v>11.030799999999997</v>
      </c>
      <c r="C339" s="318" t="s">
        <v>434</v>
      </c>
      <c r="D339" s="319"/>
      <c r="E339" s="308"/>
    </row>
    <row r="340" spans="1:5" ht="18.5" x14ac:dyDescent="0.25">
      <c r="A340" s="316"/>
      <c r="B340" s="317">
        <v>11.030899999999997</v>
      </c>
      <c r="C340" s="318" t="s">
        <v>435</v>
      </c>
      <c r="D340" s="319"/>
      <c r="E340" s="308"/>
    </row>
    <row r="341" spans="1:5" ht="18.5" x14ac:dyDescent="0.25">
      <c r="A341" s="316"/>
      <c r="B341" s="317">
        <v>11.030999999999997</v>
      </c>
      <c r="C341" s="318" t="s">
        <v>436</v>
      </c>
      <c r="D341" s="319"/>
      <c r="E341" s="308"/>
    </row>
    <row r="342" spans="1:5" ht="18.5" x14ac:dyDescent="0.25">
      <c r="A342" s="316"/>
      <c r="B342" s="317">
        <v>11.031099999999997</v>
      </c>
      <c r="C342" s="318" t="s">
        <v>437</v>
      </c>
      <c r="D342" s="319"/>
      <c r="E342" s="308"/>
    </row>
    <row r="343" spans="1:5" ht="18.5" x14ac:dyDescent="0.25">
      <c r="A343" s="316"/>
      <c r="B343" s="317">
        <v>11.031199999999997</v>
      </c>
      <c r="C343" s="318" t="s">
        <v>438</v>
      </c>
      <c r="D343" s="319"/>
      <c r="E343" s="308"/>
    </row>
    <row r="344" spans="1:5" ht="18.5" x14ac:dyDescent="0.25">
      <c r="A344" s="316"/>
      <c r="B344" s="317">
        <v>11.031299999999996</v>
      </c>
      <c r="C344" s="318" t="s">
        <v>439</v>
      </c>
      <c r="D344" s="319"/>
      <c r="E344" s="308"/>
    </row>
    <row r="345" spans="1:5" ht="18.5" x14ac:dyDescent="0.25">
      <c r="A345" s="316"/>
      <c r="B345" s="317">
        <v>11.031399999999996</v>
      </c>
      <c r="C345" s="318" t="s">
        <v>440</v>
      </c>
      <c r="D345" s="319"/>
      <c r="E345" s="308"/>
    </row>
    <row r="346" spans="1:5" ht="18.5" x14ac:dyDescent="0.25">
      <c r="A346" s="316"/>
      <c r="B346" s="317">
        <v>11.031499999999996</v>
      </c>
      <c r="C346" s="318" t="s">
        <v>441</v>
      </c>
      <c r="D346" s="319"/>
      <c r="E346" s="308"/>
    </row>
    <row r="347" spans="1:5" ht="18.5" x14ac:dyDescent="0.25">
      <c r="A347" s="316"/>
      <c r="B347" s="317">
        <v>11.031599999999996</v>
      </c>
      <c r="C347" s="318" t="s">
        <v>442</v>
      </c>
      <c r="D347" s="319"/>
      <c r="E347" s="308"/>
    </row>
    <row r="348" spans="1:5" ht="18.5" x14ac:dyDescent="0.25">
      <c r="A348" s="316"/>
      <c r="B348" s="317">
        <v>11.031699999999995</v>
      </c>
      <c r="C348" s="318" t="s">
        <v>443</v>
      </c>
      <c r="D348" s="319"/>
      <c r="E348" s="308"/>
    </row>
    <row r="349" spans="1:5" ht="18.5" x14ac:dyDescent="0.25">
      <c r="A349" s="316"/>
      <c r="B349" s="317">
        <v>11.031799999999995</v>
      </c>
      <c r="C349" s="318" t="s">
        <v>444</v>
      </c>
      <c r="D349" s="319"/>
      <c r="E349" s="308"/>
    </row>
    <row r="350" spans="1:5" ht="19" thickBot="1" x14ac:dyDescent="0.3">
      <c r="A350" s="316"/>
      <c r="B350" s="317">
        <v>11.031899999999995</v>
      </c>
      <c r="C350" s="322" t="s">
        <v>781</v>
      </c>
      <c r="D350" s="319"/>
      <c r="E350" s="308"/>
    </row>
    <row r="351" spans="1:5" ht="38" thickTop="1" thickBot="1" x14ac:dyDescent="0.3">
      <c r="A351" s="131" t="s">
        <v>267</v>
      </c>
      <c r="B351" s="313">
        <v>11.04</v>
      </c>
      <c r="C351" s="314" t="s">
        <v>446</v>
      </c>
      <c r="D351" s="326"/>
      <c r="E351" s="308"/>
    </row>
    <row r="352" spans="1:5" ht="37.5" thickTop="1" x14ac:dyDescent="0.25">
      <c r="A352" s="132"/>
      <c r="B352" s="317">
        <v>11.040099999999999</v>
      </c>
      <c r="C352" s="318" t="s">
        <v>620</v>
      </c>
      <c r="D352" s="333"/>
      <c r="E352" s="308"/>
    </row>
    <row r="353" spans="1:5" ht="18.5" x14ac:dyDescent="0.25">
      <c r="A353" s="132"/>
      <c r="B353" s="317">
        <v>11.040199999999999</v>
      </c>
      <c r="C353" s="318" t="s">
        <v>459</v>
      </c>
      <c r="D353" s="319"/>
      <c r="E353" s="308"/>
    </row>
    <row r="354" spans="1:5" ht="37.5" thickBot="1" x14ac:dyDescent="0.3">
      <c r="A354" s="133"/>
      <c r="B354" s="321">
        <v>11.040299999999998</v>
      </c>
      <c r="C354" s="322" t="s">
        <v>621</v>
      </c>
      <c r="D354" s="323"/>
      <c r="E354" s="308"/>
    </row>
    <row r="355" spans="1:5" ht="38" thickTop="1" thickBot="1" x14ac:dyDescent="0.3">
      <c r="A355" s="131" t="s">
        <v>267</v>
      </c>
      <c r="B355" s="313">
        <v>11.05</v>
      </c>
      <c r="C355" s="314" t="s">
        <v>446</v>
      </c>
      <c r="D355" s="338"/>
      <c r="E355" s="308"/>
    </row>
    <row r="356" spans="1:5" ht="19" thickTop="1" x14ac:dyDescent="0.25">
      <c r="A356" s="132"/>
      <c r="B356" s="317">
        <v>11.0501</v>
      </c>
      <c r="C356" s="318" t="s">
        <v>447</v>
      </c>
      <c r="D356" s="333"/>
      <c r="E356" s="308"/>
    </row>
    <row r="357" spans="1:5" ht="37" x14ac:dyDescent="0.25">
      <c r="A357" s="132"/>
      <c r="B357" s="317">
        <v>11.0502</v>
      </c>
      <c r="C357" s="318" t="s">
        <v>615</v>
      </c>
      <c r="D357" s="319"/>
      <c r="E357" s="308"/>
    </row>
    <row r="358" spans="1:5" ht="56" thickBot="1" x14ac:dyDescent="0.3">
      <c r="A358" s="133"/>
      <c r="B358" s="321">
        <v>11.0503</v>
      </c>
      <c r="C358" s="322" t="s">
        <v>622</v>
      </c>
      <c r="D358" s="323"/>
      <c r="E358" s="308"/>
    </row>
    <row r="359" spans="1:5" ht="56" thickTop="1" x14ac:dyDescent="0.25">
      <c r="A359" s="129" t="s">
        <v>267</v>
      </c>
      <c r="B359" s="301">
        <v>11.06</v>
      </c>
      <c r="C359" s="328" t="s">
        <v>460</v>
      </c>
      <c r="D359" s="327"/>
      <c r="E359" s="308"/>
    </row>
    <row r="360" spans="1:5" ht="74" x14ac:dyDescent="0.25">
      <c r="A360" s="134" t="s">
        <v>267</v>
      </c>
      <c r="B360" s="306">
        <v>11.07</v>
      </c>
      <c r="C360" s="307" t="s">
        <v>448</v>
      </c>
      <c r="D360" s="303"/>
      <c r="E360" s="308"/>
    </row>
    <row r="361" spans="1:5" ht="37" x14ac:dyDescent="0.25">
      <c r="A361" s="134" t="s">
        <v>267</v>
      </c>
      <c r="B361" s="306">
        <v>11.08</v>
      </c>
      <c r="C361" s="307" t="s">
        <v>461</v>
      </c>
      <c r="D361" s="303"/>
      <c r="E361" s="308"/>
    </row>
    <row r="362" spans="1:5" ht="37" x14ac:dyDescent="0.25">
      <c r="A362" s="134" t="s">
        <v>267</v>
      </c>
      <c r="B362" s="306">
        <v>11.09</v>
      </c>
      <c r="C362" s="307" t="s">
        <v>449</v>
      </c>
      <c r="D362" s="303"/>
      <c r="E362" s="308"/>
    </row>
    <row r="363" spans="1:5" ht="55.5" x14ac:dyDescent="0.25">
      <c r="A363" s="134" t="s">
        <v>267</v>
      </c>
      <c r="B363" s="306">
        <v>11.1</v>
      </c>
      <c r="C363" s="307" t="s">
        <v>450</v>
      </c>
      <c r="D363" s="303"/>
      <c r="E363" s="308"/>
    </row>
    <row r="364" spans="1:5" ht="55.5" x14ac:dyDescent="0.25">
      <c r="A364" s="134" t="s">
        <v>267</v>
      </c>
      <c r="B364" s="306">
        <v>11.11</v>
      </c>
      <c r="C364" s="307" t="s">
        <v>451</v>
      </c>
      <c r="D364" s="303"/>
      <c r="E364" s="308"/>
    </row>
    <row r="365" spans="1:5" ht="37" x14ac:dyDescent="0.25">
      <c r="A365" s="134" t="s">
        <v>267</v>
      </c>
      <c r="B365" s="306">
        <v>11.12</v>
      </c>
      <c r="C365" s="307" t="s">
        <v>466</v>
      </c>
      <c r="D365" s="303"/>
      <c r="E365" s="308"/>
    </row>
    <row r="366" spans="1:5" ht="18.5" x14ac:dyDescent="0.25">
      <c r="A366" s="134" t="s">
        <v>267</v>
      </c>
      <c r="B366" s="306">
        <v>11.129999999999999</v>
      </c>
      <c r="C366" s="307" t="s">
        <v>467</v>
      </c>
      <c r="D366" s="303"/>
      <c r="E366" s="308"/>
    </row>
    <row r="367" spans="1:5" ht="19" thickBot="1" x14ac:dyDescent="0.3">
      <c r="A367" s="130" t="s">
        <v>267</v>
      </c>
      <c r="B367" s="310">
        <v>11.139999999999999</v>
      </c>
      <c r="C367" s="325" t="s">
        <v>468</v>
      </c>
      <c r="D367" s="303"/>
      <c r="E367" s="330"/>
    </row>
    <row r="368" spans="1:5" ht="19.5" thickTop="1" thickBot="1" x14ac:dyDescent="0.3">
      <c r="A368" s="128" t="s">
        <v>173</v>
      </c>
      <c r="B368" s="141">
        <v>12</v>
      </c>
      <c r="C368" s="142" t="s">
        <v>569</v>
      </c>
      <c r="D368" s="285" t="s">
        <v>173</v>
      </c>
      <c r="E368" s="297"/>
    </row>
    <row r="369" spans="1:5" ht="56" thickTop="1" x14ac:dyDescent="0.25">
      <c r="A369" s="138" t="s">
        <v>267</v>
      </c>
      <c r="B369" s="339">
        <v>12.01</v>
      </c>
      <c r="C369" s="328" t="s">
        <v>412</v>
      </c>
      <c r="D369" s="303"/>
      <c r="E369" s="304"/>
    </row>
    <row r="370" spans="1:5" ht="37.5" thickBot="1" x14ac:dyDescent="0.3">
      <c r="A370" s="340"/>
      <c r="B370" s="341">
        <v>12.02</v>
      </c>
      <c r="C370" s="325" t="s">
        <v>395</v>
      </c>
      <c r="D370" s="303"/>
      <c r="E370" s="308"/>
    </row>
    <row r="371" spans="1:5" ht="19.5" thickTop="1" thickBot="1" x14ac:dyDescent="0.3">
      <c r="A371" s="312"/>
      <c r="B371" s="313">
        <v>12.03</v>
      </c>
      <c r="C371" s="314" t="s">
        <v>396</v>
      </c>
      <c r="D371" s="315" t="s">
        <v>713</v>
      </c>
      <c r="E371" s="308"/>
    </row>
    <row r="372" spans="1:5" ht="19" thickTop="1" x14ac:dyDescent="0.25">
      <c r="A372" s="316"/>
      <c r="B372" s="317">
        <v>12.030099999999999</v>
      </c>
      <c r="C372" s="318" t="s">
        <v>397</v>
      </c>
      <c r="D372" s="333"/>
      <c r="E372" s="308"/>
    </row>
    <row r="373" spans="1:5" ht="18.5" x14ac:dyDescent="0.25">
      <c r="A373" s="316"/>
      <c r="B373" s="317">
        <v>12.030200000000001</v>
      </c>
      <c r="C373" s="318" t="s">
        <v>398</v>
      </c>
      <c r="D373" s="319"/>
      <c r="E373" s="308"/>
    </row>
    <row r="374" spans="1:5" ht="19" thickBot="1" x14ac:dyDescent="0.3">
      <c r="A374" s="320"/>
      <c r="B374" s="321">
        <v>12.0303</v>
      </c>
      <c r="C374" s="322" t="s">
        <v>399</v>
      </c>
      <c r="D374" s="323"/>
      <c r="E374" s="308"/>
    </row>
    <row r="375" spans="1:5" ht="38" thickTop="1" thickBot="1" x14ac:dyDescent="0.3">
      <c r="A375" s="342"/>
      <c r="B375" s="334">
        <v>12.04</v>
      </c>
      <c r="C375" s="336" t="s">
        <v>413</v>
      </c>
      <c r="D375" s="303"/>
      <c r="E375" s="308"/>
    </row>
    <row r="376" spans="1:5" ht="38" thickTop="1" thickBot="1" x14ac:dyDescent="0.3">
      <c r="A376" s="131" t="s">
        <v>267</v>
      </c>
      <c r="B376" s="313">
        <v>12.05</v>
      </c>
      <c r="C376" s="314" t="s">
        <v>414</v>
      </c>
      <c r="D376" s="326"/>
      <c r="E376" s="308"/>
    </row>
    <row r="377" spans="1:5" ht="37.5" thickTop="1" x14ac:dyDescent="0.25">
      <c r="A377" s="132"/>
      <c r="B377" s="317">
        <v>12.0501</v>
      </c>
      <c r="C377" s="318" t="s">
        <v>616</v>
      </c>
      <c r="D377" s="319"/>
      <c r="E377" s="308"/>
    </row>
    <row r="378" spans="1:5" ht="18.5" x14ac:dyDescent="0.25">
      <c r="A378" s="132"/>
      <c r="B378" s="317">
        <v>12.0502</v>
      </c>
      <c r="C378" s="318" t="s">
        <v>415</v>
      </c>
      <c r="D378" s="319"/>
      <c r="E378" s="308"/>
    </row>
    <row r="379" spans="1:5" ht="18.5" x14ac:dyDescent="0.25">
      <c r="A379" s="132"/>
      <c r="B379" s="317">
        <v>12.0503</v>
      </c>
      <c r="C379" s="318" t="s">
        <v>416</v>
      </c>
      <c r="D379" s="319"/>
      <c r="E379" s="308"/>
    </row>
    <row r="380" spans="1:5" ht="37.5" thickBot="1" x14ac:dyDescent="0.3">
      <c r="A380" s="133"/>
      <c r="B380" s="321">
        <v>12.0504</v>
      </c>
      <c r="C380" s="322" t="s">
        <v>617</v>
      </c>
      <c r="D380" s="323"/>
      <c r="E380" s="308"/>
    </row>
    <row r="381" spans="1:5" ht="38" thickTop="1" thickBot="1" x14ac:dyDescent="0.3">
      <c r="A381" s="342"/>
      <c r="B381" s="334">
        <v>12.06</v>
      </c>
      <c r="C381" s="336" t="s">
        <v>331</v>
      </c>
      <c r="D381" s="303"/>
      <c r="E381" s="308"/>
    </row>
    <row r="382" spans="1:5" ht="38" thickTop="1" thickBot="1" x14ac:dyDescent="0.3">
      <c r="A382" s="131" t="s">
        <v>267</v>
      </c>
      <c r="B382" s="313">
        <v>12.07</v>
      </c>
      <c r="C382" s="314" t="s">
        <v>629</v>
      </c>
      <c r="D382" s="326"/>
      <c r="E382" s="308"/>
    </row>
    <row r="383" spans="1:5" ht="19" thickTop="1" x14ac:dyDescent="0.25">
      <c r="A383" s="132"/>
      <c r="B383" s="317">
        <v>12.0701</v>
      </c>
      <c r="C383" s="318" t="s">
        <v>417</v>
      </c>
      <c r="D383" s="333"/>
      <c r="E383" s="308"/>
    </row>
    <row r="384" spans="1:5" ht="18.5" x14ac:dyDescent="0.25">
      <c r="A384" s="132"/>
      <c r="B384" s="317">
        <v>12.0702</v>
      </c>
      <c r="C384" s="318" t="s">
        <v>418</v>
      </c>
      <c r="D384" s="319"/>
      <c r="E384" s="308"/>
    </row>
    <row r="385" spans="1:5" ht="37.5" thickBot="1" x14ac:dyDescent="0.3">
      <c r="A385" s="133"/>
      <c r="B385" s="321">
        <v>12.0703</v>
      </c>
      <c r="C385" s="322" t="s">
        <v>618</v>
      </c>
      <c r="D385" s="323"/>
      <c r="E385" s="308"/>
    </row>
    <row r="386" spans="1:5" ht="56.5" thickTop="1" thickBot="1" x14ac:dyDescent="0.3">
      <c r="A386" s="131" t="s">
        <v>267</v>
      </c>
      <c r="B386" s="313">
        <v>12.08</v>
      </c>
      <c r="C386" s="314" t="s">
        <v>462</v>
      </c>
      <c r="D386" s="326"/>
      <c r="E386" s="308"/>
    </row>
    <row r="387" spans="1:5" ht="19" thickTop="1" x14ac:dyDescent="0.25">
      <c r="A387" s="132"/>
      <c r="B387" s="317">
        <v>12.0801</v>
      </c>
      <c r="C387" s="318" t="s">
        <v>463</v>
      </c>
      <c r="D387" s="333"/>
      <c r="E387" s="308"/>
    </row>
    <row r="388" spans="1:5" ht="18.5" x14ac:dyDescent="0.25">
      <c r="A388" s="132"/>
      <c r="B388" s="317">
        <v>12.0802</v>
      </c>
      <c r="C388" s="318" t="s">
        <v>464</v>
      </c>
      <c r="D388" s="319"/>
      <c r="E388" s="308"/>
    </row>
    <row r="389" spans="1:5" ht="19" thickBot="1" x14ac:dyDescent="0.3">
      <c r="A389" s="133"/>
      <c r="B389" s="321">
        <v>12.080299999999999</v>
      </c>
      <c r="C389" s="322" t="s">
        <v>795</v>
      </c>
      <c r="D389" s="323"/>
      <c r="E389" s="308"/>
    </row>
    <row r="390" spans="1:5" ht="56" thickTop="1" x14ac:dyDescent="0.25">
      <c r="A390" s="300"/>
      <c r="B390" s="301">
        <v>12.09</v>
      </c>
      <c r="C390" s="302" t="s">
        <v>796</v>
      </c>
      <c r="D390" s="303"/>
      <c r="E390" s="308"/>
    </row>
    <row r="391" spans="1:5" ht="55.5" x14ac:dyDescent="0.25">
      <c r="A391" s="134" t="s">
        <v>267</v>
      </c>
      <c r="B391" s="306">
        <v>12.1</v>
      </c>
      <c r="C391" s="307" t="s">
        <v>419</v>
      </c>
      <c r="D391" s="303"/>
      <c r="E391" s="308"/>
    </row>
    <row r="392" spans="1:5" ht="55.5" x14ac:dyDescent="0.25">
      <c r="A392" s="134" t="s">
        <v>267</v>
      </c>
      <c r="B392" s="306">
        <v>12.11</v>
      </c>
      <c r="C392" s="307" t="s">
        <v>571</v>
      </c>
      <c r="D392" s="303"/>
      <c r="E392" s="308"/>
    </row>
    <row r="393" spans="1:5" ht="37" x14ac:dyDescent="0.25">
      <c r="A393" s="134" t="s">
        <v>267</v>
      </c>
      <c r="B393" s="306">
        <v>12.12</v>
      </c>
      <c r="C393" s="307" t="s">
        <v>420</v>
      </c>
      <c r="D393" s="303"/>
      <c r="E393" s="308"/>
    </row>
    <row r="394" spans="1:5" ht="55.5" x14ac:dyDescent="0.25">
      <c r="A394" s="134" t="s">
        <v>267</v>
      </c>
      <c r="B394" s="306">
        <v>12.13</v>
      </c>
      <c r="C394" s="307" t="s">
        <v>465</v>
      </c>
      <c r="D394" s="303"/>
      <c r="E394" s="308"/>
    </row>
    <row r="395" spans="1:5" ht="37.5" thickBot="1" x14ac:dyDescent="0.3">
      <c r="A395" s="309"/>
      <c r="B395" s="310">
        <v>12.14</v>
      </c>
      <c r="C395" s="311" t="s">
        <v>421</v>
      </c>
      <c r="D395" s="303"/>
      <c r="E395" s="308"/>
    </row>
    <row r="396" spans="1:5" ht="19.5" thickTop="1" thickBot="1" x14ac:dyDescent="0.3">
      <c r="A396" s="312"/>
      <c r="B396" s="313">
        <v>12.15</v>
      </c>
      <c r="C396" s="314" t="s">
        <v>797</v>
      </c>
      <c r="D396" s="326"/>
      <c r="E396" s="308"/>
    </row>
    <row r="397" spans="1:5" ht="19" thickTop="1" x14ac:dyDescent="0.25">
      <c r="A397" s="316"/>
      <c r="B397" s="317">
        <v>12.1501</v>
      </c>
      <c r="C397" s="318" t="s">
        <v>422</v>
      </c>
      <c r="D397" s="319"/>
      <c r="E397" s="308"/>
    </row>
    <row r="398" spans="1:5" ht="18.5" x14ac:dyDescent="0.25">
      <c r="A398" s="316"/>
      <c r="B398" s="317">
        <v>12.1502</v>
      </c>
      <c r="C398" s="318" t="s">
        <v>423</v>
      </c>
      <c r="D398" s="319"/>
      <c r="E398" s="308"/>
    </row>
    <row r="399" spans="1:5" ht="18.5" x14ac:dyDescent="0.25">
      <c r="A399" s="316"/>
      <c r="B399" s="317">
        <v>12.1503</v>
      </c>
      <c r="C399" s="318" t="s">
        <v>424</v>
      </c>
      <c r="D399" s="319"/>
      <c r="E399" s="308"/>
    </row>
    <row r="400" spans="1:5" ht="18.5" x14ac:dyDescent="0.25">
      <c r="A400" s="316"/>
      <c r="B400" s="317">
        <v>12.150399999999999</v>
      </c>
      <c r="C400" s="318" t="s">
        <v>425</v>
      </c>
      <c r="D400" s="319"/>
      <c r="E400" s="308"/>
    </row>
    <row r="401" spans="1:5" ht="18.5" x14ac:dyDescent="0.25">
      <c r="A401" s="316"/>
      <c r="B401" s="317">
        <v>12.150499999999999</v>
      </c>
      <c r="C401" s="318" t="s">
        <v>426</v>
      </c>
      <c r="D401" s="319"/>
      <c r="E401" s="308"/>
    </row>
    <row r="402" spans="1:5" ht="18.5" x14ac:dyDescent="0.25">
      <c r="A402" s="316"/>
      <c r="B402" s="317">
        <v>12.150599999999999</v>
      </c>
      <c r="C402" s="318" t="s">
        <v>427</v>
      </c>
      <c r="D402" s="319"/>
      <c r="E402" s="308"/>
    </row>
    <row r="403" spans="1:5" ht="19" thickBot="1" x14ac:dyDescent="0.3">
      <c r="A403" s="316"/>
      <c r="B403" s="317">
        <v>12.150699999999999</v>
      </c>
      <c r="C403" s="322" t="s">
        <v>781</v>
      </c>
      <c r="D403" s="319"/>
      <c r="E403" s="330"/>
    </row>
    <row r="404" spans="1:5" ht="19.5" thickTop="1" thickBot="1" x14ac:dyDescent="0.3">
      <c r="A404" s="139" t="s">
        <v>173</v>
      </c>
      <c r="B404" s="145">
        <v>13</v>
      </c>
      <c r="C404" s="146" t="s">
        <v>282</v>
      </c>
      <c r="D404" s="285" t="s">
        <v>173</v>
      </c>
      <c r="E404" s="297"/>
    </row>
    <row r="405" spans="1:5" ht="37.5" thickTop="1" x14ac:dyDescent="0.25">
      <c r="A405" s="129" t="s">
        <v>267</v>
      </c>
      <c r="B405" s="301">
        <v>13.01</v>
      </c>
      <c r="C405" s="328" t="s">
        <v>494</v>
      </c>
      <c r="D405" s="303"/>
      <c r="E405" s="304"/>
    </row>
    <row r="406" spans="1:5" ht="37" x14ac:dyDescent="0.25">
      <c r="A406" s="134" t="s">
        <v>267</v>
      </c>
      <c r="B406" s="306">
        <v>13.02</v>
      </c>
      <c r="C406" s="307" t="s">
        <v>495</v>
      </c>
      <c r="D406" s="303"/>
      <c r="E406" s="308"/>
    </row>
    <row r="407" spans="1:5" ht="37" x14ac:dyDescent="0.25">
      <c r="A407" s="134" t="s">
        <v>267</v>
      </c>
      <c r="B407" s="306">
        <v>13.03</v>
      </c>
      <c r="C407" s="307" t="s">
        <v>496</v>
      </c>
      <c r="D407" s="303"/>
      <c r="E407" s="308"/>
    </row>
    <row r="408" spans="1:5" ht="56" thickBot="1" x14ac:dyDescent="0.3">
      <c r="A408" s="130" t="s">
        <v>267</v>
      </c>
      <c r="B408" s="310">
        <v>13.04</v>
      </c>
      <c r="C408" s="311" t="s">
        <v>497</v>
      </c>
      <c r="D408" s="303"/>
      <c r="E408" s="308"/>
    </row>
    <row r="409" spans="1:5" ht="19.5" thickTop="1" thickBot="1" x14ac:dyDescent="0.3">
      <c r="A409" s="312"/>
      <c r="B409" s="313">
        <v>13.05</v>
      </c>
      <c r="C409" s="314" t="s">
        <v>798</v>
      </c>
      <c r="D409" s="326"/>
      <c r="E409" s="308"/>
    </row>
    <row r="410" spans="1:5" ht="19" thickTop="1" x14ac:dyDescent="0.25">
      <c r="A410" s="316"/>
      <c r="B410" s="317">
        <v>13.0501</v>
      </c>
      <c r="C410" s="318" t="s">
        <v>498</v>
      </c>
      <c r="D410" s="333"/>
      <c r="E410" s="308"/>
    </row>
    <row r="411" spans="1:5" ht="18.5" x14ac:dyDescent="0.25">
      <c r="A411" s="316"/>
      <c r="B411" s="317">
        <v>13.0502</v>
      </c>
      <c r="C411" s="318" t="s">
        <v>499</v>
      </c>
      <c r="D411" s="319"/>
      <c r="E411" s="308"/>
    </row>
    <row r="412" spans="1:5" ht="18.5" x14ac:dyDescent="0.25">
      <c r="A412" s="316"/>
      <c r="B412" s="317">
        <v>13.0503</v>
      </c>
      <c r="C412" s="318" t="s">
        <v>500</v>
      </c>
      <c r="D412" s="319"/>
      <c r="E412" s="308"/>
    </row>
    <row r="413" spans="1:5" ht="19" thickBot="1" x14ac:dyDescent="0.3">
      <c r="A413" s="320"/>
      <c r="B413" s="321">
        <v>13.0504</v>
      </c>
      <c r="C413" s="322" t="s">
        <v>501</v>
      </c>
      <c r="D413" s="323"/>
      <c r="E413" s="330"/>
    </row>
    <row r="414" spans="1:5" ht="19.5" thickTop="1" thickBot="1" x14ac:dyDescent="0.3">
      <c r="A414" s="139" t="s">
        <v>173</v>
      </c>
      <c r="B414" s="145">
        <v>14</v>
      </c>
      <c r="C414" s="146" t="s">
        <v>289</v>
      </c>
      <c r="D414" s="285" t="s">
        <v>173</v>
      </c>
      <c r="E414" s="297"/>
    </row>
    <row r="415" spans="1:5" ht="56.5" thickTop="1" thickBot="1" x14ac:dyDescent="0.3">
      <c r="A415" s="135" t="s">
        <v>267</v>
      </c>
      <c r="B415" s="334">
        <v>14.01</v>
      </c>
      <c r="C415" s="335" t="s">
        <v>554</v>
      </c>
      <c r="D415" s="303"/>
      <c r="E415" s="304"/>
    </row>
    <row r="416" spans="1:5" ht="38" thickTop="1" thickBot="1" x14ac:dyDescent="0.3">
      <c r="A416" s="131" t="s">
        <v>267</v>
      </c>
      <c r="B416" s="313">
        <v>14.02</v>
      </c>
      <c r="C416" s="314" t="s">
        <v>555</v>
      </c>
      <c r="D416" s="337"/>
      <c r="E416" s="308"/>
    </row>
    <row r="417" spans="1:5" ht="19" thickTop="1" x14ac:dyDescent="0.25">
      <c r="A417" s="132"/>
      <c r="B417" s="317">
        <v>14.020099999999999</v>
      </c>
      <c r="C417" s="318" t="s">
        <v>556</v>
      </c>
      <c r="D417" s="333"/>
      <c r="E417" s="308"/>
    </row>
    <row r="418" spans="1:5" ht="18.5" x14ac:dyDescent="0.25">
      <c r="A418" s="132"/>
      <c r="B418" s="317">
        <v>14.020199999999999</v>
      </c>
      <c r="C418" s="318" t="s">
        <v>557</v>
      </c>
      <c r="D418" s="319"/>
      <c r="E418" s="308"/>
    </row>
    <row r="419" spans="1:5" ht="18.5" x14ac:dyDescent="0.25">
      <c r="A419" s="132"/>
      <c r="B419" s="317">
        <v>14.020299999999999</v>
      </c>
      <c r="C419" s="318" t="s">
        <v>558</v>
      </c>
      <c r="D419" s="319"/>
      <c r="E419" s="308"/>
    </row>
    <row r="420" spans="1:5" ht="18.5" x14ac:dyDescent="0.25">
      <c r="A420" s="132"/>
      <c r="B420" s="317">
        <v>14.020399999999999</v>
      </c>
      <c r="C420" s="318" t="s">
        <v>559</v>
      </c>
      <c r="D420" s="319"/>
      <c r="E420" s="308"/>
    </row>
    <row r="421" spans="1:5" ht="18.5" x14ac:dyDescent="0.25">
      <c r="A421" s="132"/>
      <c r="B421" s="317">
        <v>14.020499999999998</v>
      </c>
      <c r="C421" s="318" t="s">
        <v>560</v>
      </c>
      <c r="D421" s="319"/>
      <c r="E421" s="308"/>
    </row>
    <row r="422" spans="1:5" ht="19" thickBot="1" x14ac:dyDescent="0.3">
      <c r="A422" s="133"/>
      <c r="B422" s="321">
        <v>14.020599999999998</v>
      </c>
      <c r="C422" s="322" t="s">
        <v>799</v>
      </c>
      <c r="D422" s="323"/>
      <c r="E422" s="308"/>
    </row>
    <row r="423" spans="1:5" ht="38" thickTop="1" thickBot="1" x14ac:dyDescent="0.3">
      <c r="A423" s="131" t="s">
        <v>267</v>
      </c>
      <c r="B423" s="313">
        <v>14.03</v>
      </c>
      <c r="C423" s="314" t="s">
        <v>630</v>
      </c>
      <c r="D423" s="343"/>
      <c r="E423" s="308"/>
    </row>
    <row r="424" spans="1:5" ht="19" thickTop="1" x14ac:dyDescent="0.25">
      <c r="A424" s="132"/>
      <c r="B424" s="317">
        <v>14.030099999999999</v>
      </c>
      <c r="C424" s="318" t="s">
        <v>561</v>
      </c>
      <c r="D424" s="333"/>
      <c r="E424" s="308"/>
    </row>
    <row r="425" spans="1:5" ht="19" thickBot="1" x14ac:dyDescent="0.3">
      <c r="A425" s="133"/>
      <c r="B425" s="321">
        <v>14.030199999999999</v>
      </c>
      <c r="C425" s="322" t="s">
        <v>562</v>
      </c>
      <c r="D425" s="323"/>
      <c r="E425" s="308"/>
    </row>
    <row r="426" spans="1:5" ht="19" thickTop="1" x14ac:dyDescent="0.25">
      <c r="A426" s="300"/>
      <c r="B426" s="301">
        <v>14.04</v>
      </c>
      <c r="C426" s="302" t="s">
        <v>401</v>
      </c>
      <c r="D426" s="327"/>
      <c r="E426" s="308"/>
    </row>
    <row r="427" spans="1:5" ht="37.5" thickBot="1" x14ac:dyDescent="0.3">
      <c r="A427" s="130" t="s">
        <v>267</v>
      </c>
      <c r="B427" s="310">
        <v>14.05</v>
      </c>
      <c r="C427" s="344" t="s">
        <v>800</v>
      </c>
      <c r="D427" s="303"/>
      <c r="E427" s="308"/>
    </row>
    <row r="428" spans="1:5" ht="38" thickTop="1" thickBot="1" x14ac:dyDescent="0.3">
      <c r="A428" s="312"/>
      <c r="B428" s="313">
        <v>14.06</v>
      </c>
      <c r="C428" s="314" t="s">
        <v>402</v>
      </c>
      <c r="D428" s="326"/>
      <c r="E428" s="308"/>
    </row>
    <row r="429" spans="1:5" ht="19" thickTop="1" x14ac:dyDescent="0.25">
      <c r="A429" s="316"/>
      <c r="B429" s="317">
        <v>14.0601</v>
      </c>
      <c r="C429" s="318" t="s">
        <v>403</v>
      </c>
      <c r="D429" s="319"/>
      <c r="E429" s="308"/>
    </row>
    <row r="430" spans="1:5" ht="18.5" x14ac:dyDescent="0.25">
      <c r="A430" s="316"/>
      <c r="B430" s="317">
        <v>14.0602</v>
      </c>
      <c r="C430" s="318" t="s">
        <v>404</v>
      </c>
      <c r="D430" s="319"/>
      <c r="E430" s="308"/>
    </row>
    <row r="431" spans="1:5" ht="18.5" x14ac:dyDescent="0.25">
      <c r="A431" s="316"/>
      <c r="B431" s="317">
        <v>14.0603</v>
      </c>
      <c r="C431" s="318" t="s">
        <v>405</v>
      </c>
      <c r="D431" s="319"/>
      <c r="E431" s="308"/>
    </row>
    <row r="432" spans="1:5" ht="37" x14ac:dyDescent="0.25">
      <c r="A432" s="316"/>
      <c r="B432" s="317">
        <v>14.0604</v>
      </c>
      <c r="C432" s="318" t="s">
        <v>619</v>
      </c>
      <c r="D432" s="319"/>
      <c r="E432" s="308"/>
    </row>
    <row r="433" spans="1:5" ht="18.5" x14ac:dyDescent="0.25">
      <c r="A433" s="316"/>
      <c r="B433" s="317">
        <v>14.060499999999999</v>
      </c>
      <c r="C433" s="318" t="s">
        <v>406</v>
      </c>
      <c r="D433" s="319"/>
      <c r="E433" s="308"/>
    </row>
    <row r="434" spans="1:5" ht="18.5" x14ac:dyDescent="0.25">
      <c r="A434" s="316"/>
      <c r="B434" s="317">
        <v>14.060599999999999</v>
      </c>
      <c r="C434" s="318" t="s">
        <v>407</v>
      </c>
      <c r="D434" s="319"/>
      <c r="E434" s="308"/>
    </row>
    <row r="435" spans="1:5" ht="18.5" x14ac:dyDescent="0.25">
      <c r="A435" s="316"/>
      <c r="B435" s="317">
        <v>14.060699999999999</v>
      </c>
      <c r="C435" s="318" t="s">
        <v>408</v>
      </c>
      <c r="D435" s="319"/>
      <c r="E435" s="345"/>
    </row>
    <row r="436" spans="1:5" ht="18.5" x14ac:dyDescent="0.25">
      <c r="A436" s="316"/>
      <c r="B436" s="317">
        <v>14.060799999999999</v>
      </c>
      <c r="C436" s="318" t="s">
        <v>409</v>
      </c>
      <c r="D436" s="319"/>
      <c r="E436" s="346"/>
    </row>
    <row r="437" spans="1:5" ht="18.5" x14ac:dyDescent="0.25">
      <c r="A437" s="316"/>
      <c r="B437" s="317">
        <v>14.060899999999998</v>
      </c>
      <c r="C437" s="318" t="s">
        <v>410</v>
      </c>
      <c r="D437" s="319"/>
      <c r="E437" s="308"/>
    </row>
    <row r="438" spans="1:5" ht="18.5" x14ac:dyDescent="0.25">
      <c r="A438" s="316"/>
      <c r="B438" s="317">
        <v>14.060999999999998</v>
      </c>
      <c r="C438" s="318" t="s">
        <v>411</v>
      </c>
      <c r="D438" s="319"/>
      <c r="E438" s="308"/>
    </row>
    <row r="439" spans="1:5" ht="19" thickBot="1" x14ac:dyDescent="0.3">
      <c r="A439" s="320"/>
      <c r="B439" s="321">
        <v>14.061099999999998</v>
      </c>
      <c r="C439" s="322" t="s">
        <v>781</v>
      </c>
      <c r="D439" s="323"/>
      <c r="E439" s="308"/>
    </row>
    <row r="440" spans="1:5" ht="38" thickTop="1" thickBot="1" x14ac:dyDescent="0.3">
      <c r="A440" s="140" t="s">
        <v>267</v>
      </c>
      <c r="B440" s="347">
        <v>14.07</v>
      </c>
      <c r="C440" s="348" t="s">
        <v>801</v>
      </c>
      <c r="D440" s="349"/>
      <c r="E440" s="330"/>
    </row>
    <row r="441" spans="1:5" ht="15" thickTop="1" x14ac:dyDescent="0.25">
      <c r="A441" s="7"/>
      <c r="B441" s="126"/>
      <c r="C441" s="7"/>
      <c r="D441" s="127"/>
      <c r="E441" s="7"/>
    </row>
    <row r="442" spans="1:5" ht="14.5" x14ac:dyDescent="0.25">
      <c r="A442" s="7"/>
      <c r="B442" s="126"/>
      <c r="C442" s="7"/>
      <c r="D442" s="127"/>
      <c r="E442" s="7"/>
    </row>
    <row r="443" spans="1:5" ht="14.5" x14ac:dyDescent="0.25">
      <c r="A443" s="7"/>
      <c r="B443" s="126"/>
      <c r="C443" s="7"/>
      <c r="D443" s="127"/>
      <c r="E443" s="7"/>
    </row>
    <row r="444" spans="1:5" ht="14.5" x14ac:dyDescent="0.25">
      <c r="A444" s="7"/>
      <c r="B444" s="126"/>
      <c r="C444" s="7"/>
      <c r="D444" s="127"/>
      <c r="E444" s="7"/>
    </row>
    <row r="445" spans="1:5" ht="14.5" x14ac:dyDescent="0.25">
      <c r="A445" s="7"/>
      <c r="B445" s="126"/>
      <c r="C445" s="7"/>
      <c r="D445" s="127"/>
      <c r="E445" s="7"/>
    </row>
    <row r="446" spans="1:5" ht="14.5" x14ac:dyDescent="0.25">
      <c r="A446" s="7"/>
      <c r="B446" s="126"/>
      <c r="C446" s="7"/>
      <c r="D446" s="127"/>
      <c r="E446" s="7"/>
    </row>
    <row r="447" spans="1:5" ht="14.5" x14ac:dyDescent="0.25">
      <c r="A447" s="7"/>
      <c r="B447" s="126"/>
      <c r="C447" s="7"/>
      <c r="D447" s="127"/>
      <c r="E447" s="7"/>
    </row>
    <row r="448" spans="1:5" ht="14.5" x14ac:dyDescent="0.25">
      <c r="A448" s="7"/>
      <c r="B448" s="126"/>
      <c r="C448" s="7"/>
      <c r="D448" s="127"/>
      <c r="E448" s="7"/>
    </row>
    <row r="449" spans="1:5" ht="14.5" x14ac:dyDescent="0.25">
      <c r="A449" s="7"/>
      <c r="B449" s="126"/>
      <c r="C449" s="7"/>
      <c r="D449" s="127"/>
      <c r="E449" s="7"/>
    </row>
    <row r="450" spans="1:5" ht="14.5" x14ac:dyDescent="0.25">
      <c r="A450" s="7"/>
      <c r="B450" s="126"/>
      <c r="C450" s="7"/>
      <c r="D450" s="127"/>
      <c r="E450" s="7"/>
    </row>
    <row r="451" spans="1:5" ht="14.5" x14ac:dyDescent="0.25">
      <c r="A451" s="7"/>
      <c r="B451" s="126"/>
      <c r="C451" s="7"/>
      <c r="D451" s="127"/>
      <c r="E451" s="7"/>
    </row>
  </sheetData>
  <mergeCells count="6">
    <mergeCell ref="A1:E1"/>
    <mergeCell ref="A2:E2"/>
    <mergeCell ref="A6:C6"/>
    <mergeCell ref="A4:D4"/>
    <mergeCell ref="A5:D5"/>
    <mergeCell ref="A3:D3"/>
  </mergeCells>
  <pageMargins left="0.45" right="0.45" top="0.5" bottom="0.75" header="0.3" footer="0.2"/>
  <pageSetup scale="68" fitToHeight="0" orientation="landscape" horizontalDpi="1200" verticalDpi="1200" r:id="rId1"/>
  <headerFooter>
    <oddHeader>&amp;C&amp;"Arial,Bold"&amp;16&amp;KFF0000SENSITIVE SECURITY INFORMATION</oddHeader>
    <oddFooter>&amp;C&amp;G
OMB Control # 1652-0056&amp;R&amp;"Arial,Bold"CSR Checklist Page &amp;P of &amp;N</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 Menus'!$G$2:$G$4</xm:f>
          </x14:formula1>
          <xm:sqref>D71 D135 D140 D149 D161 D165 D226 D252 D351 D355 D386 D423 D9:D11 D30:D33 D51:D52 D67:D69 D77:D84 D86:D89 D102:D103 D117:D124 D170:D171 D173:D176 D184:D187 D189:D192 D197 D199:D202 D212:D218 D224 D229:D234 D236:D238 D249:D250 D258:D267 D440 D277:D279 D282:D284 D288:D296 D299:D301 D359:D367 D369:D370 D375:D376 D381:D382 D390:D396 D405:D409 D415:D416 D426:D428 D271:D274 D21:D23</xm:sqref>
        </x14:dataValidation>
        <x14:dataValidation type="list" allowBlank="1" showInputMessage="1" showErrorMessage="1">
          <x14:formula1>
            <xm:f>'Dropdown Menus'!$C$2:$C$3</xm:f>
          </x14:formula1>
          <xm:sqref>D24:D29 D34:D50 D54:D59 D61:D66 D72:D76 D91:D100 D125:D134 D136:D139 D141:D148 D150:D160 D162:D164 D166:D169 D177:D183 D193:D196 D203:D211 D105:D116 D227:D228 D240:D248 D253:D257 D268:D270 D275:D276 D280:D281 D285:D287 D297:D298 D219:D223 D324:D330 D304:D322 D352:D354 D356:D358 D372:D374 D377:D380 D383:D385 D387:D389 D332:D350 D410:D413 D417:D422 D424:D425 D397:D403 D13:D20 D429:D439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84"/>
  <sheetViews>
    <sheetView topLeftCell="A37" zoomScaleNormal="100" workbookViewId="0">
      <selection activeCell="E3" sqref="E3"/>
    </sheetView>
  </sheetViews>
  <sheetFormatPr defaultRowHeight="12.5" x14ac:dyDescent="0.25"/>
  <cols>
    <col min="1" max="1" width="9.81640625" bestFit="1" customWidth="1"/>
    <col min="2" max="2" width="11.54296875" bestFit="1" customWidth="1"/>
    <col min="3" max="3" width="94.54296875" customWidth="1"/>
    <col min="4" max="4" width="12.26953125" customWidth="1"/>
    <col min="5" max="5" width="75" customWidth="1"/>
  </cols>
  <sheetData>
    <row r="1" spans="1:5" ht="18" thickTop="1" x14ac:dyDescent="0.25">
      <c r="A1" s="561" t="s">
        <v>14</v>
      </c>
      <c r="B1" s="562"/>
      <c r="C1" s="562"/>
      <c r="D1" s="562"/>
      <c r="E1" s="563"/>
    </row>
    <row r="2" spans="1:5" ht="18" thickBot="1" x14ac:dyDescent="0.3">
      <c r="A2" s="564" t="s">
        <v>15</v>
      </c>
      <c r="B2" s="565"/>
      <c r="C2" s="565"/>
      <c r="D2" s="565"/>
      <c r="E2" s="566"/>
    </row>
    <row r="3" spans="1:5" ht="21" thickTop="1" thickBot="1" x14ac:dyDescent="0.3">
      <c r="A3" s="573" t="s">
        <v>883</v>
      </c>
      <c r="B3" s="574"/>
      <c r="C3" s="574"/>
      <c r="D3" s="574"/>
      <c r="E3" s="385" t="str">
        <f>Profile!L3</f>
        <v>CSR FY2020 V.1 (October 2019)</v>
      </c>
    </row>
    <row r="4" spans="1:5" ht="15.5" thickTop="1" x14ac:dyDescent="0.25">
      <c r="A4" s="569" t="s">
        <v>780</v>
      </c>
      <c r="B4" s="570"/>
      <c r="C4" s="570"/>
      <c r="D4" s="570"/>
      <c r="E4" s="298" t="s">
        <v>33</v>
      </c>
    </row>
    <row r="5" spans="1:5" ht="18" thickBot="1" x14ac:dyDescent="0.3">
      <c r="A5" s="571">
        <f>Profile!G12</f>
        <v>0</v>
      </c>
      <c r="B5" s="572"/>
      <c r="C5" s="572"/>
      <c r="D5" s="572"/>
      <c r="E5" s="299">
        <f>Profile!G5</f>
        <v>43466</v>
      </c>
    </row>
    <row r="6" spans="1:5" ht="15.5" thickTop="1" thickBot="1" x14ac:dyDescent="0.3">
      <c r="A6" s="567"/>
      <c r="B6" s="568"/>
      <c r="C6" s="568"/>
      <c r="D6" s="150"/>
      <c r="E6" s="151"/>
    </row>
    <row r="7" spans="1:5" ht="32" thickTop="1" thickBot="1" x14ac:dyDescent="0.3">
      <c r="A7" s="375" t="s">
        <v>567</v>
      </c>
      <c r="B7" s="376" t="s">
        <v>566</v>
      </c>
      <c r="C7" s="377" t="s">
        <v>581</v>
      </c>
      <c r="D7" s="377" t="s">
        <v>624</v>
      </c>
      <c r="E7" s="378"/>
    </row>
    <row r="8" spans="1:5" ht="19.5" thickTop="1" thickBot="1" x14ac:dyDescent="0.3">
      <c r="A8" s="128" t="s">
        <v>173</v>
      </c>
      <c r="B8" s="141">
        <v>2</v>
      </c>
      <c r="C8" s="142" t="s">
        <v>577</v>
      </c>
      <c r="D8" s="285" t="s">
        <v>173</v>
      </c>
      <c r="E8" s="297"/>
    </row>
    <row r="9" spans="1:5" ht="19.5" thickTop="1" thickBot="1" x14ac:dyDescent="0.3">
      <c r="A9" s="331"/>
      <c r="B9" s="329">
        <v>2.0099999999999998</v>
      </c>
      <c r="C9" s="332" t="s">
        <v>329</v>
      </c>
      <c r="D9" s="326"/>
      <c r="E9" s="304"/>
    </row>
    <row r="10" spans="1:5" ht="37.5" thickTop="1" x14ac:dyDescent="0.25">
      <c r="A10" s="316"/>
      <c r="B10" s="317">
        <v>2.0101</v>
      </c>
      <c r="C10" s="318" t="s">
        <v>585</v>
      </c>
      <c r="D10" s="319"/>
      <c r="E10" s="308"/>
    </row>
    <row r="11" spans="1:5" ht="37" x14ac:dyDescent="0.25">
      <c r="A11" s="316"/>
      <c r="B11" s="317">
        <v>2.0102000000000002</v>
      </c>
      <c r="C11" s="318" t="s">
        <v>586</v>
      </c>
      <c r="D11" s="319"/>
      <c r="E11" s="308"/>
    </row>
    <row r="12" spans="1:5" ht="37" x14ac:dyDescent="0.25">
      <c r="A12" s="316"/>
      <c r="B12" s="317">
        <v>2.0103000000000004</v>
      </c>
      <c r="C12" s="318" t="s">
        <v>587</v>
      </c>
      <c r="D12" s="319"/>
      <c r="E12" s="308"/>
    </row>
    <row r="13" spans="1:5" ht="37" x14ac:dyDescent="0.25">
      <c r="A13" s="316"/>
      <c r="B13" s="317">
        <v>2.0104000000000006</v>
      </c>
      <c r="C13" s="318" t="s">
        <v>588</v>
      </c>
      <c r="D13" s="319"/>
      <c r="E13" s="308"/>
    </row>
    <row r="14" spans="1:5" ht="19" thickBot="1" x14ac:dyDescent="0.3">
      <c r="A14" s="320"/>
      <c r="B14" s="321">
        <v>2.0105000000000008</v>
      </c>
      <c r="C14" s="322" t="s">
        <v>781</v>
      </c>
      <c r="D14" s="323"/>
      <c r="E14" s="308"/>
    </row>
    <row r="15" spans="1:5" ht="56" thickTop="1" x14ac:dyDescent="0.25">
      <c r="A15" s="129" t="s">
        <v>267</v>
      </c>
      <c r="B15" s="301">
        <v>2.02</v>
      </c>
      <c r="C15" s="302" t="s">
        <v>345</v>
      </c>
      <c r="D15" s="303"/>
      <c r="E15" s="308"/>
    </row>
    <row r="16" spans="1:5" ht="55.5" x14ac:dyDescent="0.25">
      <c r="A16" s="134" t="s">
        <v>267</v>
      </c>
      <c r="B16" s="306">
        <v>2.0299999999999998</v>
      </c>
      <c r="C16" s="307" t="s">
        <v>346</v>
      </c>
      <c r="D16" s="303"/>
      <c r="E16" s="308"/>
    </row>
    <row r="17" spans="1:5" ht="55.5" x14ac:dyDescent="0.25">
      <c r="A17" s="134" t="s">
        <v>267</v>
      </c>
      <c r="B17" s="306">
        <v>2.0399999999999996</v>
      </c>
      <c r="C17" s="307" t="s">
        <v>381</v>
      </c>
      <c r="D17" s="303"/>
      <c r="E17" s="308"/>
    </row>
    <row r="18" spans="1:5" ht="18.5" x14ac:dyDescent="0.25">
      <c r="A18" s="134" t="s">
        <v>267</v>
      </c>
      <c r="B18" s="306">
        <v>2.0499999999999994</v>
      </c>
      <c r="C18" s="307" t="s">
        <v>382</v>
      </c>
      <c r="D18" s="303"/>
      <c r="E18" s="308"/>
    </row>
    <row r="19" spans="1:5" ht="37" x14ac:dyDescent="0.25">
      <c r="A19" s="134" t="s">
        <v>267</v>
      </c>
      <c r="B19" s="306">
        <v>2.0599999999999992</v>
      </c>
      <c r="C19" s="307" t="s">
        <v>384</v>
      </c>
      <c r="D19" s="303"/>
      <c r="E19" s="308"/>
    </row>
    <row r="20" spans="1:5" ht="37" x14ac:dyDescent="0.25">
      <c r="A20" s="134" t="s">
        <v>267</v>
      </c>
      <c r="B20" s="306">
        <v>2.069999999999999</v>
      </c>
      <c r="C20" s="307" t="s">
        <v>391</v>
      </c>
      <c r="D20" s="303"/>
      <c r="E20" s="308"/>
    </row>
    <row r="21" spans="1:5" ht="55.5" x14ac:dyDescent="0.25">
      <c r="A21" s="134" t="s">
        <v>267</v>
      </c>
      <c r="B21" s="306">
        <v>2.0799999999999987</v>
      </c>
      <c r="C21" s="307" t="s">
        <v>392</v>
      </c>
      <c r="D21" s="303"/>
      <c r="E21" s="308"/>
    </row>
    <row r="22" spans="1:5" ht="37.5" thickBot="1" x14ac:dyDescent="0.3">
      <c r="A22" s="130" t="s">
        <v>267</v>
      </c>
      <c r="B22" s="310">
        <v>2.0899999999999985</v>
      </c>
      <c r="C22" s="311" t="s">
        <v>394</v>
      </c>
      <c r="D22" s="303"/>
      <c r="E22" s="330"/>
    </row>
    <row r="23" spans="1:5" ht="19.5" thickTop="1" thickBot="1" x14ac:dyDescent="0.3">
      <c r="A23" s="128" t="s">
        <v>173</v>
      </c>
      <c r="B23" s="141">
        <v>8</v>
      </c>
      <c r="C23" s="142" t="s">
        <v>576</v>
      </c>
      <c r="D23" s="285" t="s">
        <v>173</v>
      </c>
      <c r="E23" s="297"/>
    </row>
    <row r="24" spans="1:5" ht="38" thickTop="1" thickBot="1" x14ac:dyDescent="0.3">
      <c r="A24" s="136" t="s">
        <v>267</v>
      </c>
      <c r="B24" s="329">
        <v>8.01</v>
      </c>
      <c r="C24" s="332" t="s">
        <v>330</v>
      </c>
      <c r="D24" s="326"/>
      <c r="E24" s="304"/>
    </row>
    <row r="25" spans="1:5" ht="37.5" thickTop="1" x14ac:dyDescent="0.25">
      <c r="A25" s="132"/>
      <c r="B25" s="317">
        <v>8.0100999999999996</v>
      </c>
      <c r="C25" s="318" t="s">
        <v>606</v>
      </c>
      <c r="D25" s="333"/>
      <c r="E25" s="308"/>
    </row>
    <row r="26" spans="1:5" ht="37.5" thickBot="1" x14ac:dyDescent="0.3">
      <c r="A26" s="133"/>
      <c r="B26" s="321">
        <v>8.0101999999999993</v>
      </c>
      <c r="C26" s="322" t="s">
        <v>607</v>
      </c>
      <c r="D26" s="323"/>
      <c r="E26" s="308"/>
    </row>
    <row r="27" spans="1:5" ht="37.5" thickTop="1" x14ac:dyDescent="0.25">
      <c r="A27" s="129" t="s">
        <v>267</v>
      </c>
      <c r="B27" s="301">
        <v>8.02</v>
      </c>
      <c r="C27" s="302" t="s">
        <v>339</v>
      </c>
      <c r="D27" s="327"/>
      <c r="E27" s="308"/>
    </row>
    <row r="28" spans="1:5" ht="55.5" x14ac:dyDescent="0.25">
      <c r="A28" s="134" t="s">
        <v>267</v>
      </c>
      <c r="B28" s="306">
        <v>8.0299999999999994</v>
      </c>
      <c r="C28" s="307" t="s">
        <v>344</v>
      </c>
      <c r="D28" s="303"/>
      <c r="E28" s="308"/>
    </row>
    <row r="29" spans="1:5" ht="37" x14ac:dyDescent="0.25">
      <c r="A29" s="134" t="s">
        <v>267</v>
      </c>
      <c r="B29" s="306">
        <v>8.0399999999999991</v>
      </c>
      <c r="C29" s="307" t="s">
        <v>347</v>
      </c>
      <c r="D29" s="303"/>
      <c r="E29" s="308"/>
    </row>
    <row r="30" spans="1:5" ht="18.5" x14ac:dyDescent="0.25">
      <c r="A30" s="305"/>
      <c r="B30" s="306">
        <v>8.0500000000000007</v>
      </c>
      <c r="C30" s="307" t="s">
        <v>348</v>
      </c>
      <c r="D30" s="303"/>
      <c r="E30" s="308"/>
    </row>
    <row r="31" spans="1:5" ht="37" x14ac:dyDescent="0.25">
      <c r="A31" s="134" t="s">
        <v>267</v>
      </c>
      <c r="B31" s="306">
        <v>8.06</v>
      </c>
      <c r="C31" s="307" t="s">
        <v>377</v>
      </c>
      <c r="D31" s="303"/>
      <c r="E31" s="308"/>
    </row>
    <row r="32" spans="1:5" ht="37.5" thickBot="1" x14ac:dyDescent="0.3">
      <c r="A32" s="130" t="s">
        <v>267</v>
      </c>
      <c r="B32" s="310">
        <v>8.07</v>
      </c>
      <c r="C32" s="311" t="s">
        <v>378</v>
      </c>
      <c r="D32" s="303"/>
      <c r="E32" s="330"/>
    </row>
    <row r="33" spans="1:5" ht="19.5" thickTop="1" thickBot="1" x14ac:dyDescent="0.3">
      <c r="A33" s="137" t="s">
        <v>173</v>
      </c>
      <c r="B33" s="143">
        <v>10</v>
      </c>
      <c r="C33" s="144" t="s">
        <v>568</v>
      </c>
      <c r="D33" s="285" t="s">
        <v>173</v>
      </c>
      <c r="E33" s="297"/>
    </row>
    <row r="34" spans="1:5" ht="38" thickTop="1" thickBot="1" x14ac:dyDescent="0.3">
      <c r="A34" s="131" t="s">
        <v>267</v>
      </c>
      <c r="B34" s="313">
        <v>10.01</v>
      </c>
      <c r="C34" s="314" t="s">
        <v>332</v>
      </c>
      <c r="D34" s="326"/>
      <c r="E34" s="304"/>
    </row>
    <row r="35" spans="1:5" ht="19" thickTop="1" x14ac:dyDescent="0.25">
      <c r="A35" s="132"/>
      <c r="B35" s="317">
        <v>10.0101</v>
      </c>
      <c r="C35" s="318" t="s">
        <v>333</v>
      </c>
      <c r="D35" s="319"/>
      <c r="E35" s="308"/>
    </row>
    <row r="36" spans="1:5" ht="18.5" x14ac:dyDescent="0.25">
      <c r="A36" s="132"/>
      <c r="B36" s="317">
        <v>10.010199999999999</v>
      </c>
      <c r="C36" s="318" t="s">
        <v>334</v>
      </c>
      <c r="D36" s="319"/>
      <c r="E36" s="308"/>
    </row>
    <row r="37" spans="1:5" ht="18.5" x14ac:dyDescent="0.25">
      <c r="A37" s="132"/>
      <c r="B37" s="317">
        <v>10.010299999999999</v>
      </c>
      <c r="C37" s="318" t="s">
        <v>335</v>
      </c>
      <c r="D37" s="319"/>
      <c r="E37" s="308"/>
    </row>
    <row r="38" spans="1:5" ht="18.5" x14ac:dyDescent="0.25">
      <c r="A38" s="132"/>
      <c r="B38" s="317">
        <v>10.010399999999999</v>
      </c>
      <c r="C38" s="318" t="s">
        <v>336</v>
      </c>
      <c r="D38" s="319"/>
      <c r="E38" s="308"/>
    </row>
    <row r="39" spans="1:5" ht="19" thickBot="1" x14ac:dyDescent="0.3">
      <c r="A39" s="133"/>
      <c r="B39" s="321">
        <v>10.010499999999999</v>
      </c>
      <c r="C39" s="322" t="s">
        <v>781</v>
      </c>
      <c r="D39" s="323"/>
      <c r="E39" s="308"/>
    </row>
    <row r="40" spans="1:5" ht="56" thickTop="1" x14ac:dyDescent="0.25">
      <c r="A40" s="129" t="s">
        <v>267</v>
      </c>
      <c r="B40" s="301">
        <v>10.02</v>
      </c>
      <c r="C40" s="328" t="s">
        <v>337</v>
      </c>
      <c r="D40" s="303"/>
      <c r="E40" s="308"/>
    </row>
    <row r="41" spans="1:5" ht="37" x14ac:dyDescent="0.25">
      <c r="A41" s="305"/>
      <c r="B41" s="306">
        <v>10.029999999999999</v>
      </c>
      <c r="C41" s="307" t="s">
        <v>338</v>
      </c>
      <c r="D41" s="303"/>
      <c r="E41" s="308"/>
    </row>
    <row r="42" spans="1:5" ht="55.5" x14ac:dyDescent="0.25">
      <c r="A42" s="134" t="s">
        <v>267</v>
      </c>
      <c r="B42" s="306">
        <v>10.039999999999999</v>
      </c>
      <c r="C42" s="307" t="s">
        <v>575</v>
      </c>
      <c r="D42" s="303"/>
      <c r="E42" s="308"/>
    </row>
    <row r="43" spans="1:5" ht="37" x14ac:dyDescent="0.25">
      <c r="A43" s="305"/>
      <c r="B43" s="306">
        <v>10.049999999999999</v>
      </c>
      <c r="C43" s="307" t="s">
        <v>712</v>
      </c>
      <c r="D43" s="303"/>
      <c r="E43" s="308"/>
    </row>
    <row r="44" spans="1:5" ht="37" x14ac:dyDescent="0.25">
      <c r="A44" s="134" t="s">
        <v>267</v>
      </c>
      <c r="B44" s="306">
        <v>10.059999999999999</v>
      </c>
      <c r="C44" s="307" t="s">
        <v>340</v>
      </c>
      <c r="D44" s="303"/>
      <c r="E44" s="308"/>
    </row>
    <row r="45" spans="1:5" ht="37" x14ac:dyDescent="0.25">
      <c r="A45" s="134" t="s">
        <v>267</v>
      </c>
      <c r="B45" s="306">
        <v>10.069999999999999</v>
      </c>
      <c r="C45" s="307" t="s">
        <v>341</v>
      </c>
      <c r="D45" s="303"/>
      <c r="E45" s="308"/>
    </row>
    <row r="46" spans="1:5" ht="37" x14ac:dyDescent="0.25">
      <c r="A46" s="134" t="s">
        <v>267</v>
      </c>
      <c r="B46" s="306">
        <v>10.079999999999998</v>
      </c>
      <c r="C46" s="307" t="s">
        <v>342</v>
      </c>
      <c r="D46" s="303"/>
      <c r="E46" s="308"/>
    </row>
    <row r="47" spans="1:5" ht="55.5" x14ac:dyDescent="0.25">
      <c r="A47" s="134" t="s">
        <v>267</v>
      </c>
      <c r="B47" s="306">
        <v>10.089999999999998</v>
      </c>
      <c r="C47" s="307" t="s">
        <v>343</v>
      </c>
      <c r="D47" s="303"/>
      <c r="E47" s="308"/>
    </row>
    <row r="48" spans="1:5" ht="56" thickBot="1" x14ac:dyDescent="0.3">
      <c r="A48" s="130" t="s">
        <v>267</v>
      </c>
      <c r="B48" s="310">
        <v>10.099999999999998</v>
      </c>
      <c r="C48" s="325" t="s">
        <v>777</v>
      </c>
      <c r="D48" s="303"/>
      <c r="E48" s="308"/>
    </row>
    <row r="49" spans="1:5" ht="19.5" thickTop="1" thickBot="1" x14ac:dyDescent="0.3">
      <c r="A49" s="131" t="s">
        <v>267</v>
      </c>
      <c r="B49" s="313">
        <v>10.109999999999998</v>
      </c>
      <c r="C49" s="314" t="s">
        <v>350</v>
      </c>
      <c r="D49" s="337"/>
      <c r="E49" s="308"/>
    </row>
    <row r="50" spans="1:5" ht="37.5" thickTop="1" x14ac:dyDescent="0.25">
      <c r="A50" s="132"/>
      <c r="B50" s="317">
        <v>10.110099999999997</v>
      </c>
      <c r="C50" s="318" t="s">
        <v>608</v>
      </c>
      <c r="D50" s="333"/>
      <c r="E50" s="308"/>
    </row>
    <row r="51" spans="1:5" ht="37" x14ac:dyDescent="0.25">
      <c r="A51" s="132"/>
      <c r="B51" s="317">
        <v>10.110199999999997</v>
      </c>
      <c r="C51" s="318" t="s">
        <v>609</v>
      </c>
      <c r="D51" s="319"/>
      <c r="E51" s="308"/>
    </row>
    <row r="52" spans="1:5" ht="19" thickBot="1" x14ac:dyDescent="0.3">
      <c r="A52" s="133"/>
      <c r="B52" s="321">
        <v>10.110299999999997</v>
      </c>
      <c r="C52" s="322" t="s">
        <v>351</v>
      </c>
      <c r="D52" s="323"/>
      <c r="E52" s="308"/>
    </row>
    <row r="53" spans="1:5" ht="37.5" thickTop="1" x14ac:dyDescent="0.25">
      <c r="A53" s="300"/>
      <c r="B53" s="301">
        <v>10.119999999999999</v>
      </c>
      <c r="C53" s="328" t="s">
        <v>352</v>
      </c>
      <c r="D53" s="327"/>
      <c r="E53" s="308"/>
    </row>
    <row r="54" spans="1:5" ht="37" x14ac:dyDescent="0.25">
      <c r="A54" s="134" t="s">
        <v>267</v>
      </c>
      <c r="B54" s="306">
        <v>10.129999999999999</v>
      </c>
      <c r="C54" s="307" t="s">
        <v>353</v>
      </c>
      <c r="D54" s="303"/>
      <c r="E54" s="308"/>
    </row>
    <row r="55" spans="1:5" ht="56" thickBot="1" x14ac:dyDescent="0.3">
      <c r="A55" s="130" t="s">
        <v>267</v>
      </c>
      <c r="B55" s="310">
        <v>10.139999999999999</v>
      </c>
      <c r="C55" s="325" t="s">
        <v>354</v>
      </c>
      <c r="D55" s="303"/>
      <c r="E55" s="308"/>
    </row>
    <row r="56" spans="1:5" ht="19.5" thickTop="1" thickBot="1" x14ac:dyDescent="0.3">
      <c r="A56" s="131" t="s">
        <v>267</v>
      </c>
      <c r="B56" s="313">
        <v>10.149999999999999</v>
      </c>
      <c r="C56" s="314" t="s">
        <v>350</v>
      </c>
      <c r="D56" s="326"/>
      <c r="E56" s="308"/>
    </row>
    <row r="57" spans="1:5" ht="37.5" thickTop="1" x14ac:dyDescent="0.25">
      <c r="A57" s="132"/>
      <c r="B57" s="317">
        <v>10.150099999999998</v>
      </c>
      <c r="C57" s="318" t="s">
        <v>627</v>
      </c>
      <c r="D57" s="333"/>
      <c r="E57" s="308"/>
    </row>
    <row r="58" spans="1:5" ht="37.5" thickBot="1" x14ac:dyDescent="0.3">
      <c r="A58" s="133"/>
      <c r="B58" s="321">
        <v>10.150199999999998</v>
      </c>
      <c r="C58" s="322" t="s">
        <v>610</v>
      </c>
      <c r="D58" s="323"/>
      <c r="E58" s="308"/>
    </row>
    <row r="59" spans="1:5" ht="37.5" thickTop="1" x14ac:dyDescent="0.25">
      <c r="A59" s="129" t="s">
        <v>267</v>
      </c>
      <c r="B59" s="301">
        <v>10.16</v>
      </c>
      <c r="C59" s="328" t="s">
        <v>355</v>
      </c>
      <c r="D59" s="327"/>
      <c r="E59" s="308"/>
    </row>
    <row r="60" spans="1:5" ht="74.5" thickBot="1" x14ac:dyDescent="0.3">
      <c r="A60" s="130" t="s">
        <v>267</v>
      </c>
      <c r="B60" s="310">
        <v>10.17</v>
      </c>
      <c r="C60" s="325" t="s">
        <v>356</v>
      </c>
      <c r="D60" s="303"/>
      <c r="E60" s="308"/>
    </row>
    <row r="61" spans="1:5" ht="38" thickTop="1" thickBot="1" x14ac:dyDescent="0.3">
      <c r="A61" s="131" t="s">
        <v>267</v>
      </c>
      <c r="B61" s="313">
        <v>10.18</v>
      </c>
      <c r="C61" s="314" t="s">
        <v>357</v>
      </c>
      <c r="D61" s="326"/>
      <c r="E61" s="308"/>
    </row>
    <row r="62" spans="1:5" ht="37.5" thickTop="1" x14ac:dyDescent="0.25">
      <c r="A62" s="132"/>
      <c r="B62" s="317">
        <v>10.180099999999999</v>
      </c>
      <c r="C62" s="318" t="s">
        <v>611</v>
      </c>
      <c r="D62" s="333"/>
      <c r="E62" s="308"/>
    </row>
    <row r="63" spans="1:5" ht="37.5" thickBot="1" x14ac:dyDescent="0.3">
      <c r="A63" s="133"/>
      <c r="B63" s="321">
        <v>10.180199999999999</v>
      </c>
      <c r="C63" s="322" t="s">
        <v>612</v>
      </c>
      <c r="D63" s="323"/>
      <c r="E63" s="308"/>
    </row>
    <row r="64" spans="1:5" ht="37.5" thickTop="1" x14ac:dyDescent="0.25">
      <c r="A64" s="129" t="s">
        <v>267</v>
      </c>
      <c r="B64" s="301">
        <v>10.19</v>
      </c>
      <c r="C64" s="328" t="s">
        <v>358</v>
      </c>
      <c r="D64" s="303"/>
      <c r="E64" s="308"/>
    </row>
    <row r="65" spans="1:5" ht="37.5" thickBot="1" x14ac:dyDescent="0.3">
      <c r="A65" s="130" t="s">
        <v>267</v>
      </c>
      <c r="B65" s="310">
        <v>10.199999999999999</v>
      </c>
      <c r="C65" s="325" t="s">
        <v>359</v>
      </c>
      <c r="D65" s="303"/>
      <c r="E65" s="308"/>
    </row>
    <row r="66" spans="1:5" ht="38" thickTop="1" thickBot="1" x14ac:dyDescent="0.3">
      <c r="A66" s="131" t="s">
        <v>267</v>
      </c>
      <c r="B66" s="313">
        <v>10.210000000000001</v>
      </c>
      <c r="C66" s="314" t="s">
        <v>363</v>
      </c>
      <c r="D66" s="326"/>
      <c r="E66" s="308"/>
    </row>
    <row r="67" spans="1:5" ht="37.5" thickTop="1" x14ac:dyDescent="0.25">
      <c r="A67" s="132"/>
      <c r="B67" s="317">
        <v>10.210100000000001</v>
      </c>
      <c r="C67" s="318" t="s">
        <v>613</v>
      </c>
      <c r="D67" s="333"/>
      <c r="E67" s="308"/>
    </row>
    <row r="68" spans="1:5" ht="18.5" x14ac:dyDescent="0.25">
      <c r="A68" s="132"/>
      <c r="B68" s="317">
        <v>10.2102</v>
      </c>
      <c r="C68" s="318" t="s">
        <v>364</v>
      </c>
      <c r="D68" s="319"/>
      <c r="E68" s="308"/>
    </row>
    <row r="69" spans="1:5" ht="19" thickBot="1" x14ac:dyDescent="0.3">
      <c r="A69" s="133"/>
      <c r="B69" s="321">
        <v>10.2103</v>
      </c>
      <c r="C69" s="322" t="s">
        <v>365</v>
      </c>
      <c r="D69" s="323"/>
      <c r="E69" s="308"/>
    </row>
    <row r="70" spans="1:5" ht="19" thickTop="1" x14ac:dyDescent="0.25">
      <c r="A70" s="300"/>
      <c r="B70" s="301">
        <v>10.220000000000001</v>
      </c>
      <c r="C70" s="328" t="s">
        <v>366</v>
      </c>
      <c r="D70" s="303"/>
      <c r="E70" s="308"/>
    </row>
    <row r="71" spans="1:5" ht="37" x14ac:dyDescent="0.25">
      <c r="A71" s="134" t="s">
        <v>267</v>
      </c>
      <c r="B71" s="306">
        <v>10.23</v>
      </c>
      <c r="C71" s="307" t="s">
        <v>367</v>
      </c>
      <c r="D71" s="303"/>
      <c r="E71" s="308"/>
    </row>
    <row r="72" spans="1:5" ht="37" x14ac:dyDescent="0.25">
      <c r="A72" s="305"/>
      <c r="B72" s="306">
        <v>10.24</v>
      </c>
      <c r="C72" s="307" t="s">
        <v>368</v>
      </c>
      <c r="D72" s="303"/>
      <c r="E72" s="308"/>
    </row>
    <row r="73" spans="1:5" ht="37" x14ac:dyDescent="0.25">
      <c r="A73" s="305"/>
      <c r="B73" s="306">
        <v>10.25</v>
      </c>
      <c r="C73" s="307" t="s">
        <v>369</v>
      </c>
      <c r="D73" s="303"/>
      <c r="E73" s="308"/>
    </row>
    <row r="74" spans="1:5" ht="37" x14ac:dyDescent="0.25">
      <c r="A74" s="305"/>
      <c r="B74" s="306">
        <v>10.26</v>
      </c>
      <c r="C74" s="307" t="s">
        <v>370</v>
      </c>
      <c r="D74" s="303"/>
      <c r="E74" s="308"/>
    </row>
    <row r="75" spans="1:5" ht="18.5" x14ac:dyDescent="0.25">
      <c r="A75" s="305"/>
      <c r="B75" s="306">
        <v>10.27</v>
      </c>
      <c r="C75" s="307" t="s">
        <v>793</v>
      </c>
      <c r="D75" s="303"/>
      <c r="E75" s="308"/>
    </row>
    <row r="76" spans="1:5" ht="55.5" x14ac:dyDescent="0.25">
      <c r="A76" s="134" t="s">
        <v>267</v>
      </c>
      <c r="B76" s="306">
        <v>10.28</v>
      </c>
      <c r="C76" s="307" t="s">
        <v>371</v>
      </c>
      <c r="D76" s="303"/>
      <c r="E76" s="308"/>
    </row>
    <row r="77" spans="1:5" ht="37.5" thickBot="1" x14ac:dyDescent="0.3">
      <c r="A77" s="130" t="s">
        <v>267</v>
      </c>
      <c r="B77" s="310">
        <v>10.29</v>
      </c>
      <c r="C77" s="325" t="s">
        <v>372</v>
      </c>
      <c r="D77" s="303"/>
      <c r="E77" s="308"/>
    </row>
    <row r="78" spans="1:5" ht="38" thickTop="1" thickBot="1" x14ac:dyDescent="0.3">
      <c r="A78" s="131" t="s">
        <v>267</v>
      </c>
      <c r="B78" s="313">
        <v>10.299999999999999</v>
      </c>
      <c r="C78" s="314" t="s">
        <v>373</v>
      </c>
      <c r="D78" s="326"/>
      <c r="E78" s="308"/>
    </row>
    <row r="79" spans="1:5" ht="19" thickTop="1" x14ac:dyDescent="0.25">
      <c r="A79" s="132"/>
      <c r="B79" s="317">
        <v>10.300099999999999</v>
      </c>
      <c r="C79" s="318" t="s">
        <v>374</v>
      </c>
      <c r="D79" s="333"/>
      <c r="E79" s="308"/>
    </row>
    <row r="80" spans="1:5" ht="19" thickBot="1" x14ac:dyDescent="0.3">
      <c r="A80" s="133"/>
      <c r="B80" s="321">
        <v>10.300199999999998</v>
      </c>
      <c r="C80" s="322" t="s">
        <v>375</v>
      </c>
      <c r="D80" s="323"/>
      <c r="E80" s="308"/>
    </row>
    <row r="81" spans="1:5" ht="37.5" thickTop="1" x14ac:dyDescent="0.25">
      <c r="A81" s="129" t="s">
        <v>267</v>
      </c>
      <c r="B81" s="301">
        <v>10.31</v>
      </c>
      <c r="C81" s="328" t="s">
        <v>376</v>
      </c>
      <c r="D81" s="303"/>
      <c r="E81" s="308"/>
    </row>
    <row r="82" spans="1:5" ht="37" x14ac:dyDescent="0.25">
      <c r="A82" s="134" t="s">
        <v>267</v>
      </c>
      <c r="B82" s="306">
        <v>10.32</v>
      </c>
      <c r="C82" s="307" t="s">
        <v>379</v>
      </c>
      <c r="D82" s="303"/>
      <c r="E82" s="308"/>
    </row>
    <row r="83" spans="1:5" ht="37.5" thickBot="1" x14ac:dyDescent="0.3">
      <c r="A83" s="373" t="s">
        <v>267</v>
      </c>
      <c r="B83" s="341">
        <v>10.33</v>
      </c>
      <c r="C83" s="325" t="s">
        <v>380</v>
      </c>
      <c r="D83" s="374"/>
      <c r="E83" s="330"/>
    </row>
    <row r="84" spans="1:5" ht="13" thickTop="1" x14ac:dyDescent="0.25"/>
  </sheetData>
  <mergeCells count="6">
    <mergeCell ref="A6:C6"/>
    <mergeCell ref="A1:E1"/>
    <mergeCell ref="A2:E2"/>
    <mergeCell ref="A3:D3"/>
    <mergeCell ref="A4:D4"/>
    <mergeCell ref="A5:D5"/>
  </mergeCells>
  <pageMargins left="0.7" right="0.7" top="0.75" bottom="0.75" header="0.3" footer="0.3"/>
  <pageSetup scale="60" fitToHeight="0" orientation="landscape" horizontalDpi="1200" verticalDpi="1200" r:id="rId1"/>
  <headerFooter>
    <oddHeader>&amp;C&amp;"Arial,Bold"&amp;14&amp;KFF0000SENSITIVE SECURITY INFORMATION</oddHeader>
    <oddFooter>&amp;C&amp;G</oddFooter>
  </headerFooter>
  <legacyDrawingHF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'Dropdown Menus'!$C$2:$C$3</xm:f>
          </x14:formula1>
          <xm:sqref>D10:D14 D25:D26 D35:D39 D50:D52 D57:D58 D62:D63 D67:D69 D79:D80</xm:sqref>
        </x14:dataValidation>
        <x14:dataValidation type="list" allowBlank="1" showInputMessage="1" showErrorMessage="1">
          <x14:formula1>
            <xm:f>'Dropdown Menus'!$G$2:$G$4</xm:f>
          </x14:formula1>
          <xm:sqref>D9 D15:D22 D24 D27:D32 D34 D40:D49 D59:D61 D64:D66 D70:D78 D81:D83 D53:D56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R462"/>
  <sheetViews>
    <sheetView topLeftCell="D1" workbookViewId="0">
      <pane ySplit="7" topLeftCell="A8" activePane="bottomLeft" state="frozen"/>
      <selection pane="bottomLeft" activeCell="R8" sqref="R8:R21"/>
    </sheetView>
  </sheetViews>
  <sheetFormatPr defaultColWidth="9.1796875" defaultRowHeight="12.5" x14ac:dyDescent="0.25"/>
  <cols>
    <col min="1" max="1" width="9.1796875" style="8"/>
    <col min="2" max="2" width="9.1796875" style="97"/>
    <col min="3" max="3" width="67.7265625" style="99" customWidth="1"/>
    <col min="4" max="4" width="17" style="8" customWidth="1"/>
    <col min="5" max="6" width="9.1796875" style="101"/>
    <col min="7" max="7" width="12.1796875" style="8" bestFit="1" customWidth="1"/>
    <col min="8" max="8" width="9.1796875" style="8"/>
    <col min="9" max="9" width="5" style="2" bestFit="1" customWidth="1"/>
    <col min="10" max="10" width="9.1796875" style="8"/>
    <col min="11" max="11" width="9.1796875" style="101"/>
    <col min="12" max="12" width="9.1796875" style="8"/>
    <col min="13" max="13" width="12.1796875" style="8" bestFit="1" customWidth="1"/>
    <col min="14" max="14" width="9.1796875" style="8"/>
    <col min="15" max="15" width="16.81640625" style="2" bestFit="1" customWidth="1"/>
    <col min="16" max="16" width="9.1796875" style="2"/>
    <col min="17" max="17" width="38" style="2" bestFit="1" customWidth="1"/>
    <col min="18" max="18" width="23.81640625" style="2" bestFit="1" customWidth="1"/>
    <col min="19" max="16384" width="9.1796875" style="2"/>
  </cols>
  <sheetData>
    <row r="6" spans="1:18" ht="13" thickBot="1" x14ac:dyDescent="0.3">
      <c r="F6" s="101">
        <f>SUM(F8,F70,F85,F101,F172,F188,F198,F225,F235,F251,F302,F368,F404,F414)</f>
        <v>0</v>
      </c>
      <c r="G6" s="101">
        <f>SUM(G8,G70,G85,G101,G172,G188,G198,G225,G235,G251,G302,G368,G404,G414)</f>
        <v>151</v>
      </c>
      <c r="H6" s="106">
        <f t="shared" ref="H6" si="0">F6/G6</f>
        <v>0</v>
      </c>
      <c r="L6" s="101">
        <f>SUM(L8,L70,L85,L101,L172,L188,L198,L225,L235,L251,L302,L368,L404,L414)</f>
        <v>0</v>
      </c>
      <c r="M6" s="101">
        <f>SUM(M8,M70,M85,M101,M172,M188,M198,M225,M235,M251,M302,M368,M404,M414)</f>
        <v>121</v>
      </c>
      <c r="N6" s="106">
        <f t="shared" ref="N6" si="1">L6/M6</f>
        <v>0</v>
      </c>
    </row>
    <row r="7" spans="1:18" ht="26.5" thickTop="1" x14ac:dyDescent="0.25">
      <c r="A7" s="95" t="s">
        <v>567</v>
      </c>
      <c r="B7" s="95" t="s">
        <v>566</v>
      </c>
      <c r="C7" s="95" t="s">
        <v>581</v>
      </c>
      <c r="D7" s="95" t="s">
        <v>0</v>
      </c>
      <c r="E7" s="102" t="s">
        <v>2</v>
      </c>
      <c r="F7" s="102" t="s">
        <v>3</v>
      </c>
      <c r="G7" s="95" t="s">
        <v>5</v>
      </c>
      <c r="H7" s="95" t="s">
        <v>4</v>
      </c>
      <c r="I7" s="93" t="s">
        <v>625</v>
      </c>
      <c r="J7" s="95" t="s">
        <v>0</v>
      </c>
      <c r="K7" s="102" t="s">
        <v>2</v>
      </c>
      <c r="L7" s="102" t="s">
        <v>3</v>
      </c>
      <c r="M7" s="95" t="s">
        <v>5</v>
      </c>
      <c r="N7" s="95" t="s">
        <v>4</v>
      </c>
      <c r="O7" s="95" t="s">
        <v>626</v>
      </c>
      <c r="Q7" s="248" t="s">
        <v>173</v>
      </c>
      <c r="R7" s="249" t="s">
        <v>723</v>
      </c>
    </row>
    <row r="8" spans="1:18" ht="15.5" x14ac:dyDescent="0.25">
      <c r="A8" s="89" t="str">
        <f>Checklist!A8</f>
        <v>SAI</v>
      </c>
      <c r="B8" s="100">
        <f>Checklist!B8</f>
        <v>1</v>
      </c>
      <c r="C8" s="89" t="str">
        <f>Checklist!C8</f>
        <v>Security Plans</v>
      </c>
      <c r="D8" s="89"/>
      <c r="E8" s="113">
        <f>Weights!D8</f>
        <v>1</v>
      </c>
      <c r="F8" s="113">
        <f>SUM(F9:F12,F21:F23,F30:F33,F51:F53,F60,F67:F69)</f>
        <v>0</v>
      </c>
      <c r="G8" s="113">
        <f>SUM(G9:G12,G21:G23,G30:G33,G51:G53,G60,G67:G69)</f>
        <v>15</v>
      </c>
      <c r="H8" s="114">
        <f>F8/G8</f>
        <v>0</v>
      </c>
      <c r="I8" s="93" t="s">
        <v>625</v>
      </c>
      <c r="J8" s="92"/>
      <c r="K8" s="152">
        <f>Weights!F8</f>
        <v>1</v>
      </c>
      <c r="L8" s="113">
        <f>SUM(L21:L23,L30:L33,L51:L52,L68:L69)</f>
        <v>0</v>
      </c>
      <c r="M8" s="113">
        <f>SUM(M21:M23,M30:M33,M51:M52,M68:M69)</f>
        <v>10</v>
      </c>
      <c r="N8" s="114">
        <f>L8/M8</f>
        <v>0</v>
      </c>
      <c r="Q8" s="243" t="s">
        <v>570</v>
      </c>
      <c r="R8" s="250">
        <f>COUNTIFS('7 Recommendations'!$C$8:$C$107,$Q8)</f>
        <v>0</v>
      </c>
    </row>
    <row r="9" spans="1:18" ht="15.5" x14ac:dyDescent="0.25">
      <c r="A9" s="8" t="str">
        <f>IF(Checklist!A9="R","R","")</f>
        <v/>
      </c>
      <c r="B9" s="97">
        <f>Checklist!B9</f>
        <v>1.01</v>
      </c>
      <c r="C9" s="98" t="str">
        <f>Checklist!C9</f>
        <v>Is your corporate security manager solely dedicated to a corporate security function or tasked with other responsibilities such as environmental, health, and safety?</v>
      </c>
      <c r="D9" s="104">
        <f>IF(Checklist!D9="Yes",1,0)</f>
        <v>0</v>
      </c>
      <c r="E9" s="101">
        <f>Weights!D9</f>
        <v>1</v>
      </c>
      <c r="F9" s="101">
        <f t="shared" ref="F9:F11" si="2">D9*E9</f>
        <v>0</v>
      </c>
      <c r="G9" s="101">
        <f t="shared" ref="G9:G11" si="3">1*E9</f>
        <v>1</v>
      </c>
      <c r="H9" s="106">
        <f t="shared" ref="H9:H11" si="4">F9/G9</f>
        <v>0</v>
      </c>
      <c r="I9" s="93" t="s">
        <v>625</v>
      </c>
      <c r="J9" s="94"/>
      <c r="K9" s="103"/>
      <c r="L9" s="103"/>
      <c r="M9" s="103"/>
      <c r="N9" s="107"/>
      <c r="Q9" s="244" t="s">
        <v>577</v>
      </c>
      <c r="R9" s="250">
        <f>COUNTIFS('7 Recommendations'!$C$8:$C$107,$Q9)</f>
        <v>0</v>
      </c>
    </row>
    <row r="10" spans="1:18" ht="15.5" x14ac:dyDescent="0.25">
      <c r="A10" s="8" t="str">
        <f>IF(Checklist!A10="R","R","")</f>
        <v/>
      </c>
      <c r="B10" s="97">
        <f>Checklist!B10</f>
        <v>1.02</v>
      </c>
      <c r="C10" s="98" t="str">
        <f>Checklist!C10</f>
        <v>Does your corporate security manager or equivalent position have a direct reporting relationship to the senior leadership in the corporation?</v>
      </c>
      <c r="D10" s="104">
        <f>IF(Checklist!D10="Yes",1,0)</f>
        <v>0</v>
      </c>
      <c r="E10" s="101">
        <f>Weights!D10</f>
        <v>1</v>
      </c>
      <c r="F10" s="101">
        <f t="shared" si="2"/>
        <v>0</v>
      </c>
      <c r="G10" s="101">
        <f t="shared" si="3"/>
        <v>1</v>
      </c>
      <c r="H10" s="106">
        <f t="shared" si="4"/>
        <v>0</v>
      </c>
      <c r="I10" s="93" t="s">
        <v>625</v>
      </c>
      <c r="J10" s="94"/>
      <c r="K10" s="103"/>
      <c r="L10" s="103"/>
      <c r="M10" s="103"/>
      <c r="N10" s="107"/>
      <c r="Q10" s="245" t="s">
        <v>502</v>
      </c>
      <c r="R10" s="250">
        <f>COUNTIFS('7 Recommendations'!$C$8:$C$107,$Q10)</f>
        <v>0</v>
      </c>
    </row>
    <row r="11" spans="1:18" ht="15.5" x14ac:dyDescent="0.25">
      <c r="A11" s="8" t="str">
        <f>IF(Checklist!A11="R","R","")</f>
        <v/>
      </c>
      <c r="B11" s="97">
        <f>Checklist!B11</f>
        <v>1.03</v>
      </c>
      <c r="C11" s="98" t="str">
        <f>Checklist!C11</f>
        <v>Does the corporation have a cross-departmental security committee?</v>
      </c>
      <c r="D11" s="104">
        <f>IF(Checklist!D11="Yes",1,0)</f>
        <v>0</v>
      </c>
      <c r="E11" s="101">
        <f>Weights!D11</f>
        <v>1</v>
      </c>
      <c r="F11" s="101">
        <f t="shared" si="2"/>
        <v>0</v>
      </c>
      <c r="G11" s="101">
        <f t="shared" si="3"/>
        <v>1</v>
      </c>
      <c r="H11" s="106">
        <f t="shared" si="4"/>
        <v>0</v>
      </c>
      <c r="I11" s="93" t="s">
        <v>625</v>
      </c>
      <c r="J11" s="94"/>
      <c r="K11" s="103"/>
      <c r="L11" s="103"/>
      <c r="M11" s="103"/>
      <c r="N11" s="107"/>
      <c r="Q11" s="245" t="s">
        <v>286</v>
      </c>
      <c r="R11" s="250">
        <f>COUNTIFS('7 Recommendations'!$C$8:$C$107,$Q11)</f>
        <v>0</v>
      </c>
    </row>
    <row r="12" spans="1:18" ht="15.5" x14ac:dyDescent="0.25">
      <c r="A12" s="8" t="str">
        <f>IF(Checklist!A12="R","R","")</f>
        <v/>
      </c>
      <c r="B12" s="97">
        <f>Checklist!B12</f>
        <v>1.04</v>
      </c>
      <c r="C12" s="98" t="str">
        <f>Checklist!C12</f>
        <v>Which of the following departments are represented on the security committee?</v>
      </c>
      <c r="D12" s="109" t="str">
        <f>Checklist!D12</f>
        <v>ZZZ</v>
      </c>
      <c r="E12" s="110"/>
      <c r="F12" s="110"/>
      <c r="G12" s="109"/>
      <c r="H12" s="109"/>
      <c r="I12" s="93" t="s">
        <v>625</v>
      </c>
      <c r="J12" s="108"/>
      <c r="K12" s="154"/>
      <c r="L12" s="108"/>
      <c r="M12" s="108"/>
      <c r="N12" s="108"/>
      <c r="O12" s="111" t="s">
        <v>623</v>
      </c>
      <c r="Q12" s="243" t="s">
        <v>469</v>
      </c>
      <c r="R12" s="250">
        <f>COUNTIFS('7 Recommendations'!$C$8:$C$107,$Q12)</f>
        <v>0</v>
      </c>
    </row>
    <row r="13" spans="1:18" ht="15.5" x14ac:dyDescent="0.25">
      <c r="A13" s="8" t="str">
        <f>IF(Checklist!A13="R","R","")</f>
        <v/>
      </c>
      <c r="B13" s="97">
        <f>Checklist!B13</f>
        <v>1.0401</v>
      </c>
      <c r="C13" s="98" t="str">
        <f>Checklist!C13</f>
        <v>Corporate Management</v>
      </c>
      <c r="D13" s="96">
        <f>IF(Checklist!D13="X",1,0)</f>
        <v>0</v>
      </c>
      <c r="E13" s="101">
        <f>Weights!D13</f>
        <v>1</v>
      </c>
      <c r="F13" s="101">
        <f t="shared" ref="F13:F19" si="5">D13*E13</f>
        <v>0</v>
      </c>
      <c r="G13" s="101">
        <f t="shared" ref="G13:G19" si="6">1*E13</f>
        <v>1</v>
      </c>
      <c r="H13" s="106">
        <f t="shared" ref="H13:H19" si="7">F13/G13</f>
        <v>0</v>
      </c>
      <c r="I13" s="93" t="s">
        <v>625</v>
      </c>
      <c r="J13" s="94"/>
      <c r="K13" s="103"/>
      <c r="L13" s="103"/>
      <c r="M13" s="103"/>
      <c r="N13" s="107"/>
      <c r="Q13" s="243" t="s">
        <v>563</v>
      </c>
      <c r="R13" s="250">
        <f>COUNTIFS('7 Recommendations'!$C$8:$C$107,$Q13)</f>
        <v>0</v>
      </c>
    </row>
    <row r="14" spans="1:18" ht="15.5" x14ac:dyDescent="0.25">
      <c r="A14" s="8" t="str">
        <f>IF(Checklist!A14="R","R","")</f>
        <v/>
      </c>
      <c r="B14" s="97">
        <f>Checklist!B14</f>
        <v>1.0402</v>
      </c>
      <c r="C14" s="98" t="str">
        <f>Checklist!C14</f>
        <v>Human Resources</v>
      </c>
      <c r="D14" s="96">
        <f>IF(Checklist!D14="X",1,0)</f>
        <v>0</v>
      </c>
      <c r="E14" s="101">
        <f>Weights!D14</f>
        <v>1</v>
      </c>
      <c r="F14" s="101">
        <f t="shared" si="5"/>
        <v>0</v>
      </c>
      <c r="G14" s="101">
        <f t="shared" si="6"/>
        <v>1</v>
      </c>
      <c r="H14" s="106">
        <f t="shared" si="7"/>
        <v>0</v>
      </c>
      <c r="I14" s="93" t="s">
        <v>625</v>
      </c>
      <c r="J14" s="94"/>
      <c r="K14" s="103"/>
      <c r="L14" s="103"/>
      <c r="M14" s="103"/>
      <c r="N14" s="107"/>
      <c r="Q14" s="243" t="s">
        <v>280</v>
      </c>
      <c r="R14" s="250">
        <f>COUNTIFS('7 Recommendations'!$C$8:$C$107,$Q14)</f>
        <v>0</v>
      </c>
    </row>
    <row r="15" spans="1:18" ht="15.5" x14ac:dyDescent="0.25">
      <c r="A15" s="8" t="str">
        <f>IF(Checklist!A15="R","R","")</f>
        <v/>
      </c>
      <c r="B15" s="97">
        <f>Checklist!B15</f>
        <v>1.0403</v>
      </c>
      <c r="C15" s="98" t="str">
        <f>Checklist!C15</f>
        <v>Security</v>
      </c>
      <c r="D15" s="96">
        <f>IF(Checklist!D15="X",1,0)</f>
        <v>0</v>
      </c>
      <c r="E15" s="101">
        <f>Weights!D15</f>
        <v>1</v>
      </c>
      <c r="F15" s="101">
        <f t="shared" si="5"/>
        <v>0</v>
      </c>
      <c r="G15" s="101">
        <f t="shared" si="6"/>
        <v>1</v>
      </c>
      <c r="H15" s="106">
        <f t="shared" si="7"/>
        <v>0</v>
      </c>
      <c r="I15" s="93" t="s">
        <v>625</v>
      </c>
      <c r="J15" s="94"/>
      <c r="K15" s="103"/>
      <c r="L15" s="103"/>
      <c r="M15" s="103"/>
      <c r="N15" s="107"/>
      <c r="Q15" s="243" t="s">
        <v>576</v>
      </c>
      <c r="R15" s="250">
        <f>COUNTIFS('7 Recommendations'!$C$8:$C$107,$Q15)</f>
        <v>0</v>
      </c>
    </row>
    <row r="16" spans="1:18" ht="15.5" x14ac:dyDescent="0.25">
      <c r="A16" s="8" t="str">
        <f>IF(Checklist!A16="R","R","")</f>
        <v/>
      </c>
      <c r="B16" s="97">
        <f>Checklist!B16</f>
        <v>1.0404</v>
      </c>
      <c r="C16" s="98" t="str">
        <f>Checklist!C16</f>
        <v>Legal</v>
      </c>
      <c r="D16" s="96">
        <f>IF(Checklist!D16="X",1,0)</f>
        <v>0</v>
      </c>
      <c r="E16" s="101">
        <f>Weights!D16</f>
        <v>1</v>
      </c>
      <c r="F16" s="101">
        <f t="shared" si="5"/>
        <v>0</v>
      </c>
      <c r="G16" s="101">
        <f t="shared" si="6"/>
        <v>1</v>
      </c>
      <c r="H16" s="106">
        <f t="shared" si="7"/>
        <v>0</v>
      </c>
      <c r="I16" s="93" t="s">
        <v>625</v>
      </c>
      <c r="J16" s="94"/>
      <c r="K16" s="103"/>
      <c r="L16" s="103"/>
      <c r="M16" s="103"/>
      <c r="N16" s="107"/>
      <c r="Q16" s="243" t="s">
        <v>582</v>
      </c>
      <c r="R16" s="250">
        <f>COUNTIFS('7 Recommendations'!$C$8:$C$107,$Q16)</f>
        <v>0</v>
      </c>
    </row>
    <row r="17" spans="1:18" ht="15.5" x14ac:dyDescent="0.25">
      <c r="A17" s="8" t="str">
        <f>IF(Checklist!A17="R","R","")</f>
        <v/>
      </c>
      <c r="B17" s="97">
        <f>Checklist!B17</f>
        <v>1.0405</v>
      </c>
      <c r="C17" s="98" t="str">
        <f>Checklist!C17</f>
        <v>Engineering</v>
      </c>
      <c r="D17" s="96">
        <f>IF(Checklist!D17="X",1,0)</f>
        <v>0</v>
      </c>
      <c r="E17" s="101">
        <f>Weights!D17</f>
        <v>1</v>
      </c>
      <c r="F17" s="101">
        <f t="shared" si="5"/>
        <v>0</v>
      </c>
      <c r="G17" s="101">
        <f t="shared" si="6"/>
        <v>1</v>
      </c>
      <c r="H17" s="106">
        <f t="shared" si="7"/>
        <v>0</v>
      </c>
      <c r="I17" s="93" t="s">
        <v>625</v>
      </c>
      <c r="J17" s="94"/>
      <c r="K17" s="103"/>
      <c r="L17" s="103"/>
      <c r="M17" s="103"/>
      <c r="N17" s="107"/>
      <c r="Q17" s="243" t="s">
        <v>568</v>
      </c>
      <c r="R17" s="250">
        <f>COUNTIFS('7 Recommendations'!$C$8:$C$107,$Q17)</f>
        <v>0</v>
      </c>
    </row>
    <row r="18" spans="1:18" ht="15.5" x14ac:dyDescent="0.25">
      <c r="A18" s="8" t="str">
        <f>IF(Checklist!A18="R","R","")</f>
        <v/>
      </c>
      <c r="B18" s="97">
        <f>Checklist!B18</f>
        <v>1.0406</v>
      </c>
      <c r="C18" s="98" t="str">
        <f>Checklist!C18</f>
        <v>Operations and/or Maintenance</v>
      </c>
      <c r="D18" s="96">
        <f>IF(Checklist!D18="X",1,0)</f>
        <v>0</v>
      </c>
      <c r="E18" s="101">
        <f>Weights!D18</f>
        <v>1</v>
      </c>
      <c r="F18" s="101">
        <f t="shared" si="5"/>
        <v>0</v>
      </c>
      <c r="G18" s="101">
        <f t="shared" si="6"/>
        <v>1</v>
      </c>
      <c r="H18" s="106">
        <f t="shared" si="7"/>
        <v>0</v>
      </c>
      <c r="I18" s="93" t="s">
        <v>625</v>
      </c>
      <c r="J18" s="94"/>
      <c r="K18" s="103"/>
      <c r="L18" s="103"/>
      <c r="M18" s="103"/>
      <c r="N18" s="107"/>
      <c r="Q18" s="243" t="s">
        <v>583</v>
      </c>
      <c r="R18" s="250">
        <f>COUNTIFS('7 Recommendations'!$C$8:$C$107,$Q18)</f>
        <v>0</v>
      </c>
    </row>
    <row r="19" spans="1:18" ht="15.5" x14ac:dyDescent="0.25">
      <c r="A19" s="8" t="str">
        <f>IF(Checklist!A19="R","R","")</f>
        <v/>
      </c>
      <c r="B19" s="97">
        <f>Checklist!B19</f>
        <v>1.0407</v>
      </c>
      <c r="C19" s="98" t="str">
        <f>Checklist!C19</f>
        <v>Information Technology</v>
      </c>
      <c r="D19" s="96">
        <f>IF(Checklist!D19="X",1,0)</f>
        <v>0</v>
      </c>
      <c r="E19" s="101">
        <f>Weights!D19</f>
        <v>1</v>
      </c>
      <c r="F19" s="101">
        <f t="shared" si="5"/>
        <v>0</v>
      </c>
      <c r="G19" s="101">
        <f t="shared" si="6"/>
        <v>1</v>
      </c>
      <c r="H19" s="106">
        <f t="shared" si="7"/>
        <v>0</v>
      </c>
      <c r="I19" s="93" t="s">
        <v>625</v>
      </c>
      <c r="J19" s="94"/>
      <c r="K19" s="103"/>
      <c r="L19" s="103"/>
      <c r="M19" s="103"/>
      <c r="N19" s="107"/>
      <c r="Q19" s="243" t="s">
        <v>569</v>
      </c>
      <c r="R19" s="250">
        <f>COUNTIFS('7 Recommendations'!$C$8:$C$107,$Q19)</f>
        <v>0</v>
      </c>
    </row>
    <row r="20" spans="1:18" ht="15.5" x14ac:dyDescent="0.25">
      <c r="A20" s="8" t="str">
        <f>IF(Checklist!A20="R","R","")</f>
        <v/>
      </c>
      <c r="B20" s="97">
        <f>Checklist!B20</f>
        <v>1.0407999999999999</v>
      </c>
      <c r="C20" s="287" t="str">
        <f>Checklist!C20</f>
        <v>Other (if checked, elaborate)</v>
      </c>
      <c r="D20" s="96">
        <f>IF(Checklist!D20="X",1,0)</f>
        <v>0</v>
      </c>
      <c r="E20" s="101">
        <f>Weights!D20</f>
        <v>1</v>
      </c>
      <c r="F20" s="101">
        <f t="shared" ref="F20" si="8">D20*E20</f>
        <v>0</v>
      </c>
      <c r="G20" s="101">
        <f t="shared" ref="G20" si="9">1*E20</f>
        <v>1</v>
      </c>
      <c r="H20" s="106">
        <f t="shared" ref="H20" si="10">F20/G20</f>
        <v>0</v>
      </c>
      <c r="I20" s="93" t="s">
        <v>625</v>
      </c>
      <c r="J20" s="94"/>
      <c r="K20" s="103"/>
      <c r="L20" s="103"/>
      <c r="M20" s="103"/>
      <c r="N20" s="107"/>
      <c r="Q20" s="243" t="s">
        <v>282</v>
      </c>
      <c r="R20" s="250">
        <f>COUNTIFS('7 Recommendations'!$C$8:$C$107,$Q20)</f>
        <v>0</v>
      </c>
    </row>
    <row r="21" spans="1:18" ht="16" thickBot="1" x14ac:dyDescent="0.3">
      <c r="A21" s="8" t="str">
        <f>IF(Checklist!A21="R","R","")</f>
        <v>R</v>
      </c>
      <c r="B21" s="97">
        <f>Checklist!B21</f>
        <v>1.05</v>
      </c>
      <c r="C21" s="98" t="str">
        <f>Checklist!C21</f>
        <v>Have you established a corporate security program to address and document policies and procedures for managing security-related threats, incidents, and responses?</v>
      </c>
      <c r="D21" s="104">
        <f>IF(Checklist!D21="Yes",1,0)</f>
        <v>0</v>
      </c>
      <c r="E21" s="101">
        <f>Weights!D21</f>
        <v>1</v>
      </c>
      <c r="F21" s="101">
        <f>D21*E21</f>
        <v>0</v>
      </c>
      <c r="G21" s="101">
        <f>1*E21</f>
        <v>1</v>
      </c>
      <c r="H21" s="106">
        <f>F21/G21</f>
        <v>0</v>
      </c>
      <c r="I21" s="93" t="s">
        <v>625</v>
      </c>
      <c r="J21" s="8">
        <f t="shared" ref="J21:M22" si="11">D21</f>
        <v>0</v>
      </c>
      <c r="K21" s="101">
        <f>Weights!F21</f>
        <v>1</v>
      </c>
      <c r="L21" s="101">
        <f t="shared" si="11"/>
        <v>0</v>
      </c>
      <c r="M21" s="101">
        <f t="shared" si="11"/>
        <v>1</v>
      </c>
      <c r="N21" s="106">
        <f>L21/M21</f>
        <v>0</v>
      </c>
      <c r="Q21" s="293" t="s">
        <v>289</v>
      </c>
      <c r="R21" s="294">
        <f>COUNTIFS('7 Recommendations'!$C$8:$C$107,$Q21)</f>
        <v>0</v>
      </c>
    </row>
    <row r="22" spans="1:18" ht="16.5" thickTop="1" thickBot="1" x14ac:dyDescent="0.3">
      <c r="A22" s="8" t="str">
        <f>IF(Checklist!A22="R","R","")</f>
        <v>R</v>
      </c>
      <c r="B22" s="97">
        <f>Checklist!B22</f>
        <v>1.06</v>
      </c>
      <c r="C22" s="98" t="str">
        <f>Checklist!C22</f>
        <v>Does your corporation have a written corporate security plan?</v>
      </c>
      <c r="D22" s="104">
        <f>IF(Checklist!D22="Yes",1,0)</f>
        <v>0</v>
      </c>
      <c r="E22" s="101">
        <f>Weights!D22</f>
        <v>1</v>
      </c>
      <c r="F22" s="101">
        <f>D22*E22</f>
        <v>0</v>
      </c>
      <c r="G22" s="101">
        <f t="shared" ref="G22" si="12">1*E22</f>
        <v>1</v>
      </c>
      <c r="H22" s="106">
        <f t="shared" ref="H22" si="13">F22/G22</f>
        <v>0</v>
      </c>
      <c r="I22" s="93" t="s">
        <v>625</v>
      </c>
      <c r="J22" s="8">
        <f t="shared" si="11"/>
        <v>0</v>
      </c>
      <c r="K22" s="101">
        <f>Weights!F22</f>
        <v>1</v>
      </c>
      <c r="L22" s="101">
        <f t="shared" si="11"/>
        <v>0</v>
      </c>
      <c r="M22" s="101">
        <f t="shared" si="11"/>
        <v>1</v>
      </c>
      <c r="N22" s="106">
        <f>L22/M22</f>
        <v>0</v>
      </c>
      <c r="Q22" s="247" t="s">
        <v>724</v>
      </c>
      <c r="R22" s="251">
        <f>SUM(R8:R21)</f>
        <v>0</v>
      </c>
    </row>
    <row r="23" spans="1:18" ht="13" thickTop="1" x14ac:dyDescent="0.25">
      <c r="A23" s="8" t="str">
        <f>IF(Checklist!A23="R","R","")</f>
        <v>R</v>
      </c>
      <c r="B23" s="97">
        <f>Checklist!B23</f>
        <v>1.07</v>
      </c>
      <c r="C23" s="147" t="str">
        <f>Checklist!C23</f>
        <v>Which of the following company plans are directly included or incorporated by reference in the corporate security plan?</v>
      </c>
      <c r="D23" s="109">
        <f>IF(Checklist!D23="Yes",1,0)</f>
        <v>0</v>
      </c>
      <c r="E23" s="110">
        <f>Weights!D23</f>
        <v>1</v>
      </c>
      <c r="F23" s="110">
        <f>D23*E23</f>
        <v>0</v>
      </c>
      <c r="G23" s="110">
        <f t="shared" ref="G23" si="14">1*E23</f>
        <v>1</v>
      </c>
      <c r="H23" s="115">
        <f t="shared" ref="H23" si="15">F23/G23</f>
        <v>0</v>
      </c>
      <c r="I23" s="93" t="s">
        <v>625</v>
      </c>
      <c r="J23" s="109">
        <f t="shared" ref="J23" si="16">D23</f>
        <v>0</v>
      </c>
      <c r="K23" s="110">
        <f>Weights!F23</f>
        <v>1</v>
      </c>
      <c r="L23" s="110">
        <f t="shared" ref="L23" si="17">F23</f>
        <v>0</v>
      </c>
      <c r="M23" s="110">
        <f t="shared" ref="M23" si="18">G23</f>
        <v>1</v>
      </c>
      <c r="N23" s="115">
        <f>L23/M23</f>
        <v>0</v>
      </c>
      <c r="O23" s="111" t="s">
        <v>623</v>
      </c>
    </row>
    <row r="24" spans="1:18" x14ac:dyDescent="0.25">
      <c r="A24" s="8" t="str">
        <f>IF(Checklist!A24="R","R","")</f>
        <v/>
      </c>
      <c r="B24" s="97">
        <f>Checklist!B24</f>
        <v>1.0701000000000001</v>
      </c>
      <c r="C24" s="147" t="str">
        <f>Checklist!C24</f>
        <v>Business Continuity Plan</v>
      </c>
      <c r="D24" s="96">
        <f>IF(Checklist!D24="X",1,0)</f>
        <v>0</v>
      </c>
      <c r="E24" s="101">
        <f>Weights!D24</f>
        <v>1</v>
      </c>
      <c r="F24" s="101">
        <f t="shared" ref="F24:F28" si="19">D24*E24</f>
        <v>0</v>
      </c>
      <c r="G24" s="101">
        <f t="shared" ref="G24:G28" si="20">1*E24</f>
        <v>1</v>
      </c>
      <c r="H24" s="106">
        <f t="shared" ref="H24:H28" si="21">F24/G24</f>
        <v>0</v>
      </c>
      <c r="I24" s="93" t="s">
        <v>625</v>
      </c>
      <c r="J24" s="8">
        <f t="shared" ref="J24:J31" si="22">D24</f>
        <v>0</v>
      </c>
      <c r="K24" s="101">
        <f>Weights!F24</f>
        <v>1</v>
      </c>
      <c r="L24" s="101">
        <f t="shared" ref="L24:L31" si="23">F24</f>
        <v>0</v>
      </c>
      <c r="M24" s="101">
        <f t="shared" ref="M24:M31" si="24">G24</f>
        <v>1</v>
      </c>
      <c r="N24" s="106">
        <f t="shared" ref="N24:N31" si="25">L24/M24</f>
        <v>0</v>
      </c>
    </row>
    <row r="25" spans="1:18" x14ac:dyDescent="0.25">
      <c r="A25" s="8" t="str">
        <f>IF(Checklist!A25="R","R","")</f>
        <v/>
      </c>
      <c r="B25" s="97">
        <f>Checklist!B25</f>
        <v>1.0702</v>
      </c>
      <c r="C25" s="147" t="str">
        <f>Checklist!C25</f>
        <v>Incident Response Plan</v>
      </c>
      <c r="D25" s="96">
        <f>IF(Checklist!D25="X",1,0)</f>
        <v>0</v>
      </c>
      <c r="E25" s="101">
        <f>Weights!D25</f>
        <v>1</v>
      </c>
      <c r="F25" s="101">
        <f t="shared" si="19"/>
        <v>0</v>
      </c>
      <c r="G25" s="101">
        <f t="shared" si="20"/>
        <v>1</v>
      </c>
      <c r="H25" s="106">
        <f t="shared" si="21"/>
        <v>0</v>
      </c>
      <c r="I25" s="93" t="s">
        <v>625</v>
      </c>
      <c r="J25" s="8">
        <f t="shared" si="22"/>
        <v>0</v>
      </c>
      <c r="K25" s="101">
        <f>Weights!F25</f>
        <v>1</v>
      </c>
      <c r="L25" s="101">
        <f t="shared" si="23"/>
        <v>0</v>
      </c>
      <c r="M25" s="101">
        <f t="shared" si="24"/>
        <v>1</v>
      </c>
      <c r="N25" s="106">
        <f t="shared" si="25"/>
        <v>0</v>
      </c>
    </row>
    <row r="26" spans="1:18" x14ac:dyDescent="0.25">
      <c r="A26" s="8" t="str">
        <f>IF(Checklist!A26="R","R","")</f>
        <v/>
      </c>
      <c r="B26" s="97">
        <f>Checklist!B26</f>
        <v>1.0703</v>
      </c>
      <c r="C26" s="147" t="str">
        <f>Checklist!C26</f>
        <v>Incident Recovery Plan</v>
      </c>
      <c r="D26" s="96">
        <f>IF(Checklist!D26="X",1,0)</f>
        <v>0</v>
      </c>
      <c r="E26" s="101">
        <f>Weights!D26</f>
        <v>1</v>
      </c>
      <c r="F26" s="101">
        <f t="shared" si="19"/>
        <v>0</v>
      </c>
      <c r="G26" s="101">
        <f t="shared" si="20"/>
        <v>1</v>
      </c>
      <c r="H26" s="106">
        <f t="shared" si="21"/>
        <v>0</v>
      </c>
      <c r="I26" s="93" t="s">
        <v>625</v>
      </c>
      <c r="J26" s="8">
        <f t="shared" si="22"/>
        <v>0</v>
      </c>
      <c r="K26" s="101">
        <f>Weights!F26</f>
        <v>1</v>
      </c>
      <c r="L26" s="101">
        <f t="shared" si="23"/>
        <v>0</v>
      </c>
      <c r="M26" s="101">
        <f t="shared" si="24"/>
        <v>1</v>
      </c>
      <c r="N26" s="106">
        <f t="shared" si="25"/>
        <v>0</v>
      </c>
    </row>
    <row r="27" spans="1:18" x14ac:dyDescent="0.25">
      <c r="A27" s="8" t="str">
        <f>IF(Checklist!A27="R","R","")</f>
        <v/>
      </c>
      <c r="B27" s="97">
        <f>Checklist!B27</f>
        <v>1.0704</v>
      </c>
      <c r="C27" s="147" t="str">
        <f>Checklist!C27</f>
        <v>Enterprise Cybersecurity Plans</v>
      </c>
      <c r="D27" s="96">
        <f>IF(Checklist!D27="X",1,0)</f>
        <v>0</v>
      </c>
      <c r="E27" s="101">
        <f>Weights!D27</f>
        <v>1</v>
      </c>
      <c r="F27" s="101">
        <f t="shared" si="19"/>
        <v>0</v>
      </c>
      <c r="G27" s="101">
        <f t="shared" si="20"/>
        <v>1</v>
      </c>
      <c r="H27" s="106">
        <f t="shared" si="21"/>
        <v>0</v>
      </c>
      <c r="I27" s="93" t="s">
        <v>625</v>
      </c>
      <c r="J27" s="8">
        <f t="shared" si="22"/>
        <v>0</v>
      </c>
      <c r="K27" s="101">
        <f>Weights!F27</f>
        <v>1</v>
      </c>
      <c r="L27" s="101">
        <f t="shared" si="23"/>
        <v>0</v>
      </c>
      <c r="M27" s="101">
        <f t="shared" si="24"/>
        <v>1</v>
      </c>
      <c r="N27" s="106">
        <f t="shared" si="25"/>
        <v>0</v>
      </c>
    </row>
    <row r="28" spans="1:18" x14ac:dyDescent="0.25">
      <c r="A28" s="8" t="str">
        <f>IF(Checklist!A28="R","R","")</f>
        <v/>
      </c>
      <c r="B28" s="97">
        <f>Checklist!B28</f>
        <v>1.0705</v>
      </c>
      <c r="C28" s="147" t="str">
        <f>Checklist!C28</f>
        <v>OT Cybersecurity Plans</v>
      </c>
      <c r="D28" s="96">
        <f>IF(Checklist!D28="X",1,0)</f>
        <v>0</v>
      </c>
      <c r="E28" s="101">
        <f>Weights!D28</f>
        <v>1</v>
      </c>
      <c r="F28" s="101">
        <f t="shared" si="19"/>
        <v>0</v>
      </c>
      <c r="G28" s="101">
        <f t="shared" si="20"/>
        <v>1</v>
      </c>
      <c r="H28" s="106">
        <f t="shared" si="21"/>
        <v>0</v>
      </c>
      <c r="I28" s="93" t="s">
        <v>625</v>
      </c>
      <c r="J28" s="8">
        <f t="shared" si="22"/>
        <v>0</v>
      </c>
      <c r="K28" s="101">
        <f>Weights!F28</f>
        <v>1</v>
      </c>
      <c r="L28" s="101">
        <f t="shared" si="23"/>
        <v>0</v>
      </c>
      <c r="M28" s="101">
        <f t="shared" si="24"/>
        <v>1</v>
      </c>
      <c r="N28" s="106">
        <f t="shared" si="25"/>
        <v>0</v>
      </c>
    </row>
    <row r="29" spans="1:18" x14ac:dyDescent="0.25">
      <c r="A29" s="8" t="str">
        <f>IF(Checklist!A29="R","R","")</f>
        <v/>
      </c>
      <c r="B29" s="97">
        <f>Checklist!B29</f>
        <v>1.0706</v>
      </c>
      <c r="C29" s="147" t="str">
        <f>Checklist!C29</f>
        <v>Other (if checked, elaborate)</v>
      </c>
      <c r="D29" s="96">
        <f>IF(Checklist!D29="X",1,0)</f>
        <v>0</v>
      </c>
      <c r="E29" s="101">
        <f>Weights!D29</f>
        <v>1</v>
      </c>
      <c r="F29" s="101">
        <f t="shared" ref="F29" si="26">D29*E29</f>
        <v>0</v>
      </c>
      <c r="G29" s="101">
        <f t="shared" ref="G29" si="27">1*E29</f>
        <v>1</v>
      </c>
      <c r="H29" s="106">
        <f t="shared" ref="H29" si="28">F29/G29</f>
        <v>0</v>
      </c>
      <c r="I29" s="93" t="s">
        <v>625</v>
      </c>
      <c r="J29" s="8">
        <f t="shared" ref="J29" si="29">D29</f>
        <v>0</v>
      </c>
      <c r="K29" s="101">
        <f>Weights!F29</f>
        <v>1</v>
      </c>
      <c r="L29" s="101">
        <f t="shared" ref="L29" si="30">F29</f>
        <v>0</v>
      </c>
      <c r="M29" s="101">
        <f t="shared" ref="M29" si="31">G29</f>
        <v>1</v>
      </c>
      <c r="N29" s="106">
        <f t="shared" ref="N29" si="32">L29/M29</f>
        <v>0</v>
      </c>
    </row>
    <row r="30" spans="1:18" x14ac:dyDescent="0.25">
      <c r="A30" s="8" t="str">
        <f>IF(Checklist!A30="R","R","")</f>
        <v>R</v>
      </c>
      <c r="B30" s="97">
        <f>Checklist!B30</f>
        <v>1.08</v>
      </c>
      <c r="C30" s="98" t="str">
        <f>Checklist!C30</f>
        <v>Is the corporate security plan reviewed on an annual basis and updated as required?</v>
      </c>
      <c r="D30" s="104">
        <f>IF(Checklist!D30="Yes",1,0)</f>
        <v>0</v>
      </c>
      <c r="E30" s="101">
        <f>Weights!D30</f>
        <v>1</v>
      </c>
      <c r="F30" s="101">
        <f t="shared" ref="F30:F32" si="33">D30*E30</f>
        <v>0</v>
      </c>
      <c r="G30" s="101">
        <f t="shared" ref="G30:G32" si="34">1*E30</f>
        <v>1</v>
      </c>
      <c r="H30" s="106">
        <f t="shared" ref="H30:H32" si="35">F30/G30</f>
        <v>0</v>
      </c>
      <c r="I30" s="93" t="s">
        <v>625</v>
      </c>
      <c r="J30" s="8">
        <f t="shared" si="22"/>
        <v>0</v>
      </c>
      <c r="K30" s="101">
        <f>Weights!F30</f>
        <v>1</v>
      </c>
      <c r="L30" s="101">
        <f t="shared" si="23"/>
        <v>0</v>
      </c>
      <c r="M30" s="101">
        <f t="shared" si="24"/>
        <v>1</v>
      </c>
      <c r="N30" s="106">
        <f t="shared" si="25"/>
        <v>0</v>
      </c>
    </row>
    <row r="31" spans="1:18" x14ac:dyDescent="0.25">
      <c r="A31" s="8" t="str">
        <f>IF(Checklist!A31="R","R","")</f>
        <v>R</v>
      </c>
      <c r="B31" s="97">
        <f>Checklist!B31</f>
        <v>1.0900000000000001</v>
      </c>
      <c r="C31" s="98" t="str">
        <f>Checklist!C31</f>
        <v>Does the corporate security plan identify the primary and alternate security manager or officer responsible for executing and maintaining the plan?</v>
      </c>
      <c r="D31" s="104">
        <f>IF(Checklist!D31="Yes",1,0)</f>
        <v>0</v>
      </c>
      <c r="E31" s="101">
        <f>Weights!D31</f>
        <v>1</v>
      </c>
      <c r="F31" s="101">
        <f t="shared" si="33"/>
        <v>0</v>
      </c>
      <c r="G31" s="101">
        <f t="shared" si="34"/>
        <v>1</v>
      </c>
      <c r="H31" s="106">
        <f t="shared" si="35"/>
        <v>0</v>
      </c>
      <c r="I31" s="93" t="s">
        <v>625</v>
      </c>
      <c r="J31" s="8">
        <f t="shared" si="22"/>
        <v>0</v>
      </c>
      <c r="K31" s="101">
        <f>Weights!F31</f>
        <v>1</v>
      </c>
      <c r="L31" s="101">
        <f t="shared" si="23"/>
        <v>0</v>
      </c>
      <c r="M31" s="101">
        <f t="shared" si="24"/>
        <v>1</v>
      </c>
      <c r="N31" s="106">
        <f t="shared" si="25"/>
        <v>0</v>
      </c>
    </row>
    <row r="32" spans="1:18" x14ac:dyDescent="0.25">
      <c r="A32" s="8" t="str">
        <f>IF(Checklist!A32="R","R","")</f>
        <v/>
      </c>
      <c r="B32" s="97">
        <f>Checklist!B32</f>
        <v>1.1000000000000001</v>
      </c>
      <c r="C32" s="98" t="str">
        <f>Checklist!C32</f>
        <v>Is the corporate security plan readily available to those persons responsible for security actions?</v>
      </c>
      <c r="D32" s="104">
        <f>IF(Checklist!D32="Yes",1,0)</f>
        <v>0</v>
      </c>
      <c r="E32" s="101">
        <f>Weights!D32</f>
        <v>1</v>
      </c>
      <c r="F32" s="101">
        <f t="shared" si="33"/>
        <v>0</v>
      </c>
      <c r="G32" s="101">
        <f t="shared" si="34"/>
        <v>1</v>
      </c>
      <c r="H32" s="106">
        <f t="shared" si="35"/>
        <v>0</v>
      </c>
      <c r="I32" s="93" t="s">
        <v>625</v>
      </c>
      <c r="J32" s="108"/>
      <c r="K32" s="154"/>
      <c r="L32" s="108"/>
      <c r="M32" s="108"/>
      <c r="N32" s="108"/>
    </row>
    <row r="33" spans="1:18" x14ac:dyDescent="0.25">
      <c r="A33" s="8" t="str">
        <f>IF(Checklist!A33="R","R","")</f>
        <v>R</v>
      </c>
      <c r="B33" s="97">
        <f>Checklist!B33</f>
        <v>1.1100000000000001</v>
      </c>
      <c r="C33" s="147" t="str">
        <f>Checklist!C33</f>
        <v>Do you incorporate the following elements into your corporate security plan or associated documents?</v>
      </c>
      <c r="D33" s="109">
        <f>IF(Checklist!D33="Yes",1,0)</f>
        <v>0</v>
      </c>
      <c r="E33" s="110">
        <f>Weights!D33</f>
        <v>1</v>
      </c>
      <c r="F33" s="110">
        <f t="shared" ref="F33" si="36">D33*E33</f>
        <v>0</v>
      </c>
      <c r="G33" s="110">
        <f t="shared" ref="G33" si="37">1*E33</f>
        <v>1</v>
      </c>
      <c r="H33" s="115">
        <f t="shared" ref="H33" si="38">F33/G33</f>
        <v>0</v>
      </c>
      <c r="I33" s="93" t="s">
        <v>625</v>
      </c>
      <c r="J33" s="109">
        <f t="shared" ref="J33" si="39">D33</f>
        <v>0</v>
      </c>
      <c r="K33" s="110">
        <f>Weights!F33</f>
        <v>1</v>
      </c>
      <c r="L33" s="110">
        <f t="shared" ref="L33" si="40">F33</f>
        <v>0</v>
      </c>
      <c r="M33" s="110">
        <f t="shared" ref="M33" si="41">G33</f>
        <v>1</v>
      </c>
      <c r="N33" s="115">
        <f t="shared" ref="N33" si="42">L33/M33</f>
        <v>0</v>
      </c>
      <c r="O33" s="111" t="s">
        <v>623</v>
      </c>
    </row>
    <row r="34" spans="1:18" x14ac:dyDescent="0.25">
      <c r="A34" s="8" t="str">
        <f>IF(Checklist!A34="R","R","")</f>
        <v/>
      </c>
      <c r="B34" s="97">
        <f>Checklist!B34</f>
        <v>1.1101000000000001</v>
      </c>
      <c r="C34" s="147" t="str">
        <f>Checklist!C34</f>
        <v>System Description</v>
      </c>
      <c r="D34" s="96">
        <f>IF(Checklist!D34="X",1,0)</f>
        <v>0</v>
      </c>
      <c r="E34" s="101">
        <f>Weights!D34</f>
        <v>1</v>
      </c>
      <c r="F34" s="101">
        <f t="shared" ref="F34:F49" si="43">D34*E34</f>
        <v>0</v>
      </c>
      <c r="G34" s="101">
        <f t="shared" ref="G34:G49" si="44">1*E34</f>
        <v>1</v>
      </c>
      <c r="H34" s="106">
        <f t="shared" ref="H34:H49" si="45">F34/G34</f>
        <v>0</v>
      </c>
      <c r="I34" s="93" t="s">
        <v>625</v>
      </c>
      <c r="J34" s="8">
        <f t="shared" ref="J34:J49" si="46">D34</f>
        <v>0</v>
      </c>
      <c r="K34" s="101">
        <f>Weights!F34</f>
        <v>1</v>
      </c>
      <c r="L34" s="101">
        <f t="shared" ref="L34:L49" si="47">F34</f>
        <v>0</v>
      </c>
      <c r="M34" s="101">
        <f t="shared" ref="M34:M49" si="48">G34</f>
        <v>1</v>
      </c>
      <c r="N34" s="106">
        <f t="shared" ref="N34:N49" si="49">L34/M34</f>
        <v>0</v>
      </c>
    </row>
    <row r="35" spans="1:18" ht="13" x14ac:dyDescent="0.25">
      <c r="A35" s="8" t="str">
        <f>IF(Checklist!A35="R","R","")</f>
        <v/>
      </c>
      <c r="B35" s="97">
        <f>Checklist!B35</f>
        <v>1.1102000000000001</v>
      </c>
      <c r="C35" s="147" t="str">
        <f>Checklist!C35</f>
        <v>Security Administration and Management Structure</v>
      </c>
      <c r="D35" s="96">
        <f>IF(Checklist!D35="X",1,0)</f>
        <v>0</v>
      </c>
      <c r="E35" s="101">
        <f>Weights!D35</f>
        <v>1</v>
      </c>
      <c r="F35" s="101">
        <f t="shared" si="43"/>
        <v>0</v>
      </c>
      <c r="G35" s="101">
        <f t="shared" si="44"/>
        <v>1</v>
      </c>
      <c r="H35" s="106">
        <f t="shared" si="45"/>
        <v>0</v>
      </c>
      <c r="I35" s="93" t="s">
        <v>625</v>
      </c>
      <c r="J35" s="8">
        <f t="shared" si="46"/>
        <v>0</v>
      </c>
      <c r="K35" s="101">
        <f>Weights!F35</f>
        <v>1</v>
      </c>
      <c r="L35" s="101">
        <f t="shared" si="47"/>
        <v>0</v>
      </c>
      <c r="M35" s="101">
        <f t="shared" si="48"/>
        <v>1</v>
      </c>
      <c r="N35" s="106">
        <f t="shared" si="49"/>
        <v>0</v>
      </c>
      <c r="Q35" s="246"/>
      <c r="R35" s="246"/>
    </row>
    <row r="36" spans="1:18" ht="13" x14ac:dyDescent="0.25">
      <c r="A36" s="8" t="str">
        <f>IF(Checklist!A36="R","R","")</f>
        <v/>
      </c>
      <c r="B36" s="97">
        <f>Checklist!B36</f>
        <v>1.1103000000000001</v>
      </c>
      <c r="C36" s="147" t="str">
        <f>Checklist!C36</f>
        <v>Risk Analysis and Assessments</v>
      </c>
      <c r="D36" s="96">
        <f>IF(Checklist!D36="X",1,0)</f>
        <v>0</v>
      </c>
      <c r="E36" s="101">
        <f>Weights!D36</f>
        <v>1</v>
      </c>
      <c r="F36" s="101">
        <f t="shared" si="43"/>
        <v>0</v>
      </c>
      <c r="G36" s="101">
        <f t="shared" si="44"/>
        <v>1</v>
      </c>
      <c r="H36" s="106">
        <f t="shared" si="45"/>
        <v>0</v>
      </c>
      <c r="I36" s="93" t="s">
        <v>625</v>
      </c>
      <c r="J36" s="8">
        <f t="shared" si="46"/>
        <v>0</v>
      </c>
      <c r="K36" s="101">
        <f>Weights!F36</f>
        <v>1</v>
      </c>
      <c r="L36" s="101">
        <f t="shared" si="47"/>
        <v>0</v>
      </c>
      <c r="M36" s="101">
        <f t="shared" si="48"/>
        <v>1</v>
      </c>
      <c r="N36" s="106">
        <f t="shared" si="49"/>
        <v>0</v>
      </c>
      <c r="Q36" s="246"/>
      <c r="R36" s="246"/>
    </row>
    <row r="37" spans="1:18" ht="13" x14ac:dyDescent="0.25">
      <c r="A37" s="8" t="str">
        <f>IF(Checklist!A37="R","R","")</f>
        <v/>
      </c>
      <c r="B37" s="97">
        <f>Checklist!B37</f>
        <v>1.1104000000000001</v>
      </c>
      <c r="C37" s="147" t="str">
        <f>Checklist!C37</f>
        <v>Physical Security and Access Control Measures</v>
      </c>
      <c r="D37" s="96">
        <f>IF(Checklist!D37="X",1,0)</f>
        <v>0</v>
      </c>
      <c r="E37" s="101">
        <f>Weights!D37</f>
        <v>1</v>
      </c>
      <c r="F37" s="101">
        <f t="shared" si="43"/>
        <v>0</v>
      </c>
      <c r="G37" s="101">
        <f t="shared" si="44"/>
        <v>1</v>
      </c>
      <c r="H37" s="106">
        <f t="shared" si="45"/>
        <v>0</v>
      </c>
      <c r="I37" s="93" t="s">
        <v>625</v>
      </c>
      <c r="J37" s="8">
        <f t="shared" si="46"/>
        <v>0</v>
      </c>
      <c r="K37" s="101">
        <f>Weights!F37</f>
        <v>1</v>
      </c>
      <c r="L37" s="101">
        <f t="shared" si="47"/>
        <v>0</v>
      </c>
      <c r="M37" s="101">
        <f t="shared" si="48"/>
        <v>1</v>
      </c>
      <c r="N37" s="106">
        <f t="shared" si="49"/>
        <v>0</v>
      </c>
      <c r="Q37" s="246"/>
      <c r="R37" s="246"/>
    </row>
    <row r="38" spans="1:18" ht="13" x14ac:dyDescent="0.25">
      <c r="A38" s="8" t="str">
        <f>IF(Checklist!A38="R","R","")</f>
        <v/>
      </c>
      <c r="B38" s="97">
        <f>Checklist!B38</f>
        <v>1.1105</v>
      </c>
      <c r="C38" s="147" t="str">
        <f>Checklist!C38</f>
        <v>Equipment Maintenance and Testing</v>
      </c>
      <c r="D38" s="96">
        <f>IF(Checklist!D38="X",1,0)</f>
        <v>0</v>
      </c>
      <c r="E38" s="101">
        <f>Weights!D38</f>
        <v>1</v>
      </c>
      <c r="F38" s="101">
        <f t="shared" si="43"/>
        <v>0</v>
      </c>
      <c r="G38" s="101">
        <f t="shared" si="44"/>
        <v>1</v>
      </c>
      <c r="H38" s="106">
        <f t="shared" si="45"/>
        <v>0</v>
      </c>
      <c r="I38" s="93" t="s">
        <v>625</v>
      </c>
      <c r="J38" s="8">
        <f t="shared" si="46"/>
        <v>0</v>
      </c>
      <c r="K38" s="101">
        <f>Weights!F38</f>
        <v>1</v>
      </c>
      <c r="L38" s="101">
        <f t="shared" si="47"/>
        <v>0</v>
      </c>
      <c r="M38" s="101">
        <f t="shared" si="48"/>
        <v>1</v>
      </c>
      <c r="N38" s="106">
        <f t="shared" si="49"/>
        <v>0</v>
      </c>
      <c r="Q38" s="246"/>
      <c r="R38" s="246"/>
    </row>
    <row r="39" spans="1:18" ht="13" x14ac:dyDescent="0.25">
      <c r="A39" s="8" t="str">
        <f>IF(Checklist!A39="R","R","")</f>
        <v/>
      </c>
      <c r="B39" s="97">
        <f>Checklist!B39</f>
        <v>1.1106</v>
      </c>
      <c r="C39" s="147" t="str">
        <f>Checklist!C39</f>
        <v>Personnel Screening</v>
      </c>
      <c r="D39" s="96">
        <f>IF(Checklist!D39="X",1,0)</f>
        <v>0</v>
      </c>
      <c r="E39" s="101">
        <f>Weights!D39</f>
        <v>1</v>
      </c>
      <c r="F39" s="101">
        <f t="shared" si="43"/>
        <v>0</v>
      </c>
      <c r="G39" s="101">
        <f t="shared" si="44"/>
        <v>1</v>
      </c>
      <c r="H39" s="106">
        <f t="shared" si="45"/>
        <v>0</v>
      </c>
      <c r="I39" s="93" t="s">
        <v>625</v>
      </c>
      <c r="J39" s="8">
        <f t="shared" si="46"/>
        <v>0</v>
      </c>
      <c r="K39" s="101">
        <f>Weights!F39</f>
        <v>1</v>
      </c>
      <c r="L39" s="101">
        <f t="shared" si="47"/>
        <v>0</v>
      </c>
      <c r="M39" s="101">
        <f t="shared" si="48"/>
        <v>1</v>
      </c>
      <c r="N39" s="106">
        <f t="shared" si="49"/>
        <v>0</v>
      </c>
      <c r="Q39" s="246"/>
      <c r="R39" s="246"/>
    </row>
    <row r="40" spans="1:18" ht="13" x14ac:dyDescent="0.25">
      <c r="A40" s="8" t="str">
        <f>IF(Checklist!A40="R","R","")</f>
        <v/>
      </c>
      <c r="B40" s="97">
        <f>Checklist!B40</f>
        <v>1.1107</v>
      </c>
      <c r="C40" s="147" t="str">
        <f>Checklist!C40</f>
        <v>Communications</v>
      </c>
      <c r="D40" s="96">
        <f>IF(Checklist!D40="X",1,0)</f>
        <v>0</v>
      </c>
      <c r="E40" s="101">
        <f>Weights!D40</f>
        <v>1</v>
      </c>
      <c r="F40" s="101">
        <f t="shared" si="43"/>
        <v>0</v>
      </c>
      <c r="G40" s="101">
        <f t="shared" si="44"/>
        <v>1</v>
      </c>
      <c r="H40" s="106">
        <f t="shared" si="45"/>
        <v>0</v>
      </c>
      <c r="I40" s="93" t="s">
        <v>625</v>
      </c>
      <c r="J40" s="8">
        <f t="shared" si="46"/>
        <v>0</v>
      </c>
      <c r="K40" s="101">
        <f>Weights!F40</f>
        <v>1</v>
      </c>
      <c r="L40" s="101">
        <f t="shared" si="47"/>
        <v>0</v>
      </c>
      <c r="M40" s="101">
        <f t="shared" si="48"/>
        <v>1</v>
      </c>
      <c r="N40" s="106">
        <f t="shared" si="49"/>
        <v>0</v>
      </c>
      <c r="Q40" s="246"/>
      <c r="R40" s="246"/>
    </row>
    <row r="41" spans="1:18" ht="13" x14ac:dyDescent="0.25">
      <c r="A41" s="8" t="str">
        <f>IF(Checklist!A41="R","R","")</f>
        <v/>
      </c>
      <c r="B41" s="97">
        <f>Checklist!B41</f>
        <v>1.1108</v>
      </c>
      <c r="C41" s="147" t="str">
        <f>Checklist!C41</f>
        <v>Personnel Training</v>
      </c>
      <c r="D41" s="96">
        <f>IF(Checklist!D41="X",1,0)</f>
        <v>0</v>
      </c>
      <c r="E41" s="101">
        <f>Weights!D41</f>
        <v>1</v>
      </c>
      <c r="F41" s="101">
        <f t="shared" si="43"/>
        <v>0</v>
      </c>
      <c r="G41" s="101">
        <f t="shared" si="44"/>
        <v>1</v>
      </c>
      <c r="H41" s="106">
        <f t="shared" si="45"/>
        <v>0</v>
      </c>
      <c r="I41" s="93" t="s">
        <v>625</v>
      </c>
      <c r="J41" s="8">
        <f t="shared" si="46"/>
        <v>0</v>
      </c>
      <c r="K41" s="101">
        <f>Weights!F41</f>
        <v>1</v>
      </c>
      <c r="L41" s="101">
        <f t="shared" si="47"/>
        <v>0</v>
      </c>
      <c r="M41" s="101">
        <f t="shared" si="48"/>
        <v>1</v>
      </c>
      <c r="N41" s="106">
        <f t="shared" si="49"/>
        <v>0</v>
      </c>
      <c r="Q41" s="246"/>
      <c r="R41" s="246"/>
    </row>
    <row r="42" spans="1:18" x14ac:dyDescent="0.25">
      <c r="A42" s="8" t="str">
        <f>IF(Checklist!A42="R","R","")</f>
        <v/>
      </c>
      <c r="B42" s="97">
        <f>Checklist!B42</f>
        <v>1.1109</v>
      </c>
      <c r="C42" s="147" t="str">
        <f>Checklist!C42</f>
        <v>Security Incident Procedures</v>
      </c>
      <c r="D42" s="96">
        <f>IF(Checklist!D42="X",1,0)</f>
        <v>0</v>
      </c>
      <c r="E42" s="101">
        <f>Weights!D42</f>
        <v>1</v>
      </c>
      <c r="F42" s="101">
        <f t="shared" si="43"/>
        <v>0</v>
      </c>
      <c r="G42" s="101">
        <f t="shared" si="44"/>
        <v>1</v>
      </c>
      <c r="H42" s="106">
        <f t="shared" si="45"/>
        <v>0</v>
      </c>
      <c r="I42" s="93" t="s">
        <v>625</v>
      </c>
      <c r="J42" s="8">
        <f t="shared" si="46"/>
        <v>0</v>
      </c>
      <c r="K42" s="101">
        <f>Weights!F42</f>
        <v>1</v>
      </c>
      <c r="L42" s="101">
        <f t="shared" si="47"/>
        <v>0</v>
      </c>
      <c r="M42" s="101">
        <f t="shared" si="48"/>
        <v>1</v>
      </c>
      <c r="N42" s="106">
        <f t="shared" si="49"/>
        <v>0</v>
      </c>
    </row>
    <row r="43" spans="1:18" x14ac:dyDescent="0.25">
      <c r="A43" s="8" t="str">
        <f>IF(Checklist!A43="R","R","")</f>
        <v/>
      </c>
      <c r="B43" s="97">
        <f>Checklist!B43</f>
        <v>1.111</v>
      </c>
      <c r="C43" s="147" t="str">
        <f>Checklist!C43</f>
        <v>National Terrorism Advisory System (NTAS) Response Procedures</v>
      </c>
      <c r="D43" s="96">
        <f>IF(Checklist!D43="X",1,0)</f>
        <v>0</v>
      </c>
      <c r="E43" s="101">
        <f>Weights!D43</f>
        <v>1</v>
      </c>
      <c r="F43" s="101">
        <f t="shared" si="43"/>
        <v>0</v>
      </c>
      <c r="G43" s="101">
        <f t="shared" si="44"/>
        <v>1</v>
      </c>
      <c r="H43" s="106">
        <f t="shared" si="45"/>
        <v>0</v>
      </c>
      <c r="I43" s="93" t="s">
        <v>625</v>
      </c>
      <c r="J43" s="8">
        <f t="shared" si="46"/>
        <v>0</v>
      </c>
      <c r="K43" s="101">
        <f>Weights!F43</f>
        <v>1</v>
      </c>
      <c r="L43" s="101">
        <f t="shared" si="47"/>
        <v>0</v>
      </c>
      <c r="M43" s="101">
        <f t="shared" si="48"/>
        <v>1</v>
      </c>
      <c r="N43" s="106">
        <f t="shared" si="49"/>
        <v>0</v>
      </c>
    </row>
    <row r="44" spans="1:18" x14ac:dyDescent="0.25">
      <c r="A44" s="8" t="str">
        <f>IF(Checklist!A44="R","R","")</f>
        <v/>
      </c>
      <c r="B44" s="97">
        <f>Checklist!B44</f>
        <v>1.1111</v>
      </c>
      <c r="C44" s="147" t="str">
        <f>Checklist!C44</f>
        <v>Security Plan Reviews</v>
      </c>
      <c r="D44" s="96">
        <f>IF(Checklist!D44="X",1,0)</f>
        <v>0</v>
      </c>
      <c r="E44" s="101">
        <f>Weights!D44</f>
        <v>1</v>
      </c>
      <c r="F44" s="101">
        <f t="shared" si="43"/>
        <v>0</v>
      </c>
      <c r="G44" s="101">
        <f t="shared" si="44"/>
        <v>1</v>
      </c>
      <c r="H44" s="106">
        <f t="shared" si="45"/>
        <v>0</v>
      </c>
      <c r="I44" s="93" t="s">
        <v>625</v>
      </c>
      <c r="J44" s="8">
        <f t="shared" si="46"/>
        <v>0</v>
      </c>
      <c r="K44" s="101">
        <f>Weights!F44</f>
        <v>1</v>
      </c>
      <c r="L44" s="101">
        <f t="shared" si="47"/>
        <v>0</v>
      </c>
      <c r="M44" s="101">
        <f t="shared" si="48"/>
        <v>1</v>
      </c>
      <c r="N44" s="106">
        <f t="shared" si="49"/>
        <v>0</v>
      </c>
    </row>
    <row r="45" spans="1:18" x14ac:dyDescent="0.25">
      <c r="A45" s="8" t="str">
        <f>IF(Checklist!A45="R","R","")</f>
        <v/>
      </c>
      <c r="B45" s="97">
        <f>Checklist!B45</f>
        <v>1.1112</v>
      </c>
      <c r="C45" s="147" t="str">
        <f>Checklist!C45</f>
        <v>Recordkeeping</v>
      </c>
      <c r="D45" s="96">
        <f>IF(Checklist!D45="X",1,0)</f>
        <v>0</v>
      </c>
      <c r="E45" s="101">
        <f>Weights!D45</f>
        <v>1</v>
      </c>
      <c r="F45" s="101">
        <f t="shared" si="43"/>
        <v>0</v>
      </c>
      <c r="G45" s="101">
        <f t="shared" si="44"/>
        <v>1</v>
      </c>
      <c r="H45" s="106">
        <f t="shared" si="45"/>
        <v>0</v>
      </c>
      <c r="I45" s="93" t="s">
        <v>625</v>
      </c>
      <c r="J45" s="8">
        <f t="shared" si="46"/>
        <v>0</v>
      </c>
      <c r="K45" s="101">
        <f>Weights!F45</f>
        <v>1</v>
      </c>
      <c r="L45" s="101">
        <f t="shared" si="47"/>
        <v>0</v>
      </c>
      <c r="M45" s="101">
        <f t="shared" si="48"/>
        <v>1</v>
      </c>
      <c r="N45" s="106">
        <f t="shared" si="49"/>
        <v>0</v>
      </c>
    </row>
    <row r="46" spans="1:18" x14ac:dyDescent="0.25">
      <c r="A46" s="8" t="str">
        <f>IF(Checklist!A46="R","R","")</f>
        <v/>
      </c>
      <c r="B46" s="97">
        <f>Checklist!B46</f>
        <v>1.1113</v>
      </c>
      <c r="C46" s="147" t="str">
        <f>Checklist!C46</f>
        <v>Cyber/SCADA System Security Measures</v>
      </c>
      <c r="D46" s="96">
        <f>IF(Checklist!D46="X",1,0)</f>
        <v>0</v>
      </c>
      <c r="E46" s="101">
        <f>Weights!D46</f>
        <v>1</v>
      </c>
      <c r="F46" s="101">
        <f t="shared" si="43"/>
        <v>0</v>
      </c>
      <c r="G46" s="101">
        <f t="shared" si="44"/>
        <v>1</v>
      </c>
      <c r="H46" s="106">
        <f t="shared" si="45"/>
        <v>0</v>
      </c>
      <c r="I46" s="93" t="s">
        <v>625</v>
      </c>
      <c r="J46" s="8">
        <f t="shared" si="46"/>
        <v>0</v>
      </c>
      <c r="K46" s="101">
        <f>Weights!F46</f>
        <v>1</v>
      </c>
      <c r="L46" s="101">
        <f t="shared" si="47"/>
        <v>0</v>
      </c>
      <c r="M46" s="101">
        <f t="shared" si="48"/>
        <v>1</v>
      </c>
      <c r="N46" s="106">
        <f t="shared" si="49"/>
        <v>0</v>
      </c>
    </row>
    <row r="47" spans="1:18" x14ac:dyDescent="0.25">
      <c r="A47" s="8" t="str">
        <f>IF(Checklist!A47="R","R","")</f>
        <v/>
      </c>
      <c r="B47" s="97">
        <f>Checklist!B47</f>
        <v>1.1113999999999999</v>
      </c>
      <c r="C47" s="147" t="str">
        <f>Checklist!C47</f>
        <v>Essential Security Contacts</v>
      </c>
      <c r="D47" s="96">
        <f>IF(Checklist!D47="X",1,0)</f>
        <v>0</v>
      </c>
      <c r="E47" s="101">
        <f>Weights!D47</f>
        <v>1</v>
      </c>
      <c r="F47" s="101">
        <f t="shared" si="43"/>
        <v>0</v>
      </c>
      <c r="G47" s="101">
        <f t="shared" si="44"/>
        <v>1</v>
      </c>
      <c r="H47" s="106">
        <f t="shared" si="45"/>
        <v>0</v>
      </c>
      <c r="I47" s="93" t="s">
        <v>625</v>
      </c>
      <c r="J47" s="8">
        <f t="shared" si="46"/>
        <v>0</v>
      </c>
      <c r="K47" s="101">
        <f>Weights!F47</f>
        <v>1</v>
      </c>
      <c r="L47" s="101">
        <f t="shared" si="47"/>
        <v>0</v>
      </c>
      <c r="M47" s="101">
        <f t="shared" si="48"/>
        <v>1</v>
      </c>
      <c r="N47" s="106">
        <f t="shared" si="49"/>
        <v>0</v>
      </c>
    </row>
    <row r="48" spans="1:18" x14ac:dyDescent="0.25">
      <c r="A48" s="8" t="str">
        <f>IF(Checklist!A48="R","R","")</f>
        <v/>
      </c>
      <c r="B48" s="97">
        <f>Checklist!B48</f>
        <v>1.1114999999999999</v>
      </c>
      <c r="C48" s="147" t="str">
        <f>Checklist!C48</f>
        <v>Security Testing and Audits</v>
      </c>
      <c r="D48" s="96">
        <f>IF(Checklist!D48="X",1,0)</f>
        <v>0</v>
      </c>
      <c r="E48" s="101">
        <f>Weights!D48</f>
        <v>1</v>
      </c>
      <c r="F48" s="101">
        <f t="shared" si="43"/>
        <v>0</v>
      </c>
      <c r="G48" s="101">
        <f t="shared" si="44"/>
        <v>1</v>
      </c>
      <c r="H48" s="106">
        <f t="shared" si="45"/>
        <v>0</v>
      </c>
      <c r="I48" s="93" t="s">
        <v>625</v>
      </c>
      <c r="J48" s="8">
        <f t="shared" si="46"/>
        <v>0</v>
      </c>
      <c r="K48" s="101">
        <f>Weights!F48</f>
        <v>1</v>
      </c>
      <c r="L48" s="101">
        <f t="shared" si="47"/>
        <v>0</v>
      </c>
      <c r="M48" s="101">
        <f t="shared" si="48"/>
        <v>1</v>
      </c>
      <c r="N48" s="106">
        <f t="shared" si="49"/>
        <v>0</v>
      </c>
    </row>
    <row r="49" spans="1:15" x14ac:dyDescent="0.25">
      <c r="A49" s="8" t="str">
        <f>IF(Checklist!A49="R","R","")</f>
        <v/>
      </c>
      <c r="B49" s="97">
        <f>Checklist!B49</f>
        <v>1.1115999999999999</v>
      </c>
      <c r="C49" s="147" t="str">
        <f>Checklist!C49</f>
        <v>Outreach (neighbors, law enforcement, media, public)</v>
      </c>
      <c r="D49" s="96">
        <f>IF(Checklist!D49="X",1,0)</f>
        <v>0</v>
      </c>
      <c r="E49" s="101">
        <f>Weights!D49</f>
        <v>1</v>
      </c>
      <c r="F49" s="101">
        <f t="shared" si="43"/>
        <v>0</v>
      </c>
      <c r="G49" s="101">
        <f t="shared" si="44"/>
        <v>1</v>
      </c>
      <c r="H49" s="106">
        <f t="shared" si="45"/>
        <v>0</v>
      </c>
      <c r="I49" s="93" t="s">
        <v>625</v>
      </c>
      <c r="J49" s="8">
        <f t="shared" si="46"/>
        <v>0</v>
      </c>
      <c r="K49" s="101">
        <f>Weights!F49</f>
        <v>1</v>
      </c>
      <c r="L49" s="101">
        <f t="shared" si="47"/>
        <v>0</v>
      </c>
      <c r="M49" s="101">
        <f t="shared" si="48"/>
        <v>1</v>
      </c>
      <c r="N49" s="106">
        <f t="shared" si="49"/>
        <v>0</v>
      </c>
    </row>
    <row r="50" spans="1:15" x14ac:dyDescent="0.25">
      <c r="A50" s="8" t="str">
        <f>IF(Checklist!A50="R","R","")</f>
        <v/>
      </c>
      <c r="B50" s="97">
        <f>Checklist!B50</f>
        <v>1.1116999999999999</v>
      </c>
      <c r="C50" s="147" t="str">
        <f>Checklist!C50</f>
        <v>Other (if checked, elaborate)</v>
      </c>
      <c r="D50" s="96">
        <f>IF(Checklist!D50="X",1,0)</f>
        <v>0</v>
      </c>
      <c r="E50" s="101">
        <f>Weights!D50</f>
        <v>1</v>
      </c>
      <c r="F50" s="101">
        <f t="shared" ref="F50" si="50">D50*E50</f>
        <v>0</v>
      </c>
      <c r="G50" s="101">
        <f t="shared" ref="G50" si="51">1*E50</f>
        <v>1</v>
      </c>
      <c r="H50" s="106">
        <f t="shared" ref="H50" si="52">F50/G50</f>
        <v>0</v>
      </c>
      <c r="I50" s="93" t="s">
        <v>625</v>
      </c>
      <c r="J50" s="8">
        <f t="shared" ref="J50" si="53">D50</f>
        <v>0</v>
      </c>
      <c r="K50" s="101">
        <f>Weights!F50</f>
        <v>1</v>
      </c>
      <c r="L50" s="101">
        <f t="shared" ref="L50" si="54">F50</f>
        <v>0</v>
      </c>
      <c r="M50" s="101">
        <f t="shared" ref="M50" si="55">G50</f>
        <v>1</v>
      </c>
      <c r="N50" s="106">
        <f t="shared" ref="N50" si="56">L50/M50</f>
        <v>0</v>
      </c>
    </row>
    <row r="51" spans="1:15" x14ac:dyDescent="0.25">
      <c r="A51" s="8" t="str">
        <f>IF(Checklist!A51="R","R","")</f>
        <v>R</v>
      </c>
      <c r="B51" s="97">
        <f>Checklist!B51</f>
        <v>1.1200000000000001</v>
      </c>
      <c r="C51" s="98" t="str">
        <f>Checklist!C51</f>
        <v>Do you have sufficient resources, including trained staff and equipment, to effectively execute the corporate security program?</v>
      </c>
      <c r="D51" s="104">
        <f>IF(Checklist!D51="Yes",1,0)</f>
        <v>0</v>
      </c>
      <c r="E51" s="101">
        <f>Weights!D51</f>
        <v>1</v>
      </c>
      <c r="F51" s="101">
        <f t="shared" ref="F51:F52" si="57">D51*E51</f>
        <v>0</v>
      </c>
      <c r="G51" s="101">
        <f t="shared" ref="G51:G52" si="58">1*E51</f>
        <v>1</v>
      </c>
      <c r="H51" s="106">
        <f t="shared" ref="H51:H52" si="59">F51/G51</f>
        <v>0</v>
      </c>
      <c r="I51" s="93" t="s">
        <v>625</v>
      </c>
      <c r="J51" s="8">
        <f t="shared" ref="J51:J52" si="60">D51</f>
        <v>0</v>
      </c>
      <c r="K51" s="101">
        <f>Weights!F51</f>
        <v>1</v>
      </c>
      <c r="L51" s="101">
        <f t="shared" ref="L51:L52" si="61">F51</f>
        <v>0</v>
      </c>
      <c r="M51" s="101">
        <f t="shared" ref="M51:M52" si="62">G51</f>
        <v>1</v>
      </c>
      <c r="N51" s="106">
        <f t="shared" ref="N51:N52" si="63">L51/M51</f>
        <v>0</v>
      </c>
    </row>
    <row r="52" spans="1:15" x14ac:dyDescent="0.25">
      <c r="A52" s="8" t="str">
        <f>IF(Checklist!A52="R","R","")</f>
        <v>R</v>
      </c>
      <c r="B52" s="97">
        <f>Checklist!B52</f>
        <v>1.1299999999999999</v>
      </c>
      <c r="C52" s="98" t="str">
        <f>Checklist!C52</f>
        <v>Are appropriate financial resources allocated in the corporate budgeting and purchasing process to correct identified security deficiencies?</v>
      </c>
      <c r="D52" s="104">
        <f>IF(Checklist!D52="Yes",1,0)</f>
        <v>0</v>
      </c>
      <c r="E52" s="101">
        <f>Weights!D52</f>
        <v>1</v>
      </c>
      <c r="F52" s="101">
        <f t="shared" si="57"/>
        <v>0</v>
      </c>
      <c r="G52" s="101">
        <f t="shared" si="58"/>
        <v>1</v>
      </c>
      <c r="H52" s="106">
        <f t="shared" si="59"/>
        <v>0</v>
      </c>
      <c r="I52" s="93" t="s">
        <v>625</v>
      </c>
      <c r="J52" s="8">
        <f t="shared" si="60"/>
        <v>0</v>
      </c>
      <c r="K52" s="101">
        <f>Weights!F52</f>
        <v>1</v>
      </c>
      <c r="L52" s="101">
        <f t="shared" si="61"/>
        <v>0</v>
      </c>
      <c r="M52" s="101">
        <f t="shared" si="62"/>
        <v>1</v>
      </c>
      <c r="N52" s="106">
        <f t="shared" si="63"/>
        <v>0</v>
      </c>
    </row>
    <row r="53" spans="1:15" x14ac:dyDescent="0.25">
      <c r="A53" s="8" t="str">
        <f>IF(Checklist!A53="R","R","")</f>
        <v/>
      </c>
      <c r="B53" s="97">
        <f>Checklist!B53</f>
        <v>1.1399999999999999</v>
      </c>
      <c r="C53" s="98" t="str">
        <f>Checklist!C53</f>
        <v>How much operations and/or maintenance money did your corporation spend on security in the previous fiscal year?</v>
      </c>
      <c r="D53" s="109" t="str">
        <f>Checklist!D53</f>
        <v>ZZZ</v>
      </c>
      <c r="E53" s="110"/>
      <c r="F53" s="110"/>
      <c r="G53" s="109"/>
      <c r="H53" s="109"/>
      <c r="I53" s="93" t="s">
        <v>625</v>
      </c>
      <c r="J53" s="108"/>
      <c r="K53" s="154"/>
      <c r="L53" s="108"/>
      <c r="M53" s="108"/>
      <c r="N53" s="108"/>
      <c r="O53" s="111" t="s">
        <v>623</v>
      </c>
    </row>
    <row r="54" spans="1:15" x14ac:dyDescent="0.25">
      <c r="A54" s="8" t="str">
        <f>IF(Checklist!A54="R","R","")</f>
        <v/>
      </c>
      <c r="B54" s="97">
        <f>Checklist!B54</f>
        <v>1.1400999999999999</v>
      </c>
      <c r="C54" s="98" t="str">
        <f>Checklist!C54</f>
        <v>&lt; $99,999</v>
      </c>
      <c r="D54" s="104"/>
      <c r="E54" s="105"/>
      <c r="F54" s="105"/>
      <c r="G54" s="104"/>
      <c r="H54" s="104"/>
      <c r="I54" s="93" t="s">
        <v>625</v>
      </c>
      <c r="J54" s="108"/>
      <c r="K54" s="154"/>
      <c r="L54" s="108"/>
      <c r="M54" s="108"/>
      <c r="N54" s="108"/>
    </row>
    <row r="55" spans="1:15" x14ac:dyDescent="0.25">
      <c r="A55" s="8" t="str">
        <f>IF(Checklist!A55="R","R","")</f>
        <v/>
      </c>
      <c r="B55" s="97">
        <f>Checklist!B55</f>
        <v>1.1401999999999999</v>
      </c>
      <c r="C55" s="98" t="str">
        <f>Checklist!C55</f>
        <v>$100,000 - $249,999</v>
      </c>
      <c r="D55" s="104"/>
      <c r="E55" s="105"/>
      <c r="F55" s="105"/>
      <c r="G55" s="104"/>
      <c r="H55" s="104"/>
      <c r="I55" s="93" t="s">
        <v>625</v>
      </c>
      <c r="J55" s="108"/>
      <c r="K55" s="154"/>
      <c r="L55" s="108"/>
      <c r="M55" s="108"/>
      <c r="N55" s="108"/>
    </row>
    <row r="56" spans="1:15" x14ac:dyDescent="0.25">
      <c r="A56" s="8" t="str">
        <f>IF(Checklist!A56="R","R","")</f>
        <v/>
      </c>
      <c r="B56" s="97">
        <f>Checklist!B56</f>
        <v>1.1402999999999999</v>
      </c>
      <c r="C56" s="98" t="str">
        <f>Checklist!C56</f>
        <v>$250,000 - $499,999</v>
      </c>
      <c r="D56" s="104"/>
      <c r="E56" s="105"/>
      <c r="F56" s="105"/>
      <c r="G56" s="104"/>
      <c r="H56" s="104"/>
      <c r="I56" s="93" t="s">
        <v>625</v>
      </c>
      <c r="J56" s="108"/>
      <c r="K56" s="154"/>
      <c r="L56" s="108"/>
      <c r="M56" s="108"/>
      <c r="N56" s="108"/>
    </row>
    <row r="57" spans="1:15" x14ac:dyDescent="0.25">
      <c r="A57" s="8" t="str">
        <f>IF(Checklist!A57="R","R","")</f>
        <v/>
      </c>
      <c r="B57" s="97">
        <f>Checklist!B57</f>
        <v>1.1403999999999999</v>
      </c>
      <c r="C57" s="98" t="str">
        <f>Checklist!C57</f>
        <v>$500,000 - $999,999</v>
      </c>
      <c r="D57" s="104"/>
      <c r="E57" s="105"/>
      <c r="F57" s="105"/>
      <c r="G57" s="104"/>
      <c r="H57" s="104"/>
      <c r="I57" s="93" t="s">
        <v>625</v>
      </c>
      <c r="J57" s="108"/>
      <c r="K57" s="154"/>
      <c r="L57" s="108"/>
      <c r="M57" s="108"/>
      <c r="N57" s="108"/>
    </row>
    <row r="58" spans="1:15" x14ac:dyDescent="0.25">
      <c r="A58" s="8" t="str">
        <f>IF(Checklist!A58="R","R","")</f>
        <v/>
      </c>
      <c r="B58" s="97">
        <f>Checklist!B58</f>
        <v>1.1404999999999998</v>
      </c>
      <c r="C58" s="98" t="str">
        <f>Checklist!C58</f>
        <v>$1,000,000 - $4,999,999</v>
      </c>
      <c r="D58" s="104"/>
      <c r="E58" s="105"/>
      <c r="F58" s="105"/>
      <c r="G58" s="104"/>
      <c r="H58" s="104"/>
      <c r="I58" s="93" t="s">
        <v>625</v>
      </c>
      <c r="J58" s="108"/>
      <c r="K58" s="154"/>
      <c r="L58" s="108"/>
      <c r="M58" s="108"/>
      <c r="N58" s="108"/>
    </row>
    <row r="59" spans="1:15" x14ac:dyDescent="0.25">
      <c r="A59" s="8" t="str">
        <f>IF(Checklist!A59="R","R","")</f>
        <v/>
      </c>
      <c r="B59" s="97">
        <f>Checklist!B59</f>
        <v>1.1405999999999998</v>
      </c>
      <c r="C59" s="98" t="str">
        <f>Checklist!C59</f>
        <v>&gt;$5,000,000</v>
      </c>
      <c r="D59" s="104"/>
      <c r="E59" s="105"/>
      <c r="F59" s="105"/>
      <c r="G59" s="104"/>
      <c r="H59" s="104"/>
      <c r="I59" s="93" t="s">
        <v>625</v>
      </c>
      <c r="J59" s="108"/>
      <c r="K59" s="154"/>
      <c r="L59" s="108"/>
      <c r="M59" s="108"/>
      <c r="N59" s="108"/>
    </row>
    <row r="60" spans="1:15" x14ac:dyDescent="0.25">
      <c r="A60" s="8" t="str">
        <f>IF(Checklist!A60="R","R","")</f>
        <v/>
      </c>
      <c r="B60" s="97">
        <f>Checklist!B60</f>
        <v>1.1499999999999999</v>
      </c>
      <c r="C60" s="98" t="str">
        <f>Checklist!C60</f>
        <v>How much capital money did your corporation spend on security in the previous fiscal year?</v>
      </c>
      <c r="D60" s="109" t="str">
        <f>Checklist!D60</f>
        <v>ZZZ</v>
      </c>
      <c r="E60" s="110"/>
      <c r="F60" s="110"/>
      <c r="G60" s="109"/>
      <c r="H60" s="109"/>
      <c r="I60" s="93" t="s">
        <v>625</v>
      </c>
      <c r="J60" s="108"/>
      <c r="K60" s="154"/>
      <c r="L60" s="108"/>
      <c r="M60" s="108"/>
      <c r="N60" s="108"/>
      <c r="O60" s="111" t="s">
        <v>623</v>
      </c>
    </row>
    <row r="61" spans="1:15" x14ac:dyDescent="0.25">
      <c r="A61" s="8" t="str">
        <f>IF(Checklist!A61="R","R","")</f>
        <v/>
      </c>
      <c r="B61" s="97">
        <f>Checklist!B61</f>
        <v>1.1500999999999999</v>
      </c>
      <c r="C61" s="98" t="str">
        <f>Checklist!C61</f>
        <v>&lt; $99,999</v>
      </c>
      <c r="D61" s="104"/>
      <c r="E61" s="105"/>
      <c r="F61" s="105"/>
      <c r="G61" s="104"/>
      <c r="H61" s="104"/>
      <c r="I61" s="93" t="s">
        <v>625</v>
      </c>
      <c r="J61" s="108"/>
      <c r="K61" s="154"/>
      <c r="L61" s="108"/>
      <c r="M61" s="108"/>
      <c r="N61" s="108"/>
    </row>
    <row r="62" spans="1:15" x14ac:dyDescent="0.25">
      <c r="A62" s="8" t="str">
        <f>IF(Checklist!A62="R","R","")</f>
        <v/>
      </c>
      <c r="B62" s="97">
        <f>Checklist!B62</f>
        <v>1.1501999999999999</v>
      </c>
      <c r="C62" s="98" t="str">
        <f>Checklist!C62</f>
        <v>$100,000 - $249,999</v>
      </c>
      <c r="D62" s="104"/>
      <c r="E62" s="105"/>
      <c r="F62" s="105"/>
      <c r="G62" s="104"/>
      <c r="H62" s="104"/>
      <c r="I62" s="93" t="s">
        <v>625</v>
      </c>
      <c r="J62" s="108"/>
      <c r="K62" s="154"/>
      <c r="L62" s="108"/>
      <c r="M62" s="108"/>
      <c r="N62" s="108"/>
    </row>
    <row r="63" spans="1:15" x14ac:dyDescent="0.25">
      <c r="A63" s="8" t="str">
        <f>IF(Checklist!A63="R","R","")</f>
        <v/>
      </c>
      <c r="B63" s="97">
        <f>Checklist!B63</f>
        <v>1.1502999999999999</v>
      </c>
      <c r="C63" s="98" t="str">
        <f>Checklist!C63</f>
        <v>$250,000 - $499,999</v>
      </c>
      <c r="D63" s="104"/>
      <c r="E63" s="105"/>
      <c r="F63" s="105"/>
      <c r="G63" s="104"/>
      <c r="H63" s="104"/>
      <c r="I63" s="93" t="s">
        <v>625</v>
      </c>
      <c r="J63" s="108"/>
      <c r="K63" s="154"/>
      <c r="L63" s="108"/>
      <c r="M63" s="108"/>
      <c r="N63" s="108"/>
    </row>
    <row r="64" spans="1:15" x14ac:dyDescent="0.25">
      <c r="A64" s="8" t="str">
        <f>IF(Checklist!A64="R","R","")</f>
        <v/>
      </c>
      <c r="B64" s="97">
        <f>Checklist!B64</f>
        <v>1.1503999999999999</v>
      </c>
      <c r="C64" s="98" t="str">
        <f>Checklist!C64</f>
        <v>$500,000 - $999,999</v>
      </c>
      <c r="D64" s="104"/>
      <c r="E64" s="105"/>
      <c r="F64" s="105"/>
      <c r="G64" s="104"/>
      <c r="H64" s="104"/>
      <c r="I64" s="93" t="s">
        <v>625</v>
      </c>
      <c r="J64" s="108"/>
      <c r="K64" s="154"/>
      <c r="L64" s="108"/>
      <c r="M64" s="108"/>
      <c r="N64" s="108"/>
    </row>
    <row r="65" spans="1:15" x14ac:dyDescent="0.25">
      <c r="A65" s="8" t="str">
        <f>IF(Checklist!A65="R","R","")</f>
        <v/>
      </c>
      <c r="B65" s="97">
        <f>Checklist!B65</f>
        <v>1.1504999999999999</v>
      </c>
      <c r="C65" s="98" t="str">
        <f>Checklist!C65</f>
        <v>$1,000,000 - $4,999,999</v>
      </c>
      <c r="D65" s="104"/>
      <c r="E65" s="105"/>
      <c r="F65" s="105"/>
      <c r="G65" s="104"/>
      <c r="H65" s="104"/>
      <c r="I65" s="93" t="s">
        <v>625</v>
      </c>
      <c r="J65" s="108"/>
      <c r="K65" s="154"/>
      <c r="L65" s="108"/>
      <c r="M65" s="108"/>
      <c r="N65" s="108"/>
    </row>
    <row r="66" spans="1:15" x14ac:dyDescent="0.25">
      <c r="A66" s="8" t="str">
        <f>IF(Checklist!A66="R","R","")</f>
        <v/>
      </c>
      <c r="B66" s="97">
        <f>Checklist!B66</f>
        <v>1.1505999999999998</v>
      </c>
      <c r="C66" s="98" t="str">
        <f>Checklist!C66</f>
        <v>&gt;$5,000,000</v>
      </c>
      <c r="D66" s="104"/>
      <c r="E66" s="105"/>
      <c r="F66" s="105"/>
      <c r="G66" s="104"/>
      <c r="H66" s="104"/>
      <c r="I66" s="93" t="s">
        <v>625</v>
      </c>
      <c r="J66" s="108"/>
      <c r="K66" s="154"/>
      <c r="L66" s="108"/>
      <c r="M66" s="108"/>
      <c r="N66" s="108"/>
    </row>
    <row r="67" spans="1:15" x14ac:dyDescent="0.25">
      <c r="A67" s="8" t="str">
        <f>IF(Checklist!A67="R","R","")</f>
        <v/>
      </c>
      <c r="B67" s="97">
        <f>Checklist!B67</f>
        <v>1.1599999999999999</v>
      </c>
      <c r="C67" s="98" t="str">
        <f>Checklist!C67</f>
        <v>Has your corporation established security metrics?</v>
      </c>
      <c r="D67" s="104">
        <f>IF(Checklist!D67="Yes",1,0)</f>
        <v>0</v>
      </c>
      <c r="E67" s="101">
        <f>Weights!D67</f>
        <v>1</v>
      </c>
      <c r="F67" s="101">
        <f t="shared" ref="F67:F69" si="64">D67*E67</f>
        <v>0</v>
      </c>
      <c r="G67" s="101">
        <f t="shared" ref="G67:G69" si="65">1*E67</f>
        <v>1</v>
      </c>
      <c r="H67" s="106">
        <f t="shared" ref="H67:H69" si="66">F67/G67</f>
        <v>0</v>
      </c>
      <c r="I67" s="93" t="s">
        <v>625</v>
      </c>
      <c r="J67" s="108"/>
      <c r="K67" s="154"/>
      <c r="L67" s="108"/>
      <c r="M67" s="108"/>
      <c r="N67" s="108"/>
    </row>
    <row r="68" spans="1:15" x14ac:dyDescent="0.25">
      <c r="A68" s="8" t="str">
        <f>IF(Checklist!A68="R","R","")</f>
        <v>R</v>
      </c>
      <c r="B68" s="97">
        <f>Checklist!B68</f>
        <v>1.17</v>
      </c>
      <c r="C68" s="98" t="str">
        <f>Checklist!C68</f>
        <v>Are the corporate security plan, the enterprise cyber security plan, and the OT cyber security plan, as applicable, protected from unauthorized access?</v>
      </c>
      <c r="D68" s="104">
        <f>IF(Checklist!D68="Yes",1,0)</f>
        <v>0</v>
      </c>
      <c r="E68" s="101">
        <f>Weights!D68</f>
        <v>1</v>
      </c>
      <c r="F68" s="101">
        <f t="shared" si="64"/>
        <v>0</v>
      </c>
      <c r="G68" s="101">
        <f t="shared" si="65"/>
        <v>1</v>
      </c>
      <c r="H68" s="106">
        <f t="shared" si="66"/>
        <v>0</v>
      </c>
      <c r="I68" s="93" t="s">
        <v>625</v>
      </c>
      <c r="J68" s="8">
        <f t="shared" ref="J68:J69" si="67">D68</f>
        <v>0</v>
      </c>
      <c r="K68" s="101">
        <f>Weights!F68</f>
        <v>1</v>
      </c>
      <c r="L68" s="101">
        <f t="shared" ref="L68:L69" si="68">F68</f>
        <v>0</v>
      </c>
      <c r="M68" s="101">
        <f t="shared" ref="M68:M69" si="69">G68</f>
        <v>1</v>
      </c>
      <c r="N68" s="106">
        <f t="shared" ref="N68:N69" si="70">L68/M68</f>
        <v>0</v>
      </c>
    </row>
    <row r="69" spans="1:15" x14ac:dyDescent="0.25">
      <c r="A69" s="8" t="str">
        <f>IF(Checklist!A69="R","R","")</f>
        <v>R</v>
      </c>
      <c r="B69" s="97">
        <f>Checklist!B69</f>
        <v>1.18</v>
      </c>
      <c r="C69" s="98" t="str">
        <f>Checklist!C69</f>
        <v>Are the corporate security plan, the enterprise cyber security plan, and the OT cyber security plan, as applicable, available for TSA review upon request?</v>
      </c>
      <c r="D69" s="104">
        <f>IF(Checklist!D69="Yes",1,0)</f>
        <v>0</v>
      </c>
      <c r="E69" s="101">
        <f>Weights!D69</f>
        <v>1</v>
      </c>
      <c r="F69" s="101">
        <f t="shared" si="64"/>
        <v>0</v>
      </c>
      <c r="G69" s="101">
        <f t="shared" si="65"/>
        <v>1</v>
      </c>
      <c r="H69" s="106">
        <f t="shared" si="66"/>
        <v>0</v>
      </c>
      <c r="I69" s="93" t="s">
        <v>625</v>
      </c>
      <c r="J69" s="8">
        <f t="shared" si="67"/>
        <v>0</v>
      </c>
      <c r="K69" s="101">
        <f>Weights!F69</f>
        <v>1</v>
      </c>
      <c r="L69" s="101">
        <f t="shared" si="68"/>
        <v>0</v>
      </c>
      <c r="M69" s="101">
        <f t="shared" si="69"/>
        <v>1</v>
      </c>
      <c r="N69" s="106">
        <f t="shared" si="70"/>
        <v>0</v>
      </c>
    </row>
    <row r="70" spans="1:15" ht="13" x14ac:dyDescent="0.25">
      <c r="A70" s="89" t="str">
        <f>Checklist!A70</f>
        <v>SAI</v>
      </c>
      <c r="B70" s="100">
        <f>Checklist!B70</f>
        <v>2</v>
      </c>
      <c r="C70" s="89" t="str">
        <f>Checklist!C70</f>
        <v>Security Plans - Cyber</v>
      </c>
      <c r="D70" s="89"/>
      <c r="E70" s="153">
        <f>Weights!D70</f>
        <v>1</v>
      </c>
      <c r="F70" s="113">
        <f>SUM(F71,F77:F84)</f>
        <v>0</v>
      </c>
      <c r="G70" s="113">
        <f>SUM(G71,G77:G84)</f>
        <v>9</v>
      </c>
      <c r="H70" s="114">
        <f>F70/G70</f>
        <v>0</v>
      </c>
      <c r="I70" s="93" t="s">
        <v>625</v>
      </c>
      <c r="J70" s="92"/>
      <c r="K70" s="152">
        <f>Weights!F70</f>
        <v>1</v>
      </c>
      <c r="L70" s="113">
        <f>SUM(L77:L84)</f>
        <v>0</v>
      </c>
      <c r="M70" s="113">
        <f>SUM(M77:M84)</f>
        <v>8</v>
      </c>
      <c r="N70" s="114">
        <f>L70/M70</f>
        <v>0</v>
      </c>
    </row>
    <row r="71" spans="1:15" x14ac:dyDescent="0.25">
      <c r="A71" s="8" t="str">
        <f>IF(Checklist!A71="R","R","")</f>
        <v/>
      </c>
      <c r="B71" s="97">
        <f>Checklist!B71</f>
        <v>2.0099999999999998</v>
      </c>
      <c r="C71" s="98" t="str">
        <f>Checklist!C71</f>
        <v>Do your cybersecurity plans incorporate any of the following approaches?</v>
      </c>
      <c r="D71" s="109">
        <f>IF(Checklist!D71="Yes",1,0)</f>
        <v>0</v>
      </c>
      <c r="E71" s="110">
        <f>Weights!D71</f>
        <v>1</v>
      </c>
      <c r="F71" s="110">
        <f t="shared" ref="F71" si="71">D71*E71</f>
        <v>0</v>
      </c>
      <c r="G71" s="110">
        <f t="shared" ref="G71" si="72">1*E71</f>
        <v>1</v>
      </c>
      <c r="H71" s="115">
        <f t="shared" ref="H71" si="73">F71/G71</f>
        <v>0</v>
      </c>
      <c r="I71" s="93" t="s">
        <v>625</v>
      </c>
      <c r="J71" s="94"/>
      <c r="K71" s="103"/>
      <c r="L71" s="103"/>
      <c r="M71" s="103"/>
      <c r="N71" s="107"/>
      <c r="O71" s="111" t="s">
        <v>623</v>
      </c>
    </row>
    <row r="72" spans="1:15" x14ac:dyDescent="0.25">
      <c r="A72" s="8" t="str">
        <f>IF(Checklist!A72="R","R","")</f>
        <v/>
      </c>
      <c r="B72" s="97">
        <f>Checklist!B72</f>
        <v>2.0101</v>
      </c>
      <c r="C72" s="98" t="str">
        <f>Checklist!C72</f>
        <v>National Institute of Standards and Technology (NIST),
Framework for Improving Critical Infrastructure Cybersecurity</v>
      </c>
      <c r="D72" s="96">
        <f>IF(Checklist!D72="X",1,0)</f>
        <v>0</v>
      </c>
      <c r="E72" s="101">
        <f>Weights!D72</f>
        <v>1</v>
      </c>
      <c r="F72" s="101">
        <f t="shared" ref="F72:F75" si="74">D72*E72</f>
        <v>0</v>
      </c>
      <c r="G72" s="101">
        <f t="shared" ref="G72:G75" si="75">1*E72</f>
        <v>1</v>
      </c>
      <c r="H72" s="106">
        <f t="shared" ref="H72:H75" si="76">F72/G72</f>
        <v>0</v>
      </c>
      <c r="I72" s="93" t="s">
        <v>625</v>
      </c>
      <c r="J72" s="108"/>
      <c r="K72" s="154"/>
      <c r="L72" s="108"/>
      <c r="M72" s="108"/>
      <c r="N72" s="108"/>
    </row>
    <row r="73" spans="1:15" x14ac:dyDescent="0.25">
      <c r="A73" s="8" t="str">
        <f>IF(Checklist!A73="R","R","")</f>
        <v/>
      </c>
      <c r="B73" s="97">
        <f>Checklist!B73</f>
        <v>2.0102000000000002</v>
      </c>
      <c r="C73" s="98" t="str">
        <f>Checklist!C73</f>
        <v>U.S. Department of Energy, Office of Electricity and Energy Reliability,
Energy Sector Cybersecurity Framework Implementation Guidance</v>
      </c>
      <c r="D73" s="96">
        <f>IF(Checklist!D73="X",1,0)</f>
        <v>0</v>
      </c>
      <c r="E73" s="101">
        <f>Weights!D73</f>
        <v>1</v>
      </c>
      <c r="F73" s="101">
        <f t="shared" si="74"/>
        <v>0</v>
      </c>
      <c r="G73" s="101">
        <f t="shared" si="75"/>
        <v>1</v>
      </c>
      <c r="H73" s="106">
        <f t="shared" si="76"/>
        <v>0</v>
      </c>
      <c r="I73" s="93" t="s">
        <v>625</v>
      </c>
      <c r="J73" s="108"/>
      <c r="K73" s="154"/>
      <c r="L73" s="108"/>
      <c r="M73" s="108"/>
      <c r="N73" s="108"/>
    </row>
    <row r="74" spans="1:15" x14ac:dyDescent="0.25">
      <c r="A74" s="8" t="str">
        <f>IF(Checklist!A74="R","R","")</f>
        <v/>
      </c>
      <c r="B74" s="97">
        <f>Checklist!B74</f>
        <v>2.0103000000000004</v>
      </c>
      <c r="C74" s="98" t="str">
        <f>Checklist!C74</f>
        <v>U.S. Department of Homeland Security,
Transportation Systems Sector Cybersecurity Framework Implementation Guidance</v>
      </c>
      <c r="D74" s="96">
        <f>IF(Checklist!D74="X",1,0)</f>
        <v>0</v>
      </c>
      <c r="E74" s="101">
        <f>Weights!D74</f>
        <v>1</v>
      </c>
      <c r="F74" s="101">
        <f t="shared" si="74"/>
        <v>0</v>
      </c>
      <c r="G74" s="101">
        <f t="shared" si="75"/>
        <v>1</v>
      </c>
      <c r="H74" s="106">
        <f t="shared" si="76"/>
        <v>0</v>
      </c>
      <c r="I74" s="93" t="s">
        <v>625</v>
      </c>
      <c r="J74" s="108"/>
      <c r="K74" s="154"/>
      <c r="L74" s="108"/>
      <c r="M74" s="108"/>
      <c r="N74" s="108"/>
    </row>
    <row r="75" spans="1:15" x14ac:dyDescent="0.25">
      <c r="A75" s="8" t="str">
        <f>IF(Checklist!A75="R","R","")</f>
        <v/>
      </c>
      <c r="B75" s="97">
        <f>Checklist!B75</f>
        <v>2.0104000000000006</v>
      </c>
      <c r="C75" s="98" t="str">
        <f>Checklist!C75</f>
        <v>Industry-specific methodologies
(See 2018 TSA Pipeline Security Guidelines, Section 7.4 for partial listing.)</v>
      </c>
      <c r="D75" s="96">
        <f>IF(Checklist!D75="X",1,0)</f>
        <v>0</v>
      </c>
      <c r="E75" s="101">
        <f>Weights!D75</f>
        <v>1</v>
      </c>
      <c r="F75" s="101">
        <f t="shared" si="74"/>
        <v>0</v>
      </c>
      <c r="G75" s="101">
        <f t="shared" si="75"/>
        <v>1</v>
      </c>
      <c r="H75" s="106">
        <f t="shared" si="76"/>
        <v>0</v>
      </c>
      <c r="I75" s="93" t="s">
        <v>625</v>
      </c>
      <c r="J75" s="108"/>
      <c r="K75" s="154"/>
      <c r="L75" s="108"/>
      <c r="M75" s="108"/>
      <c r="N75" s="108"/>
    </row>
    <row r="76" spans="1:15" x14ac:dyDescent="0.25">
      <c r="A76" s="8" t="str">
        <f>IF(Checklist!A76="R","R","")</f>
        <v/>
      </c>
      <c r="B76" s="97">
        <f>Checklist!B76</f>
        <v>2.0105000000000008</v>
      </c>
      <c r="C76" s="98" t="str">
        <f>Checklist!C76</f>
        <v>Other (if checked, elaborate)</v>
      </c>
      <c r="D76" s="96">
        <f>IF(Checklist!D76="X",1,0)</f>
        <v>0</v>
      </c>
      <c r="E76" s="101">
        <f>Weights!D76</f>
        <v>1</v>
      </c>
      <c r="F76" s="101">
        <f t="shared" ref="F76" si="77">D76*E76</f>
        <v>0</v>
      </c>
      <c r="G76" s="101">
        <f t="shared" ref="G76" si="78">1*E76</f>
        <v>1</v>
      </c>
      <c r="H76" s="106">
        <f t="shared" ref="H76" si="79">F76/G76</f>
        <v>0</v>
      </c>
      <c r="I76" s="93" t="s">
        <v>625</v>
      </c>
      <c r="J76" s="108"/>
      <c r="K76" s="154"/>
      <c r="L76" s="108"/>
      <c r="M76" s="108"/>
      <c r="N76" s="108"/>
    </row>
    <row r="77" spans="1:15" x14ac:dyDescent="0.25">
      <c r="A77" s="8" t="str">
        <f>IF(Checklist!A77="R","R","")</f>
        <v>R</v>
      </c>
      <c r="B77" s="97">
        <f>Checklist!B77</f>
        <v>2.02</v>
      </c>
      <c r="C77" s="98" t="str">
        <f>Checklist!C77</f>
        <v>Does your corporation review, assess, and update as necessary all cybersecurity policies plans, processes, and supporting procedures at least every 36 months, or when there is a significant organizational or technological change?</v>
      </c>
      <c r="D77" s="104">
        <f>IF(Checklist!D77="Yes",1,0)</f>
        <v>0</v>
      </c>
      <c r="E77" s="101">
        <f>Weights!D77</f>
        <v>1</v>
      </c>
      <c r="F77" s="101">
        <f t="shared" ref="F77:F84" si="80">D77*E77</f>
        <v>0</v>
      </c>
      <c r="G77" s="101">
        <f t="shared" ref="G77:G84" si="81">1*E77</f>
        <v>1</v>
      </c>
      <c r="H77" s="106">
        <f t="shared" ref="H77:H84" si="82">F77/G77</f>
        <v>0</v>
      </c>
      <c r="I77" s="93" t="s">
        <v>625</v>
      </c>
      <c r="J77" s="8">
        <f t="shared" ref="J77:J84" si="83">D77</f>
        <v>0</v>
      </c>
      <c r="K77" s="101">
        <f>Weights!F77</f>
        <v>1</v>
      </c>
      <c r="L77" s="101">
        <f t="shared" ref="L77:L84" si="84">F77</f>
        <v>0</v>
      </c>
      <c r="M77" s="101">
        <f t="shared" ref="M77:M84" si="85">G77</f>
        <v>1</v>
      </c>
      <c r="N77" s="106">
        <f t="shared" ref="N77:N84" si="86">L77/M77</f>
        <v>0</v>
      </c>
    </row>
    <row r="78" spans="1:15" x14ac:dyDescent="0.25">
      <c r="A78" s="8" t="str">
        <f>IF(Checklist!A78="R","R","")</f>
        <v>R</v>
      </c>
      <c r="B78" s="97">
        <f>Checklist!B78</f>
        <v>2.0299999999999998</v>
      </c>
      <c r="C78" s="98" t="str">
        <f>Checklist!C78</f>
        <v>For critical pipeline cyber assets, does your corporation review, assess, and update as necessary all cybersecurity policies plans, processes, and supporting procedures at least every 12 months, or when there is a significant organizational change?</v>
      </c>
      <c r="D78" s="104">
        <f>IF(Checklist!D78="Yes",1,0)</f>
        <v>0</v>
      </c>
      <c r="E78" s="101">
        <f>Weights!D78</f>
        <v>1</v>
      </c>
      <c r="F78" s="101">
        <f t="shared" si="80"/>
        <v>0</v>
      </c>
      <c r="G78" s="101">
        <f t="shared" si="81"/>
        <v>1</v>
      </c>
      <c r="H78" s="106">
        <f t="shared" si="82"/>
        <v>0</v>
      </c>
      <c r="I78" s="93" t="s">
        <v>625</v>
      </c>
      <c r="J78" s="8">
        <f t="shared" si="83"/>
        <v>0</v>
      </c>
      <c r="K78" s="101">
        <f>Weights!F78</f>
        <v>1</v>
      </c>
      <c r="L78" s="101">
        <f t="shared" si="84"/>
        <v>0</v>
      </c>
      <c r="M78" s="101">
        <f t="shared" si="85"/>
        <v>1</v>
      </c>
      <c r="N78" s="106">
        <f t="shared" si="86"/>
        <v>0</v>
      </c>
    </row>
    <row r="79" spans="1:15" x14ac:dyDescent="0.25">
      <c r="A79" s="8" t="str">
        <f>IF(Checklist!A79="R","R","")</f>
        <v>R</v>
      </c>
      <c r="B79" s="97">
        <f>Checklist!B79</f>
        <v>2.0399999999999996</v>
      </c>
      <c r="C79" s="98" t="str">
        <f>Checklist!C79</f>
        <v>Has your corporation established policies and procedures for cybersecurity incident handling, analysis, and reporting, including assignments of specific roles/tasks to individuals and teams?</v>
      </c>
      <c r="D79" s="104">
        <f>IF(Checklist!D79="Yes",1,0)</f>
        <v>0</v>
      </c>
      <c r="E79" s="101">
        <f>Weights!D79</f>
        <v>1</v>
      </c>
      <c r="F79" s="101">
        <f t="shared" si="80"/>
        <v>0</v>
      </c>
      <c r="G79" s="101">
        <f t="shared" si="81"/>
        <v>1</v>
      </c>
      <c r="H79" s="106">
        <f t="shared" si="82"/>
        <v>0</v>
      </c>
      <c r="I79" s="93" t="s">
        <v>625</v>
      </c>
      <c r="J79" s="8">
        <f t="shared" si="83"/>
        <v>0</v>
      </c>
      <c r="K79" s="101">
        <f>Weights!F79</f>
        <v>1</v>
      </c>
      <c r="L79" s="101">
        <f t="shared" si="84"/>
        <v>0</v>
      </c>
      <c r="M79" s="101">
        <f t="shared" si="85"/>
        <v>1</v>
      </c>
      <c r="N79" s="106">
        <f t="shared" si="86"/>
        <v>0</v>
      </c>
    </row>
    <row r="80" spans="1:15" x14ac:dyDescent="0.25">
      <c r="A80" s="8" t="str">
        <f>IF(Checklist!A80="R","R","")</f>
        <v>R</v>
      </c>
      <c r="B80" s="97">
        <f>Checklist!B80</f>
        <v>2.0499999999999994</v>
      </c>
      <c r="C80" s="98" t="str">
        <f>Checklist!C80</f>
        <v>Has your corporation established and maintained a cyber-incident response capability?</v>
      </c>
      <c r="D80" s="104">
        <f>IF(Checklist!D80="Yes",1,0)</f>
        <v>0</v>
      </c>
      <c r="E80" s="101">
        <f>Weights!D80</f>
        <v>1</v>
      </c>
      <c r="F80" s="101">
        <f t="shared" si="80"/>
        <v>0</v>
      </c>
      <c r="G80" s="101">
        <f t="shared" si="81"/>
        <v>1</v>
      </c>
      <c r="H80" s="106">
        <f t="shared" si="82"/>
        <v>0</v>
      </c>
      <c r="I80" s="93" t="s">
        <v>625</v>
      </c>
      <c r="J80" s="8">
        <f t="shared" si="83"/>
        <v>0</v>
      </c>
      <c r="K80" s="101">
        <f>Weights!F80</f>
        <v>1</v>
      </c>
      <c r="L80" s="101">
        <f t="shared" si="84"/>
        <v>0</v>
      </c>
      <c r="M80" s="101">
        <f t="shared" si="85"/>
        <v>1</v>
      </c>
      <c r="N80" s="106">
        <f t="shared" si="86"/>
        <v>0</v>
      </c>
    </row>
    <row r="81" spans="1:15" x14ac:dyDescent="0.25">
      <c r="A81" s="8" t="str">
        <f>IF(Checklist!A81="R","R","")</f>
        <v>R</v>
      </c>
      <c r="B81" s="97">
        <f>Checklist!B81</f>
        <v>2.0599999999999992</v>
      </c>
      <c r="C81" s="98" t="str">
        <f>Checklist!C81</f>
        <v>For critical pipeline cyber assets, has your corporation established and maintained a process that supports 24/7 cyber-incident response?</v>
      </c>
      <c r="D81" s="104">
        <f>IF(Checklist!D81="Yes",1,0)</f>
        <v>0</v>
      </c>
      <c r="E81" s="101">
        <f>Weights!D81</f>
        <v>1</v>
      </c>
      <c r="F81" s="101">
        <f t="shared" si="80"/>
        <v>0</v>
      </c>
      <c r="G81" s="101">
        <f t="shared" si="81"/>
        <v>1</v>
      </c>
      <c r="H81" s="106">
        <f t="shared" si="82"/>
        <v>0</v>
      </c>
      <c r="I81" s="93" t="s">
        <v>625</v>
      </c>
      <c r="J81" s="8">
        <f t="shared" si="83"/>
        <v>0</v>
      </c>
      <c r="K81" s="101">
        <f>Weights!F81</f>
        <v>1</v>
      </c>
      <c r="L81" s="101">
        <f t="shared" si="84"/>
        <v>0</v>
      </c>
      <c r="M81" s="101">
        <f t="shared" si="85"/>
        <v>1</v>
      </c>
      <c r="N81" s="106">
        <f t="shared" si="86"/>
        <v>0</v>
      </c>
    </row>
    <row r="82" spans="1:15" x14ac:dyDescent="0.25">
      <c r="A82" s="8" t="str">
        <f>IF(Checklist!A82="R","R","")</f>
        <v>R</v>
      </c>
      <c r="B82" s="97">
        <f>Checklist!B82</f>
        <v>2.069999999999999</v>
      </c>
      <c r="C82" s="98" t="str">
        <f>Checklist!C82</f>
        <v>Do your corporation’s response plans and procedures include mitigation measures to help prevent further impacts?</v>
      </c>
      <c r="D82" s="104">
        <f>IF(Checklist!D82="Yes",1,0)</f>
        <v>0</v>
      </c>
      <c r="E82" s="101">
        <f>Weights!D82</f>
        <v>1</v>
      </c>
      <c r="F82" s="101">
        <f t="shared" si="80"/>
        <v>0</v>
      </c>
      <c r="G82" s="101">
        <f t="shared" si="81"/>
        <v>1</v>
      </c>
      <c r="H82" s="106">
        <f t="shared" si="82"/>
        <v>0</v>
      </c>
      <c r="I82" s="93" t="s">
        <v>625</v>
      </c>
      <c r="J82" s="8">
        <f t="shared" si="83"/>
        <v>0</v>
      </c>
      <c r="K82" s="101">
        <f>Weights!F82</f>
        <v>1</v>
      </c>
      <c r="L82" s="101">
        <f t="shared" si="84"/>
        <v>0</v>
      </c>
      <c r="M82" s="101">
        <f t="shared" si="85"/>
        <v>1</v>
      </c>
      <c r="N82" s="106">
        <f t="shared" si="86"/>
        <v>0</v>
      </c>
    </row>
    <row r="83" spans="1:15" x14ac:dyDescent="0.25">
      <c r="A83" s="8" t="str">
        <f>IF(Checklist!A83="R","R","")</f>
        <v>R</v>
      </c>
      <c r="B83" s="97">
        <f>Checklist!B83</f>
        <v>2.0799999999999987</v>
      </c>
      <c r="C83" s="98" t="str">
        <f>Checklist!C83</f>
        <v>Has your corporation established a plan for the recovery and reconstitution of pipeline cyber assets within a time frame to align with the company’s safety and business continuity objectives?</v>
      </c>
      <c r="D83" s="104">
        <f>IF(Checklist!D83="Yes",1,0)</f>
        <v>0</v>
      </c>
      <c r="E83" s="101">
        <f>Weights!D83</f>
        <v>1</v>
      </c>
      <c r="F83" s="101">
        <f t="shared" si="80"/>
        <v>0</v>
      </c>
      <c r="G83" s="101">
        <f t="shared" si="81"/>
        <v>1</v>
      </c>
      <c r="H83" s="106">
        <f t="shared" si="82"/>
        <v>0</v>
      </c>
      <c r="I83" s="93" t="s">
        <v>625</v>
      </c>
      <c r="J83" s="8">
        <f t="shared" si="83"/>
        <v>0</v>
      </c>
      <c r="K83" s="101">
        <f>Weights!F83</f>
        <v>1</v>
      </c>
      <c r="L83" s="101">
        <f t="shared" si="84"/>
        <v>0</v>
      </c>
      <c r="M83" s="101">
        <f t="shared" si="85"/>
        <v>1</v>
      </c>
      <c r="N83" s="106">
        <f t="shared" si="86"/>
        <v>0</v>
      </c>
    </row>
    <row r="84" spans="1:15" x14ac:dyDescent="0.25">
      <c r="A84" s="8" t="str">
        <f>IF(Checklist!A84="R","R","")</f>
        <v>R</v>
      </c>
      <c r="B84" s="97">
        <f>Checklist!B84</f>
        <v>2.0899999999999985</v>
      </c>
      <c r="C84" s="98" t="str">
        <f>Checklist!C84</f>
        <v>Does your corporation review its cyber recovery plan annually and update it as necessary?</v>
      </c>
      <c r="D84" s="104">
        <f>IF(Checklist!D84="Yes",1,0)</f>
        <v>0</v>
      </c>
      <c r="E84" s="101">
        <f>Weights!D84</f>
        <v>1</v>
      </c>
      <c r="F84" s="101">
        <f t="shared" si="80"/>
        <v>0</v>
      </c>
      <c r="G84" s="101">
        <f t="shared" si="81"/>
        <v>1</v>
      </c>
      <c r="H84" s="106">
        <f t="shared" si="82"/>
        <v>0</v>
      </c>
      <c r="I84" s="93" t="s">
        <v>625</v>
      </c>
      <c r="J84" s="8">
        <f t="shared" si="83"/>
        <v>0</v>
      </c>
      <c r="K84" s="101">
        <f>Weights!F84</f>
        <v>1</v>
      </c>
      <c r="L84" s="101">
        <f t="shared" si="84"/>
        <v>0</v>
      </c>
      <c r="M84" s="101">
        <f t="shared" si="85"/>
        <v>1</v>
      </c>
      <c r="N84" s="106">
        <f t="shared" si="86"/>
        <v>0</v>
      </c>
    </row>
    <row r="85" spans="1:15" ht="13" x14ac:dyDescent="0.25">
      <c r="A85" s="89" t="str">
        <f>Checklist!A85</f>
        <v>SAI</v>
      </c>
      <c r="B85" s="100">
        <f>Checklist!B85</f>
        <v>3</v>
      </c>
      <c r="C85" s="89" t="str">
        <f>Checklist!C85</f>
        <v>Communication</v>
      </c>
      <c r="D85" s="89"/>
      <c r="E85" s="153">
        <f>Weights!D85</f>
        <v>1</v>
      </c>
      <c r="F85" s="113">
        <f>SUM(F86:F90)</f>
        <v>0</v>
      </c>
      <c r="G85" s="113">
        <f>SUM(G86:G89)</f>
        <v>4</v>
      </c>
      <c r="H85" s="114">
        <f>F85/G85</f>
        <v>0</v>
      </c>
      <c r="I85" s="93" t="s">
        <v>625</v>
      </c>
      <c r="J85" s="92"/>
      <c r="K85" s="152">
        <f>Weights!F85</f>
        <v>1</v>
      </c>
      <c r="L85" s="113">
        <f>SUM(L86:L89)</f>
        <v>0</v>
      </c>
      <c r="M85" s="113">
        <f>SUM(M86:M89)</f>
        <v>4</v>
      </c>
      <c r="N85" s="114">
        <f>L85/M85</f>
        <v>0</v>
      </c>
    </row>
    <row r="86" spans="1:15" x14ac:dyDescent="0.25">
      <c r="A86" s="8" t="str">
        <f>IF(Checklist!A86="R","R","")</f>
        <v>R</v>
      </c>
      <c r="B86" s="97">
        <f>Checklist!B86</f>
        <v>3.01</v>
      </c>
      <c r="C86" s="98" t="str">
        <f>Checklist!C86</f>
        <v>Does your corporation have internal and external notification requirements and procedures for security events?</v>
      </c>
      <c r="D86" s="104">
        <f>IF(Checklist!D86="Yes",1,0)</f>
        <v>0</v>
      </c>
      <c r="E86" s="101">
        <f>Weights!D86</f>
        <v>1</v>
      </c>
      <c r="F86" s="101">
        <f t="shared" ref="F86:F89" si="87">D86*E86</f>
        <v>0</v>
      </c>
      <c r="G86" s="101">
        <f t="shared" ref="G86:G89" si="88">1*E86</f>
        <v>1</v>
      </c>
      <c r="H86" s="106">
        <f t="shared" ref="H86:H89" si="89">F86/G86</f>
        <v>0</v>
      </c>
      <c r="I86" s="93" t="s">
        <v>625</v>
      </c>
      <c r="J86" s="8">
        <f t="shared" ref="J86:J89" si="90">D86</f>
        <v>0</v>
      </c>
      <c r="K86" s="101">
        <f>Weights!F86</f>
        <v>1</v>
      </c>
      <c r="L86" s="101">
        <f t="shared" ref="L86:L89" si="91">F86</f>
        <v>0</v>
      </c>
      <c r="M86" s="101">
        <f t="shared" ref="M86:M89" si="92">G86</f>
        <v>1</v>
      </c>
      <c r="N86" s="106">
        <f t="shared" ref="N86:N89" si="93">L86/M86</f>
        <v>0</v>
      </c>
    </row>
    <row r="87" spans="1:15" x14ac:dyDescent="0.25">
      <c r="A87" s="8" t="str">
        <f>IF(Checklist!A87="R","R","")</f>
        <v>R</v>
      </c>
      <c r="B87" s="97">
        <f>Checklist!B87</f>
        <v>3.02</v>
      </c>
      <c r="C87" s="98" t="str">
        <f>Checklist!C87</f>
        <v>Does your corporation document and periodically update contact and communication information for Federal, state, and local homeland security/law enforcement agencies?</v>
      </c>
      <c r="D87" s="104">
        <f>IF(Checklist!D87="Yes",1,0)</f>
        <v>0</v>
      </c>
      <c r="E87" s="101">
        <f>Weights!D87</f>
        <v>1</v>
      </c>
      <c r="F87" s="101">
        <f t="shared" si="87"/>
        <v>0</v>
      </c>
      <c r="G87" s="101">
        <f t="shared" si="88"/>
        <v>1</v>
      </c>
      <c r="H87" s="106">
        <f t="shared" si="89"/>
        <v>0</v>
      </c>
      <c r="I87" s="93" t="s">
        <v>625</v>
      </c>
      <c r="J87" s="8">
        <f t="shared" si="90"/>
        <v>0</v>
      </c>
      <c r="K87" s="101">
        <f>Weights!F87</f>
        <v>1</v>
      </c>
      <c r="L87" s="101">
        <f t="shared" si="91"/>
        <v>0</v>
      </c>
      <c r="M87" s="101">
        <f t="shared" si="92"/>
        <v>1</v>
      </c>
      <c r="N87" s="106">
        <f t="shared" si="93"/>
        <v>0</v>
      </c>
    </row>
    <row r="88" spans="1:15" x14ac:dyDescent="0.25">
      <c r="A88" s="8" t="str">
        <f>IF(Checklist!A88="R","R","")</f>
        <v>R</v>
      </c>
      <c r="B88" s="97">
        <f>Checklist!B88</f>
        <v>3.03</v>
      </c>
      <c r="C88" s="98" t="str">
        <f>Checklist!C88</f>
        <v>Does your corporation have a defined process for receiving, handling, disseminating, and storing security and threat information?</v>
      </c>
      <c r="D88" s="104">
        <f>IF(Checklist!D88="Yes",1,0)</f>
        <v>0</v>
      </c>
      <c r="E88" s="101">
        <f>Weights!D88</f>
        <v>1</v>
      </c>
      <c r="F88" s="101">
        <f t="shared" si="87"/>
        <v>0</v>
      </c>
      <c r="G88" s="101">
        <f t="shared" si="88"/>
        <v>1</v>
      </c>
      <c r="H88" s="106">
        <f t="shared" si="89"/>
        <v>0</v>
      </c>
      <c r="I88" s="93" t="s">
        <v>625</v>
      </c>
      <c r="J88" s="8">
        <f t="shared" si="90"/>
        <v>0</v>
      </c>
      <c r="K88" s="101">
        <f>Weights!F88</f>
        <v>1</v>
      </c>
      <c r="L88" s="101">
        <f t="shared" si="91"/>
        <v>0</v>
      </c>
      <c r="M88" s="101">
        <f t="shared" si="92"/>
        <v>1</v>
      </c>
      <c r="N88" s="106">
        <f t="shared" si="93"/>
        <v>0</v>
      </c>
    </row>
    <row r="89" spans="1:15" x14ac:dyDescent="0.25">
      <c r="A89" s="8" t="str">
        <f>IF(Checklist!A89="R","R","")</f>
        <v>R</v>
      </c>
      <c r="B89" s="97">
        <f>Checklist!B89</f>
        <v>3.04</v>
      </c>
      <c r="C89" s="98" t="str">
        <f>Checklist!C89</f>
        <v>Do all critical facilities have primary and alternate communication capabilities for internal and external reporting of appropriate security events and information?</v>
      </c>
      <c r="D89" s="104">
        <f>IF(Checklist!D89="Yes",1,0)</f>
        <v>0</v>
      </c>
      <c r="E89" s="101">
        <f>Weights!D89</f>
        <v>1</v>
      </c>
      <c r="F89" s="101">
        <f t="shared" si="87"/>
        <v>0</v>
      </c>
      <c r="G89" s="101">
        <f t="shared" si="88"/>
        <v>1</v>
      </c>
      <c r="H89" s="106">
        <f t="shared" si="89"/>
        <v>0</v>
      </c>
      <c r="I89" s="93" t="s">
        <v>625</v>
      </c>
      <c r="J89" s="8">
        <f t="shared" si="90"/>
        <v>0</v>
      </c>
      <c r="K89" s="101">
        <f>Weights!F89</f>
        <v>1</v>
      </c>
      <c r="L89" s="101">
        <f t="shared" si="91"/>
        <v>0</v>
      </c>
      <c r="M89" s="101">
        <f t="shared" si="92"/>
        <v>1</v>
      </c>
      <c r="N89" s="106">
        <f t="shared" si="93"/>
        <v>0</v>
      </c>
    </row>
    <row r="90" spans="1:15" x14ac:dyDescent="0.25">
      <c r="A90" s="8" t="str">
        <f>IF(Checklist!A90="R","R","")</f>
        <v/>
      </c>
      <c r="B90" s="97">
        <f>Checklist!B90</f>
        <v>3.05</v>
      </c>
      <c r="C90" s="98" t="str">
        <f>Checklist!C90</f>
        <v>Which of the following external agencies/organizations would the corporation notify in the event of a security incident, a security threat, or suspicious activity?</v>
      </c>
      <c r="D90" s="109" t="str">
        <f>Checklist!D90</f>
        <v>ZZZ</v>
      </c>
      <c r="E90" s="110"/>
      <c r="F90" s="110"/>
      <c r="G90" s="110"/>
      <c r="H90" s="115"/>
      <c r="I90" s="93" t="s">
        <v>625</v>
      </c>
      <c r="J90" s="94"/>
      <c r="K90" s="103"/>
      <c r="L90" s="103"/>
      <c r="M90" s="103"/>
      <c r="N90" s="107"/>
      <c r="O90" s="111" t="s">
        <v>623</v>
      </c>
    </row>
    <row r="91" spans="1:15" x14ac:dyDescent="0.25">
      <c r="A91" s="8" t="str">
        <f>IF(Checklist!A91="R","R","")</f>
        <v/>
      </c>
      <c r="B91" s="97">
        <f>Checklist!B91</f>
        <v>3.0501</v>
      </c>
      <c r="C91" s="98" t="str">
        <f>Checklist!C91</f>
        <v>National Response Center (NRC)</v>
      </c>
      <c r="D91" s="96">
        <f>IF(Checklist!D91="X",1,0)</f>
        <v>0</v>
      </c>
      <c r="E91" s="101">
        <f>Weights!D91</f>
        <v>1</v>
      </c>
      <c r="F91" s="101">
        <f t="shared" ref="F91:F99" si="94">D91*E91</f>
        <v>0</v>
      </c>
      <c r="G91" s="101">
        <f t="shared" ref="G91:G99" si="95">1*E91</f>
        <v>1</v>
      </c>
      <c r="H91" s="106">
        <f t="shared" ref="H91:H99" si="96">F91/G91</f>
        <v>0</v>
      </c>
      <c r="I91" s="93" t="s">
        <v>625</v>
      </c>
      <c r="J91" s="108"/>
      <c r="K91" s="154"/>
      <c r="L91" s="108"/>
      <c r="M91" s="108"/>
      <c r="N91" s="108"/>
    </row>
    <row r="92" spans="1:15" x14ac:dyDescent="0.25">
      <c r="A92" s="8" t="str">
        <f>IF(Checklist!A92="R","R","")</f>
        <v/>
      </c>
      <c r="B92" s="97">
        <f>Checklist!B92</f>
        <v>3.0502000000000002</v>
      </c>
      <c r="C92" s="98" t="str">
        <f>Checklist!C92</f>
        <v>Local emergency responders/911</v>
      </c>
      <c r="D92" s="96">
        <f>IF(Checklist!D92="X",1,0)</f>
        <v>0</v>
      </c>
      <c r="E92" s="101">
        <f>Weights!D92</f>
        <v>1</v>
      </c>
      <c r="F92" s="101">
        <f t="shared" si="94"/>
        <v>0</v>
      </c>
      <c r="G92" s="101">
        <f t="shared" si="95"/>
        <v>1</v>
      </c>
      <c r="H92" s="106">
        <f t="shared" si="96"/>
        <v>0</v>
      </c>
      <c r="I92" s="93" t="s">
        <v>625</v>
      </c>
      <c r="J92" s="108"/>
      <c r="K92" s="154"/>
      <c r="L92" s="108"/>
      <c r="M92" s="108"/>
      <c r="N92" s="108"/>
    </row>
    <row r="93" spans="1:15" x14ac:dyDescent="0.25">
      <c r="A93" s="8" t="str">
        <f>IF(Checklist!A93="R","R","")</f>
        <v/>
      </c>
      <c r="B93" s="97">
        <f>Checklist!B93</f>
        <v>3.0503000000000005</v>
      </c>
      <c r="C93" s="98" t="str">
        <f>Checklist!C93</f>
        <v>Transportation Security Administration / Transportation Security Operations Center (TSA/TSOC)</v>
      </c>
      <c r="D93" s="96">
        <f>IF(Checklist!D93="X",1,0)</f>
        <v>0</v>
      </c>
      <c r="E93" s="101">
        <f>Weights!D93</f>
        <v>1</v>
      </c>
      <c r="F93" s="101">
        <f t="shared" si="94"/>
        <v>0</v>
      </c>
      <c r="G93" s="101">
        <f t="shared" si="95"/>
        <v>1</v>
      </c>
      <c r="H93" s="106">
        <f t="shared" si="96"/>
        <v>0</v>
      </c>
      <c r="I93" s="93" t="s">
        <v>625</v>
      </c>
      <c r="J93" s="108"/>
      <c r="K93" s="154"/>
      <c r="L93" s="108"/>
      <c r="M93" s="108"/>
      <c r="N93" s="108"/>
    </row>
    <row r="94" spans="1:15" x14ac:dyDescent="0.25">
      <c r="A94" s="8" t="str">
        <f>IF(Checklist!A94="R","R","")</f>
        <v/>
      </c>
      <c r="B94" s="97">
        <f>Checklist!B94</f>
        <v>3.0504000000000007</v>
      </c>
      <c r="C94" s="98" t="str">
        <f>Checklist!C94</f>
        <v>Tribal emergency responders</v>
      </c>
      <c r="D94" s="96">
        <f>IF(Checklist!D94="X",1,0)</f>
        <v>0</v>
      </c>
      <c r="E94" s="101">
        <f>Weights!D94</f>
        <v>1</v>
      </c>
      <c r="F94" s="101">
        <f t="shared" si="94"/>
        <v>0</v>
      </c>
      <c r="G94" s="101">
        <f t="shared" si="95"/>
        <v>1</v>
      </c>
      <c r="H94" s="106">
        <f t="shared" si="96"/>
        <v>0</v>
      </c>
      <c r="I94" s="93" t="s">
        <v>625</v>
      </c>
      <c r="J94" s="108"/>
      <c r="K94" s="154"/>
      <c r="L94" s="108"/>
      <c r="M94" s="108"/>
      <c r="N94" s="108"/>
    </row>
    <row r="95" spans="1:15" x14ac:dyDescent="0.25">
      <c r="A95" s="8" t="str">
        <f>IF(Checklist!A95="R","R","")</f>
        <v/>
      </c>
      <c r="B95" s="97">
        <f>Checklist!B95</f>
        <v>3.0505000000000009</v>
      </c>
      <c r="C95" s="98" t="str">
        <f>Checklist!C95</f>
        <v>State emergency responders</v>
      </c>
      <c r="D95" s="96">
        <f>IF(Checklist!D95="X",1,0)</f>
        <v>0</v>
      </c>
      <c r="E95" s="101">
        <f>Weights!D95</f>
        <v>1</v>
      </c>
      <c r="F95" s="101">
        <f t="shared" si="94"/>
        <v>0</v>
      </c>
      <c r="G95" s="101">
        <f t="shared" si="95"/>
        <v>1</v>
      </c>
      <c r="H95" s="106">
        <f t="shared" si="96"/>
        <v>0</v>
      </c>
      <c r="I95" s="93" t="s">
        <v>625</v>
      </c>
      <c r="J95" s="108"/>
      <c r="K95" s="154"/>
      <c r="L95" s="108"/>
      <c r="M95" s="108"/>
      <c r="N95" s="108"/>
    </row>
    <row r="96" spans="1:15" x14ac:dyDescent="0.25">
      <c r="A96" s="8" t="str">
        <f>IF(Checklist!A96="R","R","")</f>
        <v/>
      </c>
      <c r="B96" s="97">
        <f>Checklist!B96</f>
        <v>3.0506000000000011</v>
      </c>
      <c r="C96" s="98" t="str">
        <f>Checklist!C96</f>
        <v>Other federal agencies</v>
      </c>
      <c r="D96" s="96">
        <f>IF(Checklist!D96="X",1,0)</f>
        <v>0</v>
      </c>
      <c r="E96" s="101">
        <f>Weights!D96</f>
        <v>1</v>
      </c>
      <c r="F96" s="101">
        <f t="shared" si="94"/>
        <v>0</v>
      </c>
      <c r="G96" s="101">
        <f t="shared" si="95"/>
        <v>1</v>
      </c>
      <c r="H96" s="106">
        <f t="shared" si="96"/>
        <v>0</v>
      </c>
      <c r="I96" s="93" t="s">
        <v>625</v>
      </c>
      <c r="J96" s="108"/>
      <c r="K96" s="154"/>
      <c r="L96" s="108"/>
      <c r="M96" s="108"/>
      <c r="N96" s="108"/>
    </row>
    <row r="97" spans="1:15" x14ac:dyDescent="0.25">
      <c r="A97" s="8" t="str">
        <f>IF(Checklist!A97="R","R","")</f>
        <v/>
      </c>
      <c r="B97" s="97">
        <f>Checklist!B97</f>
        <v>3.0507000000000013</v>
      </c>
      <c r="C97" s="98" t="str">
        <f>Checklist!C97</f>
        <v>Federal Bureau of Investigation (FBI)</v>
      </c>
      <c r="D97" s="96">
        <f>IF(Checklist!D97="X",1,0)</f>
        <v>0</v>
      </c>
      <c r="E97" s="101">
        <f>Weights!D97</f>
        <v>1</v>
      </c>
      <c r="F97" s="101">
        <f t="shared" si="94"/>
        <v>0</v>
      </c>
      <c r="G97" s="101">
        <f t="shared" si="95"/>
        <v>1</v>
      </c>
      <c r="H97" s="106">
        <f t="shared" si="96"/>
        <v>0</v>
      </c>
      <c r="I97" s="93" t="s">
        <v>625</v>
      </c>
      <c r="J97" s="108"/>
      <c r="K97" s="154"/>
      <c r="L97" s="108"/>
      <c r="M97" s="108"/>
      <c r="N97" s="108"/>
    </row>
    <row r="98" spans="1:15" x14ac:dyDescent="0.25">
      <c r="A98" s="8" t="str">
        <f>IF(Checklist!A98="R","R","")</f>
        <v/>
      </c>
      <c r="B98" s="97">
        <f>Checklist!B98</f>
        <v>3.0508000000000015</v>
      </c>
      <c r="C98" s="98" t="str">
        <f>Checklist!C98</f>
        <v>Department of Homeland Security (DHS)</v>
      </c>
      <c r="D98" s="96">
        <f>IF(Checklist!D98="X",1,0)</f>
        <v>0</v>
      </c>
      <c r="E98" s="101">
        <f>Weights!D98</f>
        <v>1</v>
      </c>
      <c r="F98" s="101">
        <f t="shared" si="94"/>
        <v>0</v>
      </c>
      <c r="G98" s="101">
        <f t="shared" si="95"/>
        <v>1</v>
      </c>
      <c r="H98" s="106">
        <f t="shared" si="96"/>
        <v>0</v>
      </c>
      <c r="I98" s="93" t="s">
        <v>625</v>
      </c>
      <c r="J98" s="108"/>
      <c r="K98" s="154"/>
      <c r="L98" s="108"/>
      <c r="M98" s="108"/>
      <c r="N98" s="108"/>
    </row>
    <row r="99" spans="1:15" x14ac:dyDescent="0.25">
      <c r="A99" s="8" t="str">
        <f>IF(Checklist!A99="R","R","")</f>
        <v/>
      </c>
      <c r="B99" s="97">
        <f>Checklist!B99</f>
        <v>3.0509000000000017</v>
      </c>
      <c r="C99" s="98" t="str">
        <f>Checklist!C99</f>
        <v>Neighboring corporations</v>
      </c>
      <c r="D99" s="96">
        <f>IF(Checklist!D99="X",1,0)</f>
        <v>0</v>
      </c>
      <c r="E99" s="101">
        <f>Weights!D99</f>
        <v>1</v>
      </c>
      <c r="F99" s="101">
        <f t="shared" si="94"/>
        <v>0</v>
      </c>
      <c r="G99" s="101">
        <f t="shared" si="95"/>
        <v>1</v>
      </c>
      <c r="H99" s="106">
        <f t="shared" si="96"/>
        <v>0</v>
      </c>
      <c r="I99" s="93" t="s">
        <v>625</v>
      </c>
      <c r="J99" s="108"/>
      <c r="K99" s="154"/>
      <c r="L99" s="108"/>
      <c r="M99" s="108"/>
      <c r="N99" s="108"/>
    </row>
    <row r="100" spans="1:15" x14ac:dyDescent="0.25">
      <c r="A100" s="8" t="str">
        <f>IF(Checklist!A100="R","R","")</f>
        <v/>
      </c>
      <c r="B100" s="97">
        <f>Checklist!B100</f>
        <v>3.0510000000000019</v>
      </c>
      <c r="C100" s="287" t="str">
        <f>Checklist!C100</f>
        <v>Other (if checked, elaborate)</v>
      </c>
      <c r="D100" s="96">
        <f>IF(Checklist!D100="X",1,0)</f>
        <v>0</v>
      </c>
      <c r="E100" s="101">
        <f>Weights!D100</f>
        <v>1</v>
      </c>
      <c r="F100" s="101">
        <f t="shared" ref="F100" si="97">D100*E100</f>
        <v>0</v>
      </c>
      <c r="G100" s="101">
        <f t="shared" ref="G100" si="98">1*E100</f>
        <v>1</v>
      </c>
      <c r="H100" s="106">
        <f t="shared" ref="H100" si="99">F100/G100</f>
        <v>0</v>
      </c>
      <c r="I100" s="93" t="s">
        <v>625</v>
      </c>
      <c r="J100" s="108"/>
      <c r="K100" s="154"/>
      <c r="L100" s="108"/>
      <c r="M100" s="108"/>
      <c r="N100" s="108"/>
    </row>
    <row r="101" spans="1:15" ht="13" x14ac:dyDescent="0.25">
      <c r="A101" s="89" t="str">
        <f>Checklist!A101</f>
        <v>SAI</v>
      </c>
      <c r="B101" s="100">
        <f>Checklist!B101</f>
        <v>4</v>
      </c>
      <c r="C101" s="89" t="str">
        <f>Checklist!C101</f>
        <v>Security Incident Procedures</v>
      </c>
      <c r="D101" s="89"/>
      <c r="E101" s="153">
        <f>Weights!D101</f>
        <v>1</v>
      </c>
      <c r="F101" s="113">
        <f>SUM(F102:F103,F117:F124,F135,F140,F149,F161,F165,F170:F171)</f>
        <v>0</v>
      </c>
      <c r="G101" s="113">
        <f>SUM(G102:G103,G117:G124,G135,G140,G149,G161,G165,G170:G171)</f>
        <v>17</v>
      </c>
      <c r="H101" s="114">
        <f>F101/G101</f>
        <v>0</v>
      </c>
      <c r="I101" s="93" t="s">
        <v>625</v>
      </c>
      <c r="J101" s="92"/>
      <c r="K101" s="152">
        <f>Weights!F101</f>
        <v>1</v>
      </c>
      <c r="L101" s="113">
        <f>SUM(L102,L117:L121,L123:L124,L135,L140,L149,L161,L165)</f>
        <v>0</v>
      </c>
      <c r="M101" s="113">
        <f>SUM(M102,M117:M121,M123:M124,M135,M140,M149,M161,M165)</f>
        <v>13</v>
      </c>
      <c r="N101" s="114">
        <f>L101/M101</f>
        <v>0</v>
      </c>
    </row>
    <row r="102" spans="1:15" x14ac:dyDescent="0.25">
      <c r="A102" s="8" t="str">
        <f>IF(Checklist!A102="R","R","")</f>
        <v>R</v>
      </c>
      <c r="B102" s="97">
        <f>Checklist!B102</f>
        <v>4.01</v>
      </c>
      <c r="C102" s="98" t="str">
        <f>Checklist!C102</f>
        <v>Are security elements developed and maintained within the corporate incident response and recovery plan?</v>
      </c>
      <c r="D102" s="104">
        <f>IF(Checklist!D102="Yes",1,0)</f>
        <v>0</v>
      </c>
      <c r="E102" s="101">
        <f>Weights!D102</f>
        <v>1</v>
      </c>
      <c r="F102" s="101">
        <f t="shared" ref="F102:F103" si="100">D102*E102</f>
        <v>0</v>
      </c>
      <c r="G102" s="101">
        <f t="shared" ref="G102:G103" si="101">1*E102</f>
        <v>1</v>
      </c>
      <c r="H102" s="106">
        <f t="shared" ref="H102:H103" si="102">F102/G102</f>
        <v>0</v>
      </c>
      <c r="I102" s="93" t="s">
        <v>625</v>
      </c>
      <c r="J102" s="8">
        <f t="shared" ref="J102" si="103">D102</f>
        <v>0</v>
      </c>
      <c r="K102" s="101">
        <f>Weights!F102</f>
        <v>1</v>
      </c>
      <c r="L102" s="101">
        <f t="shared" ref="L102" si="104">F102</f>
        <v>0</v>
      </c>
      <c r="M102" s="101">
        <f t="shared" ref="M102" si="105">G102</f>
        <v>1</v>
      </c>
      <c r="N102" s="106">
        <f t="shared" ref="N102" si="106">L102/M102</f>
        <v>0</v>
      </c>
    </row>
    <row r="103" spans="1:15" x14ac:dyDescent="0.25">
      <c r="A103" s="8" t="str">
        <f>IF(Checklist!A103="R","R","")</f>
        <v/>
      </c>
      <c r="B103" s="97">
        <f>Checklist!B103</f>
        <v>4.0199999999999996</v>
      </c>
      <c r="C103" s="98" t="str">
        <f>Checklist!C103</f>
        <v>Does your corporation have a policy and/or procedure for handling security threat or incident information?</v>
      </c>
      <c r="D103" s="104">
        <f>IF(Checklist!D103="Yes",1,0)</f>
        <v>0</v>
      </c>
      <c r="E103" s="101">
        <f>Weights!D103</f>
        <v>1</v>
      </c>
      <c r="F103" s="101">
        <f t="shared" si="100"/>
        <v>0</v>
      </c>
      <c r="G103" s="101">
        <f t="shared" si="101"/>
        <v>1</v>
      </c>
      <c r="H103" s="106">
        <f t="shared" si="102"/>
        <v>0</v>
      </c>
      <c r="I103" s="93" t="s">
        <v>625</v>
      </c>
      <c r="J103" s="108"/>
      <c r="K103" s="154"/>
      <c r="L103" s="108"/>
      <c r="M103" s="108"/>
      <c r="N103" s="108"/>
    </row>
    <row r="104" spans="1:15" x14ac:dyDescent="0.25">
      <c r="A104" s="8" t="str">
        <f>IF(Checklist!A104="R","R","")</f>
        <v/>
      </c>
      <c r="B104" s="97">
        <f>Checklist!B104</f>
        <v>4.03</v>
      </c>
      <c r="C104" s="98" t="str">
        <f>Checklist!C104</f>
        <v>From whom does your corporation receive current security threat information?</v>
      </c>
      <c r="D104" s="109" t="str">
        <f>Checklist!D104</f>
        <v>ZZZ</v>
      </c>
      <c r="E104" s="110"/>
      <c r="F104" s="110"/>
      <c r="G104" s="110"/>
      <c r="H104" s="115"/>
      <c r="I104" s="93" t="s">
        <v>625</v>
      </c>
      <c r="J104" s="108"/>
      <c r="K104" s="154"/>
      <c r="L104" s="108"/>
      <c r="M104" s="108"/>
      <c r="N104" s="108"/>
      <c r="O104" s="111" t="s">
        <v>623</v>
      </c>
    </row>
    <row r="105" spans="1:15" x14ac:dyDescent="0.25">
      <c r="A105" s="8" t="str">
        <f>IF(Checklist!A105="R","R","")</f>
        <v/>
      </c>
      <c r="B105" s="97">
        <f>Checklist!B105</f>
        <v>4.0301</v>
      </c>
      <c r="C105" s="98" t="str">
        <f>Checklist!C105</f>
        <v>Transportation Security Operations Center (TSOC)</v>
      </c>
      <c r="D105" s="96">
        <f>IF(Checklist!D105="X",1,0)</f>
        <v>0</v>
      </c>
      <c r="E105" s="101">
        <f>Weights!D105</f>
        <v>1</v>
      </c>
      <c r="F105" s="101">
        <f t="shared" ref="F105:F115" si="107">D105*E105</f>
        <v>0</v>
      </c>
      <c r="G105" s="101">
        <f t="shared" ref="G105:G115" si="108">1*E105</f>
        <v>1</v>
      </c>
      <c r="H105" s="106">
        <f t="shared" ref="H105:H115" si="109">F105/G105</f>
        <v>0</v>
      </c>
      <c r="I105" s="93" t="s">
        <v>625</v>
      </c>
      <c r="J105" s="108"/>
      <c r="K105" s="154"/>
      <c r="L105" s="108"/>
      <c r="M105" s="108"/>
      <c r="N105" s="108"/>
    </row>
    <row r="106" spans="1:15" x14ac:dyDescent="0.25">
      <c r="A106" s="8" t="str">
        <f>IF(Checklist!A106="R","R","")</f>
        <v/>
      </c>
      <c r="B106" s="97">
        <f>Checklist!B106</f>
        <v>4.0301999999999998</v>
      </c>
      <c r="C106" s="98" t="str">
        <f>Checklist!C106</f>
        <v>DHS Protective Security Advisor (DHS PSA)</v>
      </c>
      <c r="D106" s="96">
        <f>IF(Checklist!D106="X",1,0)</f>
        <v>0</v>
      </c>
      <c r="E106" s="101">
        <f>Weights!D106</f>
        <v>1</v>
      </c>
      <c r="F106" s="101">
        <f t="shared" si="107"/>
        <v>0</v>
      </c>
      <c r="G106" s="101">
        <f t="shared" si="108"/>
        <v>1</v>
      </c>
      <c r="H106" s="106">
        <f t="shared" si="109"/>
        <v>0</v>
      </c>
      <c r="I106" s="93" t="s">
        <v>625</v>
      </c>
      <c r="J106" s="108"/>
      <c r="K106" s="154"/>
      <c r="L106" s="108"/>
      <c r="M106" s="108"/>
      <c r="N106" s="108"/>
    </row>
    <row r="107" spans="1:15" x14ac:dyDescent="0.25">
      <c r="A107" s="8" t="str">
        <f>IF(Checklist!A107="R","R","")</f>
        <v/>
      </c>
      <c r="B107" s="97">
        <f>Checklist!B107</f>
        <v>4.0302999999999995</v>
      </c>
      <c r="C107" s="98" t="str">
        <f>Checklist!C107</f>
        <v>Joint Terrorism Task Force (JTTF)</v>
      </c>
      <c r="D107" s="96">
        <f>IF(Checklist!D107="X",1,0)</f>
        <v>0</v>
      </c>
      <c r="E107" s="101">
        <f>Weights!D107</f>
        <v>1</v>
      </c>
      <c r="F107" s="101">
        <f t="shared" si="107"/>
        <v>0</v>
      </c>
      <c r="G107" s="101">
        <f t="shared" si="108"/>
        <v>1</v>
      </c>
      <c r="H107" s="106">
        <f t="shared" si="109"/>
        <v>0</v>
      </c>
      <c r="I107" s="93" t="s">
        <v>625</v>
      </c>
      <c r="J107" s="108"/>
      <c r="K107" s="154"/>
      <c r="L107" s="108"/>
      <c r="M107" s="108"/>
      <c r="N107" s="108"/>
    </row>
    <row r="108" spans="1:15" x14ac:dyDescent="0.25">
      <c r="A108" s="8" t="str">
        <f>IF(Checklist!A108="R","R","")</f>
        <v/>
      </c>
      <c r="B108" s="97">
        <f>Checklist!B108</f>
        <v>4.0303999999999993</v>
      </c>
      <c r="C108" s="98" t="str">
        <f>Checklist!C108</f>
        <v>Federal Bureau of Investigation (FBI)</v>
      </c>
      <c r="D108" s="96">
        <f>IF(Checklist!D108="X",1,0)</f>
        <v>0</v>
      </c>
      <c r="E108" s="101">
        <f>Weights!D108</f>
        <v>1</v>
      </c>
      <c r="F108" s="101">
        <f t="shared" si="107"/>
        <v>0</v>
      </c>
      <c r="G108" s="101">
        <f t="shared" si="108"/>
        <v>1</v>
      </c>
      <c r="H108" s="106">
        <f t="shared" si="109"/>
        <v>0</v>
      </c>
      <c r="I108" s="93" t="s">
        <v>625</v>
      </c>
      <c r="J108" s="108"/>
      <c r="K108" s="154"/>
      <c r="L108" s="108"/>
      <c r="M108" s="108"/>
      <c r="N108" s="108"/>
    </row>
    <row r="109" spans="1:15" x14ac:dyDescent="0.25">
      <c r="A109" s="8" t="str">
        <f>IF(Checklist!A109="R","R","")</f>
        <v/>
      </c>
      <c r="B109" s="97">
        <f>Checklist!B109</f>
        <v>4.0304999999999991</v>
      </c>
      <c r="C109" s="98" t="str">
        <f>Checklist!C109</f>
        <v>Homeland Security Information Network (HSIN)</v>
      </c>
      <c r="D109" s="96">
        <f>IF(Checklist!D109="X",1,0)</f>
        <v>0</v>
      </c>
      <c r="E109" s="101">
        <f>Weights!D109</f>
        <v>1</v>
      </c>
      <c r="F109" s="101">
        <f t="shared" si="107"/>
        <v>0</v>
      </c>
      <c r="G109" s="101">
        <f t="shared" si="108"/>
        <v>1</v>
      </c>
      <c r="H109" s="106">
        <f t="shared" si="109"/>
        <v>0</v>
      </c>
      <c r="I109" s="93" t="s">
        <v>625</v>
      </c>
      <c r="J109" s="108"/>
      <c r="K109" s="154"/>
      <c r="L109" s="108"/>
      <c r="M109" s="108"/>
      <c r="N109" s="108"/>
    </row>
    <row r="110" spans="1:15" x14ac:dyDescent="0.25">
      <c r="A110" s="8" t="str">
        <f>IF(Checklist!A110="R","R","")</f>
        <v/>
      </c>
      <c r="B110" s="97">
        <f>Checklist!B110</f>
        <v>4.0305999999999989</v>
      </c>
      <c r="C110" s="98" t="str">
        <f>Checklist!C110</f>
        <v>State fusion center(s)</v>
      </c>
      <c r="D110" s="96">
        <f>IF(Checklist!D110="X",1,0)</f>
        <v>0</v>
      </c>
      <c r="E110" s="101">
        <f>Weights!D110</f>
        <v>1</v>
      </c>
      <c r="F110" s="101">
        <f t="shared" si="107"/>
        <v>0</v>
      </c>
      <c r="G110" s="101">
        <f t="shared" si="108"/>
        <v>1</v>
      </c>
      <c r="H110" s="106">
        <f t="shared" si="109"/>
        <v>0</v>
      </c>
      <c r="I110" s="93" t="s">
        <v>625</v>
      </c>
      <c r="J110" s="108"/>
      <c r="K110" s="154"/>
      <c r="L110" s="108"/>
      <c r="M110" s="108"/>
      <c r="N110" s="108"/>
    </row>
    <row r="111" spans="1:15" x14ac:dyDescent="0.25">
      <c r="A111" s="8" t="str">
        <f>IF(Checklist!A111="R","R","")</f>
        <v/>
      </c>
      <c r="B111" s="97">
        <f>Checklist!B111</f>
        <v>4.0306999999999986</v>
      </c>
      <c r="C111" s="98" t="str">
        <f>Checklist!C111</f>
        <v>Local law enforcement</v>
      </c>
      <c r="D111" s="96">
        <f>IF(Checklist!D111="X",1,0)</f>
        <v>0</v>
      </c>
      <c r="E111" s="101">
        <f>Weights!D111</f>
        <v>1</v>
      </c>
      <c r="F111" s="101">
        <f t="shared" si="107"/>
        <v>0</v>
      </c>
      <c r="G111" s="101">
        <f t="shared" si="108"/>
        <v>1</v>
      </c>
      <c r="H111" s="106">
        <f t="shared" si="109"/>
        <v>0</v>
      </c>
      <c r="I111" s="93" t="s">
        <v>625</v>
      </c>
      <c r="J111" s="108"/>
      <c r="K111" s="154"/>
      <c r="L111" s="108"/>
      <c r="M111" s="108"/>
      <c r="N111" s="108"/>
    </row>
    <row r="112" spans="1:15" x14ac:dyDescent="0.25">
      <c r="A112" s="8" t="str">
        <f>IF(Checklist!A112="R","R","")</f>
        <v/>
      </c>
      <c r="B112" s="97">
        <f>Checklist!B112</f>
        <v>4.0307999999999984</v>
      </c>
      <c r="C112" s="98" t="str">
        <f>Checklist!C112</f>
        <v>Coast Guard</v>
      </c>
      <c r="D112" s="96">
        <f>IF(Checklist!D112="X",1,0)</f>
        <v>0</v>
      </c>
      <c r="E112" s="101">
        <f>Weights!D112</f>
        <v>1</v>
      </c>
      <c r="F112" s="101">
        <f t="shared" si="107"/>
        <v>0</v>
      </c>
      <c r="G112" s="101">
        <f t="shared" si="108"/>
        <v>1</v>
      </c>
      <c r="H112" s="106">
        <f t="shared" si="109"/>
        <v>0</v>
      </c>
      <c r="I112" s="93" t="s">
        <v>625</v>
      </c>
      <c r="J112" s="108"/>
      <c r="K112" s="154"/>
      <c r="L112" s="108"/>
      <c r="M112" s="108"/>
      <c r="N112" s="108"/>
    </row>
    <row r="113" spans="1:15" x14ac:dyDescent="0.25">
      <c r="A113" s="8" t="str">
        <f>IF(Checklist!A113="R","R","")</f>
        <v/>
      </c>
      <c r="B113" s="97">
        <f>Checklist!B113</f>
        <v>4.0308999999999999</v>
      </c>
      <c r="C113" s="98" t="str">
        <f>Checklist!C113</f>
        <v>Corporate affiliations</v>
      </c>
      <c r="D113" s="96">
        <f>IF(Checklist!D113="X",1,0)</f>
        <v>0</v>
      </c>
      <c r="E113" s="101">
        <f>Weights!D113</f>
        <v>1</v>
      </c>
      <c r="F113" s="101">
        <f t="shared" si="107"/>
        <v>0</v>
      </c>
      <c r="G113" s="101">
        <f t="shared" si="108"/>
        <v>1</v>
      </c>
      <c r="H113" s="106">
        <f t="shared" si="109"/>
        <v>0</v>
      </c>
      <c r="I113" s="93" t="s">
        <v>625</v>
      </c>
      <c r="J113" s="108"/>
      <c r="K113" s="154"/>
      <c r="L113" s="108"/>
      <c r="M113" s="108"/>
      <c r="N113" s="108"/>
    </row>
    <row r="114" spans="1:15" x14ac:dyDescent="0.25">
      <c r="A114" s="8" t="str">
        <f>IF(Checklist!A114="R","R","")</f>
        <v/>
      </c>
      <c r="B114" s="97">
        <f>Checklist!B114</f>
        <v>4.0309999999999997</v>
      </c>
      <c r="C114" s="98" t="str">
        <f>Checklist!C114</f>
        <v>Department of Energy</v>
      </c>
      <c r="D114" s="96">
        <f>IF(Checklist!D114="X",1,0)</f>
        <v>0</v>
      </c>
      <c r="E114" s="101">
        <f>Weights!D114</f>
        <v>1</v>
      </c>
      <c r="F114" s="101">
        <f t="shared" si="107"/>
        <v>0</v>
      </c>
      <c r="G114" s="101">
        <f t="shared" si="108"/>
        <v>1</v>
      </c>
      <c r="H114" s="106">
        <f t="shared" si="109"/>
        <v>0</v>
      </c>
      <c r="I114" s="93" t="s">
        <v>625</v>
      </c>
      <c r="J114" s="108"/>
      <c r="K114" s="154"/>
      <c r="L114" s="108"/>
      <c r="M114" s="108"/>
      <c r="N114" s="108"/>
    </row>
    <row r="115" spans="1:15" x14ac:dyDescent="0.25">
      <c r="A115" s="8" t="str">
        <f>IF(Checklist!A115="R","R","")</f>
        <v/>
      </c>
      <c r="B115" s="97">
        <f>Checklist!B115</f>
        <v>4.0311000000000003</v>
      </c>
      <c r="C115" s="98" t="str">
        <f>Checklist!C115</f>
        <v>Homeland Infrastructure Threat and Risk Analysis Center (HITRAC)</v>
      </c>
      <c r="D115" s="96">
        <f>IF(Checklist!D115="X",1,0)</f>
        <v>0</v>
      </c>
      <c r="E115" s="101">
        <f>Weights!D115</f>
        <v>1</v>
      </c>
      <c r="F115" s="101">
        <f t="shared" si="107"/>
        <v>0</v>
      </c>
      <c r="G115" s="101">
        <f t="shared" si="108"/>
        <v>1</v>
      </c>
      <c r="H115" s="106">
        <f t="shared" si="109"/>
        <v>0</v>
      </c>
      <c r="I115" s="93" t="s">
        <v>625</v>
      </c>
      <c r="J115" s="108"/>
      <c r="K115" s="154"/>
      <c r="L115" s="108"/>
      <c r="M115" s="108"/>
      <c r="N115" s="108"/>
    </row>
    <row r="116" spans="1:15" x14ac:dyDescent="0.25">
      <c r="A116" s="8" t="str">
        <f>IF(Checklist!A116="R","R","")</f>
        <v/>
      </c>
      <c r="B116" s="97">
        <f>Checklist!B116</f>
        <v>4.0312000000000001</v>
      </c>
      <c r="C116" s="287" t="str">
        <f>Checklist!C116</f>
        <v>Other (if checked, elaborate)</v>
      </c>
      <c r="D116" s="96">
        <f>IF(Checklist!D116="X",1,0)</f>
        <v>0</v>
      </c>
      <c r="E116" s="101">
        <f>Weights!D116</f>
        <v>1</v>
      </c>
      <c r="F116" s="101">
        <f t="shared" ref="F116" si="110">D116*E116</f>
        <v>0</v>
      </c>
      <c r="G116" s="101">
        <f t="shared" ref="G116" si="111">1*E116</f>
        <v>1</v>
      </c>
      <c r="H116" s="106">
        <f t="shared" ref="H116" si="112">F116/G116</f>
        <v>0</v>
      </c>
      <c r="I116" s="93" t="s">
        <v>625</v>
      </c>
      <c r="J116" s="108"/>
      <c r="K116" s="154"/>
      <c r="L116" s="108"/>
      <c r="M116" s="108"/>
      <c r="N116" s="108"/>
    </row>
    <row r="117" spans="1:15" x14ac:dyDescent="0.25">
      <c r="A117" s="8" t="str">
        <f>IF(Checklist!A117="R","R","")</f>
        <v>R</v>
      </c>
      <c r="B117" s="97">
        <f>Checklist!B117</f>
        <v>4.04</v>
      </c>
      <c r="C117" s="98" t="str">
        <f>Checklist!C117</f>
        <v>Does your corporation notify TSA via the Transportation Security Operations Center (TSOC) by phone or email as soon as possible if any of the types of security incidents listed in Appendix B – TSA Notification Criteria, 2018 TSA Pipeline Security Guidelines occurs or if there is any other reason to believe that a terrorist incident may be planned or may have occurred?</v>
      </c>
      <c r="D117" s="104">
        <f>IF(Checklist!D117="Yes",1,0)</f>
        <v>0</v>
      </c>
      <c r="E117" s="101">
        <f>Weights!D117</f>
        <v>1</v>
      </c>
      <c r="F117" s="101">
        <f t="shared" ref="F117:F123" si="113">D117*E117</f>
        <v>0</v>
      </c>
      <c r="G117" s="101">
        <f t="shared" ref="G117:G123" si="114">1*E117</f>
        <v>1</v>
      </c>
      <c r="H117" s="106">
        <f t="shared" ref="H117:H123" si="115">F117/G117</f>
        <v>0</v>
      </c>
      <c r="I117" s="93" t="s">
        <v>625</v>
      </c>
      <c r="J117" s="8">
        <f t="shared" ref="J117:J121" si="116">D117</f>
        <v>0</v>
      </c>
      <c r="K117" s="101">
        <f>Weights!F117</f>
        <v>1</v>
      </c>
      <c r="L117" s="101">
        <f t="shared" ref="L117:L121" si="117">F117</f>
        <v>0</v>
      </c>
      <c r="M117" s="101">
        <f t="shared" ref="M117:M121" si="118">G117</f>
        <v>1</v>
      </c>
      <c r="N117" s="106">
        <f t="shared" ref="N117:N121" si="119">L117/M117</f>
        <v>0</v>
      </c>
    </row>
    <row r="118" spans="1:15" x14ac:dyDescent="0.25">
      <c r="A118" s="8" t="str">
        <f>IF(Checklist!A118="R","R","")</f>
        <v>R</v>
      </c>
      <c r="B118" s="97">
        <f>Checklist!B118</f>
        <v>4.05</v>
      </c>
      <c r="C118" s="98" t="str">
        <f>Checklist!C118</f>
        <v>Has your corporation implemented procedures for responding to security incidents or emergencies and to pertinent National Terrorism Advisory System (NTAS) Bulletins or Alerts, including appropriate reporting requirements?</v>
      </c>
      <c r="D118" s="104">
        <f>IF(Checklist!D118="Yes",1,0)</f>
        <v>0</v>
      </c>
      <c r="E118" s="101">
        <f>Weights!D118</f>
        <v>1</v>
      </c>
      <c r="F118" s="101">
        <f t="shared" si="113"/>
        <v>0</v>
      </c>
      <c r="G118" s="101">
        <f t="shared" si="114"/>
        <v>1</v>
      </c>
      <c r="H118" s="106">
        <f t="shared" si="115"/>
        <v>0</v>
      </c>
      <c r="I118" s="93" t="s">
        <v>625</v>
      </c>
      <c r="J118" s="8">
        <f t="shared" si="116"/>
        <v>0</v>
      </c>
      <c r="K118" s="101">
        <f>Weights!F118</f>
        <v>1</v>
      </c>
      <c r="L118" s="101">
        <f t="shared" si="117"/>
        <v>0</v>
      </c>
      <c r="M118" s="101">
        <f t="shared" si="118"/>
        <v>1</v>
      </c>
      <c r="N118" s="106">
        <f t="shared" si="119"/>
        <v>0</v>
      </c>
    </row>
    <row r="119" spans="1:15" x14ac:dyDescent="0.25">
      <c r="A119" s="8" t="str">
        <f>IF(Checklist!A119="R","R","")</f>
        <v>R</v>
      </c>
      <c r="B119" s="97">
        <f>Checklist!B119</f>
        <v>4.0599999999999996</v>
      </c>
      <c r="C119" s="98" t="str">
        <f>Checklist!C119</f>
        <v>Has your corporation implemented site-specific security measures for each critical facility to be taken in response to pertinent NTAS Bulletins or Alerts or other threat information?</v>
      </c>
      <c r="D119" s="104">
        <f>IF(Checklist!D119="Yes",1,0)</f>
        <v>0</v>
      </c>
      <c r="E119" s="101">
        <f>Weights!D119</f>
        <v>1</v>
      </c>
      <c r="F119" s="101">
        <f t="shared" si="113"/>
        <v>0</v>
      </c>
      <c r="G119" s="101">
        <f t="shared" si="114"/>
        <v>1</v>
      </c>
      <c r="H119" s="106">
        <f t="shared" si="115"/>
        <v>0</v>
      </c>
      <c r="I119" s="93" t="s">
        <v>625</v>
      </c>
      <c r="J119" s="8">
        <f t="shared" si="116"/>
        <v>0</v>
      </c>
      <c r="K119" s="101">
        <f>Weights!F119</f>
        <v>1</v>
      </c>
      <c r="L119" s="101">
        <f t="shared" si="117"/>
        <v>0</v>
      </c>
      <c r="M119" s="101">
        <f t="shared" si="118"/>
        <v>1</v>
      </c>
      <c r="N119" s="106">
        <f t="shared" si="119"/>
        <v>0</v>
      </c>
    </row>
    <row r="120" spans="1:15" x14ac:dyDescent="0.25">
      <c r="A120" s="8" t="str">
        <f>IF(Checklist!A120="R","R","")</f>
        <v>R</v>
      </c>
      <c r="B120" s="97">
        <f>Checklist!B120</f>
        <v>4.0699999999999994</v>
      </c>
      <c r="C120" s="98" t="str">
        <f>Checklist!C120</f>
        <v>Are the site-specific security measures for each critical facility reviewed and updated as necessary at least every 18 months?</v>
      </c>
      <c r="D120" s="104">
        <f>IF(Checklist!D120="Yes",1,0)</f>
        <v>0</v>
      </c>
      <c r="E120" s="101">
        <f>Weights!D120</f>
        <v>1</v>
      </c>
      <c r="F120" s="101">
        <f t="shared" si="113"/>
        <v>0</v>
      </c>
      <c r="G120" s="101">
        <f t="shared" si="114"/>
        <v>1</v>
      </c>
      <c r="H120" s="106">
        <f t="shared" si="115"/>
        <v>0</v>
      </c>
      <c r="I120" s="93" t="s">
        <v>625</v>
      </c>
      <c r="J120" s="8">
        <f t="shared" si="116"/>
        <v>0</v>
      </c>
      <c r="K120" s="101">
        <f>Weights!F120</f>
        <v>1</v>
      </c>
      <c r="L120" s="101">
        <f t="shared" si="117"/>
        <v>0</v>
      </c>
      <c r="M120" s="101">
        <f t="shared" si="118"/>
        <v>1</v>
      </c>
      <c r="N120" s="106">
        <f t="shared" si="119"/>
        <v>0</v>
      </c>
    </row>
    <row r="121" spans="1:15" x14ac:dyDescent="0.25">
      <c r="A121" s="8" t="str">
        <f>IF(Checklist!A121="R","R","")</f>
        <v>R</v>
      </c>
      <c r="B121" s="97">
        <f>Checklist!B121</f>
        <v>4.0799999999999992</v>
      </c>
      <c r="C121" s="98" t="str">
        <f>Checklist!C121</f>
        <v>Does your corporation have adequate staffing to implement security measures in response to security threat information?</v>
      </c>
      <c r="D121" s="104">
        <f>IF(Checklist!D121="Yes",1,0)</f>
        <v>0</v>
      </c>
      <c r="E121" s="101">
        <f>Weights!D121</f>
        <v>1</v>
      </c>
      <c r="F121" s="101">
        <f t="shared" si="113"/>
        <v>0</v>
      </c>
      <c r="G121" s="101">
        <f t="shared" si="114"/>
        <v>1</v>
      </c>
      <c r="H121" s="106">
        <f t="shared" si="115"/>
        <v>0</v>
      </c>
      <c r="I121" s="93" t="s">
        <v>625</v>
      </c>
      <c r="J121" s="8">
        <f t="shared" si="116"/>
        <v>0</v>
      </c>
      <c r="K121" s="101">
        <f>Weights!F121</f>
        <v>1</v>
      </c>
      <c r="L121" s="101">
        <f t="shared" si="117"/>
        <v>0</v>
      </c>
      <c r="M121" s="101">
        <f t="shared" si="118"/>
        <v>1</v>
      </c>
      <c r="N121" s="106">
        <f t="shared" si="119"/>
        <v>0</v>
      </c>
    </row>
    <row r="122" spans="1:15" x14ac:dyDescent="0.25">
      <c r="A122" s="8" t="str">
        <f>IF(Checklist!A122="R","R","")</f>
        <v/>
      </c>
      <c r="B122" s="97">
        <f>Checklist!B122</f>
        <v>4.089999999999999</v>
      </c>
      <c r="C122" s="98" t="str">
        <f>Checklist!C122</f>
        <v>Does your corporation have contracts in place with private security providers to augment existing security staffing during times of heightened alert?</v>
      </c>
      <c r="D122" s="104">
        <f>IF(Checklist!D122="Yes",1,0)</f>
        <v>0</v>
      </c>
      <c r="E122" s="101">
        <f>Weights!D122</f>
        <v>1</v>
      </c>
      <c r="F122" s="101">
        <f t="shared" si="113"/>
        <v>0</v>
      </c>
      <c r="G122" s="101">
        <f t="shared" si="114"/>
        <v>1</v>
      </c>
      <c r="H122" s="106">
        <f t="shared" si="115"/>
        <v>0</v>
      </c>
      <c r="I122" s="93" t="s">
        <v>625</v>
      </c>
      <c r="J122" s="108"/>
      <c r="K122" s="154"/>
      <c r="L122" s="108"/>
      <c r="M122" s="108"/>
      <c r="N122" s="108"/>
    </row>
    <row r="123" spans="1:15" x14ac:dyDescent="0.25">
      <c r="A123" s="8" t="str">
        <f>IF(Checklist!A123="R","R","")</f>
        <v>R</v>
      </c>
      <c r="B123" s="97">
        <f>Checklist!B123</f>
        <v>4.0999999999999988</v>
      </c>
      <c r="C123" s="98" t="str">
        <f>Checklist!C123</f>
        <v>Are bomb threat checklists posted by telephones at all staffed facilities?</v>
      </c>
      <c r="D123" s="104">
        <f>IF(Checklist!D123="Yes",1,0)</f>
        <v>0</v>
      </c>
      <c r="E123" s="101">
        <f>Weights!D123</f>
        <v>1</v>
      </c>
      <c r="F123" s="101">
        <f t="shared" si="113"/>
        <v>0</v>
      </c>
      <c r="G123" s="101">
        <f t="shared" si="114"/>
        <v>1</v>
      </c>
      <c r="H123" s="106">
        <f t="shared" si="115"/>
        <v>0</v>
      </c>
      <c r="I123" s="93" t="s">
        <v>625</v>
      </c>
      <c r="J123" s="8">
        <f t="shared" ref="J123" si="120">D123</f>
        <v>0</v>
      </c>
      <c r="K123" s="101">
        <f>Weights!F123</f>
        <v>1</v>
      </c>
      <c r="L123" s="101">
        <f t="shared" ref="L123" si="121">F123</f>
        <v>0</v>
      </c>
      <c r="M123" s="101">
        <f t="shared" ref="M123" si="122">G123</f>
        <v>1</v>
      </c>
      <c r="N123" s="106">
        <f t="shared" ref="N123" si="123">L123/M123</f>
        <v>0</v>
      </c>
    </row>
    <row r="124" spans="1:15" x14ac:dyDescent="0.25">
      <c r="A124" s="8" t="str">
        <f>IF(Checklist!A124="R","R","")</f>
        <v>R</v>
      </c>
      <c r="B124" s="97">
        <f>Checklist!B124</f>
        <v>4.1099999999999985</v>
      </c>
      <c r="C124" s="98" t="str">
        <f>Checklist!C124</f>
        <v>At an Elevated Threat Level, would your corporation enact the following physical access controls at your critical facilities?</v>
      </c>
      <c r="D124" s="109">
        <f>IF(Checklist!D124="Yes",1,0)</f>
        <v>0</v>
      </c>
      <c r="E124" s="110">
        <f>Weights!D124</f>
        <v>1</v>
      </c>
      <c r="F124" s="110">
        <f t="shared" ref="F124" si="124">D124*E124</f>
        <v>0</v>
      </c>
      <c r="G124" s="110">
        <f t="shared" ref="G124" si="125">1*E124</f>
        <v>1</v>
      </c>
      <c r="H124" s="115">
        <f t="shared" ref="H124" si="126">F124/G124</f>
        <v>0</v>
      </c>
      <c r="I124" s="93" t="s">
        <v>625</v>
      </c>
      <c r="J124" s="109">
        <f t="shared" ref="J124" si="127">D124</f>
        <v>0</v>
      </c>
      <c r="K124" s="110">
        <f>Weights!F124</f>
        <v>1</v>
      </c>
      <c r="L124" s="110">
        <f t="shared" ref="L124" si="128">F124</f>
        <v>0</v>
      </c>
      <c r="M124" s="110">
        <f t="shared" ref="M124" si="129">G124</f>
        <v>1</v>
      </c>
      <c r="N124" s="115">
        <f t="shared" ref="N124" si="130">L124/M124</f>
        <v>0</v>
      </c>
      <c r="O124" s="111" t="s">
        <v>623</v>
      </c>
    </row>
    <row r="125" spans="1:15" x14ac:dyDescent="0.25">
      <c r="A125" s="8" t="str">
        <f>IF(Checklist!A125="R","R","")</f>
        <v/>
      </c>
      <c r="B125" s="97">
        <f>Checklist!B125</f>
        <v>4.1100999999999983</v>
      </c>
      <c r="C125" s="98" t="str">
        <f>Checklist!C125</f>
        <v>Limit facility access to essential personnel.</v>
      </c>
      <c r="D125" s="96">
        <f>IF(Checklist!D125="X",1,0)</f>
        <v>0</v>
      </c>
      <c r="E125" s="101">
        <f>Weights!D125</f>
        <v>1</v>
      </c>
      <c r="F125" s="101">
        <f t="shared" ref="F125:F133" si="131">D125*E125</f>
        <v>0</v>
      </c>
      <c r="G125" s="101">
        <f t="shared" ref="G125:G133" si="132">1*E125</f>
        <v>1</v>
      </c>
      <c r="H125" s="106">
        <f t="shared" ref="H125:H133" si="133">F125/G125</f>
        <v>0</v>
      </c>
      <c r="I125" s="93" t="s">
        <v>625</v>
      </c>
      <c r="J125" s="8">
        <f t="shared" ref="J125:J133" si="134">D125</f>
        <v>0</v>
      </c>
      <c r="K125" s="101">
        <f>Weights!F125</f>
        <v>1</v>
      </c>
      <c r="L125" s="101">
        <f t="shared" ref="L125:L133" si="135">F125</f>
        <v>0</v>
      </c>
      <c r="M125" s="101">
        <f t="shared" ref="M125:M133" si="136">G125</f>
        <v>1</v>
      </c>
      <c r="N125" s="106">
        <f t="shared" ref="N125:N133" si="137">L125/M125</f>
        <v>0</v>
      </c>
    </row>
    <row r="126" spans="1:15" x14ac:dyDescent="0.25">
      <c r="A126" s="8" t="str">
        <f>IF(Checklist!A126="R","R","")</f>
        <v/>
      </c>
      <c r="B126" s="97">
        <f>Checklist!B126</f>
        <v>4.1101999999999981</v>
      </c>
      <c r="C126" s="98" t="str">
        <f>Checklist!C126</f>
        <v>Limit facility access to essential visitors, personnel, and vehicles.</v>
      </c>
      <c r="D126" s="96">
        <f>IF(Checklist!D126="X",1,0)</f>
        <v>0</v>
      </c>
      <c r="E126" s="101">
        <f>Weights!D126</f>
        <v>1</v>
      </c>
      <c r="F126" s="101">
        <f t="shared" si="131"/>
        <v>0</v>
      </c>
      <c r="G126" s="101">
        <f t="shared" si="132"/>
        <v>1</v>
      </c>
      <c r="H126" s="106">
        <f t="shared" si="133"/>
        <v>0</v>
      </c>
      <c r="I126" s="93" t="s">
        <v>625</v>
      </c>
      <c r="J126" s="8">
        <f t="shared" si="134"/>
        <v>0</v>
      </c>
      <c r="K126" s="101">
        <f>Weights!F126</f>
        <v>1</v>
      </c>
      <c r="L126" s="101">
        <f t="shared" si="135"/>
        <v>0</v>
      </c>
      <c r="M126" s="101">
        <f t="shared" si="136"/>
        <v>1</v>
      </c>
      <c r="N126" s="106">
        <f t="shared" si="137"/>
        <v>0</v>
      </c>
    </row>
    <row r="127" spans="1:15" x14ac:dyDescent="0.25">
      <c r="A127" s="8" t="str">
        <f>IF(Checklist!A127="R","R","")</f>
        <v/>
      </c>
      <c r="B127" s="97">
        <f>Checklist!B127</f>
        <v>4.1102999999999978</v>
      </c>
      <c r="C127" s="98" t="str">
        <f>Checklist!C127</f>
        <v>Increase surveillance of critical areas and facilities.</v>
      </c>
      <c r="D127" s="96">
        <f>IF(Checklist!D127="X",1,0)</f>
        <v>0</v>
      </c>
      <c r="E127" s="101">
        <f>Weights!D127</f>
        <v>1</v>
      </c>
      <c r="F127" s="101">
        <f t="shared" si="131"/>
        <v>0</v>
      </c>
      <c r="G127" s="101">
        <f t="shared" si="132"/>
        <v>1</v>
      </c>
      <c r="H127" s="106">
        <f t="shared" si="133"/>
        <v>0</v>
      </c>
      <c r="I127" s="93" t="s">
        <v>625</v>
      </c>
      <c r="J127" s="8">
        <f t="shared" si="134"/>
        <v>0</v>
      </c>
      <c r="K127" s="101">
        <f>Weights!F127</f>
        <v>1</v>
      </c>
      <c r="L127" s="101">
        <f t="shared" si="135"/>
        <v>0</v>
      </c>
      <c r="M127" s="101">
        <f t="shared" si="136"/>
        <v>1</v>
      </c>
      <c r="N127" s="106">
        <f t="shared" si="137"/>
        <v>0</v>
      </c>
    </row>
    <row r="128" spans="1:15" x14ac:dyDescent="0.25">
      <c r="A128" s="8" t="str">
        <f>IF(Checklist!A128="R","R","")</f>
        <v/>
      </c>
      <c r="B128" s="97">
        <f>Checklist!B128</f>
        <v>4.1103999999999976</v>
      </c>
      <c r="C128" s="98" t="str">
        <f>Checklist!C128</f>
        <v>Restrict deliveries to those essential to continued operations.</v>
      </c>
      <c r="D128" s="96">
        <f>IF(Checklist!D128="X",1,0)</f>
        <v>0</v>
      </c>
      <c r="E128" s="101">
        <f>Weights!D128</f>
        <v>1</v>
      </c>
      <c r="F128" s="101">
        <f t="shared" si="131"/>
        <v>0</v>
      </c>
      <c r="G128" s="101">
        <f t="shared" si="132"/>
        <v>1</v>
      </c>
      <c r="H128" s="106">
        <f t="shared" si="133"/>
        <v>0</v>
      </c>
      <c r="I128" s="93" t="s">
        <v>625</v>
      </c>
      <c r="J128" s="8">
        <f t="shared" si="134"/>
        <v>0</v>
      </c>
      <c r="K128" s="101">
        <f>Weights!F128</f>
        <v>1</v>
      </c>
      <c r="L128" s="101">
        <f t="shared" si="135"/>
        <v>0</v>
      </c>
      <c r="M128" s="101">
        <f t="shared" si="136"/>
        <v>1</v>
      </c>
      <c r="N128" s="106">
        <f t="shared" si="137"/>
        <v>0</v>
      </c>
    </row>
    <row r="129" spans="1:15" x14ac:dyDescent="0.25">
      <c r="A129" s="8" t="str">
        <f>IF(Checklist!A129="R","R","")</f>
        <v/>
      </c>
      <c r="B129" s="97">
        <f>Checklist!B129</f>
        <v>4.1104999999999974</v>
      </c>
      <c r="C129" s="98" t="str">
        <f>Checklist!C129</f>
        <v>Conduct random inspections of vehicles
and of bags, backpacks, purses, etc.</v>
      </c>
      <c r="D129" s="96">
        <f>IF(Checklist!D129="X",1,0)</f>
        <v>0</v>
      </c>
      <c r="E129" s="101">
        <f>Weights!D129</f>
        <v>1</v>
      </c>
      <c r="F129" s="101">
        <f t="shared" si="131"/>
        <v>0</v>
      </c>
      <c r="G129" s="101">
        <f t="shared" si="132"/>
        <v>1</v>
      </c>
      <c r="H129" s="106">
        <f t="shared" si="133"/>
        <v>0</v>
      </c>
      <c r="I129" s="93" t="s">
        <v>625</v>
      </c>
      <c r="J129" s="8">
        <f t="shared" si="134"/>
        <v>0</v>
      </c>
      <c r="K129" s="101">
        <f>Weights!F129</f>
        <v>1</v>
      </c>
      <c r="L129" s="101">
        <f t="shared" si="135"/>
        <v>0</v>
      </c>
      <c r="M129" s="101">
        <f t="shared" si="136"/>
        <v>1</v>
      </c>
      <c r="N129" s="106">
        <f t="shared" si="137"/>
        <v>0</v>
      </c>
    </row>
    <row r="130" spans="1:15" x14ac:dyDescent="0.25">
      <c r="A130" s="8" t="str">
        <f>IF(Checklist!A130="R","R","")</f>
        <v/>
      </c>
      <c r="B130" s="97">
        <f>Checklist!B130</f>
        <v>4.1105999999999971</v>
      </c>
      <c r="C130" s="98" t="str">
        <f>Checklist!C130</f>
        <v>Delay or reschedule nonvital maintenance and capital project work
that could affect facility security, as appropriate.</v>
      </c>
      <c r="D130" s="96">
        <f>IF(Checklist!D130="X",1,0)</f>
        <v>0</v>
      </c>
      <c r="E130" s="101">
        <f>Weights!D130</f>
        <v>1</v>
      </c>
      <c r="F130" s="101">
        <f t="shared" si="131"/>
        <v>0</v>
      </c>
      <c r="G130" s="101">
        <f t="shared" si="132"/>
        <v>1</v>
      </c>
      <c r="H130" s="106">
        <f t="shared" si="133"/>
        <v>0</v>
      </c>
      <c r="I130" s="93" t="s">
        <v>625</v>
      </c>
      <c r="J130" s="8">
        <f t="shared" si="134"/>
        <v>0</v>
      </c>
      <c r="K130" s="101">
        <f>Weights!F130</f>
        <v>1</v>
      </c>
      <c r="L130" s="101">
        <f t="shared" si="135"/>
        <v>0</v>
      </c>
      <c r="M130" s="101">
        <f t="shared" si="136"/>
        <v>1</v>
      </c>
      <c r="N130" s="106">
        <f t="shared" si="137"/>
        <v>0</v>
      </c>
    </row>
    <row r="131" spans="1:15" x14ac:dyDescent="0.25">
      <c r="A131" s="8" t="str">
        <f>IF(Checklist!A131="R","R","")</f>
        <v/>
      </c>
      <c r="B131" s="97">
        <f>Checklist!B131</f>
        <v>4.1106999999999969</v>
      </c>
      <c r="C131" s="98" t="str">
        <f>Checklist!C131</f>
        <v>Increase lighting in facility buffer zones, as appropriate.</v>
      </c>
      <c r="D131" s="96">
        <f>IF(Checklist!D131="X",1,0)</f>
        <v>0</v>
      </c>
      <c r="E131" s="101">
        <f>Weights!D131</f>
        <v>1</v>
      </c>
      <c r="F131" s="101">
        <f t="shared" si="131"/>
        <v>0</v>
      </c>
      <c r="G131" s="101">
        <f t="shared" si="132"/>
        <v>1</v>
      </c>
      <c r="H131" s="106">
        <f t="shared" si="133"/>
        <v>0</v>
      </c>
      <c r="I131" s="93" t="s">
        <v>625</v>
      </c>
      <c r="J131" s="8">
        <f t="shared" si="134"/>
        <v>0</v>
      </c>
      <c r="K131" s="101">
        <f>Weights!F131</f>
        <v>1</v>
      </c>
      <c r="L131" s="101">
        <f t="shared" si="135"/>
        <v>0</v>
      </c>
      <c r="M131" s="101">
        <f t="shared" si="136"/>
        <v>1</v>
      </c>
      <c r="N131" s="106">
        <f t="shared" si="137"/>
        <v>0</v>
      </c>
    </row>
    <row r="132" spans="1:15" x14ac:dyDescent="0.25">
      <c r="A132" s="8" t="str">
        <f>IF(Checklist!A132="R","R","")</f>
        <v/>
      </c>
      <c r="B132" s="97">
        <f>Checklist!B132</f>
        <v>4.1107999999999967</v>
      </c>
      <c r="C132" s="98" t="str">
        <f>Checklist!C132</f>
        <v>Verify the operating condition of security systems such as
intrusion detection, cameras, and lighting initially and
at least weekly thereafter until termination of the advisory.</v>
      </c>
      <c r="D132" s="96">
        <f>IF(Checklist!D132="X",1,0)</f>
        <v>0</v>
      </c>
      <c r="E132" s="101">
        <f>Weights!D132</f>
        <v>1</v>
      </c>
      <c r="F132" s="101">
        <f t="shared" si="131"/>
        <v>0</v>
      </c>
      <c r="G132" s="101">
        <f t="shared" si="132"/>
        <v>1</v>
      </c>
      <c r="H132" s="106">
        <f t="shared" si="133"/>
        <v>0</v>
      </c>
      <c r="I132" s="93" t="s">
        <v>625</v>
      </c>
      <c r="J132" s="8">
        <f t="shared" si="134"/>
        <v>0</v>
      </c>
      <c r="K132" s="101">
        <f>Weights!F132</f>
        <v>1</v>
      </c>
      <c r="L132" s="101">
        <f t="shared" si="135"/>
        <v>0</v>
      </c>
      <c r="M132" s="101">
        <f t="shared" si="136"/>
        <v>1</v>
      </c>
      <c r="N132" s="106">
        <f t="shared" si="137"/>
        <v>0</v>
      </c>
    </row>
    <row r="133" spans="1:15" x14ac:dyDescent="0.25">
      <c r="A133" s="8" t="str">
        <f>IF(Checklist!A133="R","R","")</f>
        <v/>
      </c>
      <c r="B133" s="97">
        <f>Checklist!B133</f>
        <v>4.1108999999999964</v>
      </c>
      <c r="C133" s="98" t="str">
        <f>Checklist!C133</f>
        <v>Request that local law enforcement agencies
increase the frequency of patrols of the facility.</v>
      </c>
      <c r="D133" s="96">
        <f>IF(Checklist!D133="X",1,0)</f>
        <v>0</v>
      </c>
      <c r="E133" s="101">
        <f>Weights!D133</f>
        <v>1</v>
      </c>
      <c r="F133" s="101">
        <f t="shared" si="131"/>
        <v>0</v>
      </c>
      <c r="G133" s="101">
        <f t="shared" si="132"/>
        <v>1</v>
      </c>
      <c r="H133" s="106">
        <f t="shared" si="133"/>
        <v>0</v>
      </c>
      <c r="I133" s="93" t="s">
        <v>625</v>
      </c>
      <c r="J133" s="8">
        <f t="shared" si="134"/>
        <v>0</v>
      </c>
      <c r="K133" s="101">
        <f>Weights!F133</f>
        <v>1</v>
      </c>
      <c r="L133" s="101">
        <f t="shared" si="135"/>
        <v>0</v>
      </c>
      <c r="M133" s="101">
        <f t="shared" si="136"/>
        <v>1</v>
      </c>
      <c r="N133" s="106">
        <f t="shared" si="137"/>
        <v>0</v>
      </c>
    </row>
    <row r="134" spans="1:15" x14ac:dyDescent="0.25">
      <c r="A134" s="8" t="str">
        <f>IF(Checklist!A134="R","R","")</f>
        <v/>
      </c>
      <c r="B134" s="97">
        <f>Checklist!B134</f>
        <v>4.1109999999999962</v>
      </c>
      <c r="C134" s="98" t="str">
        <f>Checklist!C134</f>
        <v>Other (if checked, elaborate)</v>
      </c>
      <c r="D134" s="96">
        <f>IF(Checklist!D134="X",1,0)</f>
        <v>0</v>
      </c>
      <c r="E134" s="101">
        <f>Weights!D134</f>
        <v>1</v>
      </c>
      <c r="F134" s="101">
        <f t="shared" ref="F134" si="138">D134*E134</f>
        <v>0</v>
      </c>
      <c r="G134" s="101">
        <f t="shared" ref="G134" si="139">1*E134</f>
        <v>1</v>
      </c>
      <c r="H134" s="106">
        <f t="shared" ref="H134" si="140">F134/G134</f>
        <v>0</v>
      </c>
      <c r="I134" s="93" t="s">
        <v>625</v>
      </c>
      <c r="J134" s="8">
        <f t="shared" ref="J134" si="141">D134</f>
        <v>0</v>
      </c>
      <c r="K134" s="101">
        <f>Weights!F134</f>
        <v>1</v>
      </c>
      <c r="L134" s="101">
        <f t="shared" ref="L134" si="142">F134</f>
        <v>0</v>
      </c>
      <c r="M134" s="101">
        <f t="shared" ref="M134" si="143">G134</f>
        <v>1</v>
      </c>
      <c r="N134" s="106">
        <f t="shared" ref="N134" si="144">L134/M134</f>
        <v>0</v>
      </c>
    </row>
    <row r="135" spans="1:15" x14ac:dyDescent="0.25">
      <c r="A135" s="8" t="str">
        <f>IF(Checklist!A135="R","R","")</f>
        <v>R</v>
      </c>
      <c r="B135" s="97">
        <f>Checklist!B135</f>
        <v>4.12</v>
      </c>
      <c r="C135" s="98" t="str">
        <f>Checklist!C135</f>
        <v>At an Elevated Threat Level, would your corporation enact the following measures on your cyber/SCADA system(s)?</v>
      </c>
      <c r="D135" s="109">
        <f>IF(Checklist!D135="Yes",1,0)</f>
        <v>0</v>
      </c>
      <c r="E135" s="110">
        <f>Weights!D135</f>
        <v>1</v>
      </c>
      <c r="F135" s="110">
        <f t="shared" ref="F135" si="145">D135*E135</f>
        <v>0</v>
      </c>
      <c r="G135" s="110">
        <f t="shared" ref="G135" si="146">1*E135</f>
        <v>1</v>
      </c>
      <c r="H135" s="115">
        <f t="shared" ref="H135" si="147">F135/G135</f>
        <v>0</v>
      </c>
      <c r="I135" s="93" t="s">
        <v>625</v>
      </c>
      <c r="J135" s="109">
        <f t="shared" ref="J135" si="148">D135</f>
        <v>0</v>
      </c>
      <c r="K135" s="110">
        <f>Weights!F135</f>
        <v>1</v>
      </c>
      <c r="L135" s="110">
        <f t="shared" ref="L135" si="149">F135</f>
        <v>0</v>
      </c>
      <c r="M135" s="110">
        <f t="shared" ref="M135" si="150">G135</f>
        <v>1</v>
      </c>
      <c r="N135" s="115">
        <f t="shared" ref="N135" si="151">L135/M135</f>
        <v>0</v>
      </c>
      <c r="O135" s="111" t="s">
        <v>623</v>
      </c>
    </row>
    <row r="136" spans="1:15" x14ac:dyDescent="0.25">
      <c r="A136" s="8" t="str">
        <f>IF(Checklist!A136="R","R","")</f>
        <v/>
      </c>
      <c r="B136" s="97">
        <f>Checklist!B136</f>
        <v>4.1200999999999999</v>
      </c>
      <c r="C136" s="98" t="str">
        <f>Checklist!C136</f>
        <v>Increase monitoring of intrusion detection systems.</v>
      </c>
      <c r="D136" s="96">
        <f>IF(Checklist!D136="X",1,0)</f>
        <v>0</v>
      </c>
      <c r="E136" s="101">
        <f>Weights!D136</f>
        <v>1</v>
      </c>
      <c r="F136" s="101">
        <f t="shared" ref="F136:F139" si="152">D136*E136</f>
        <v>0</v>
      </c>
      <c r="G136" s="101">
        <f t="shared" ref="G136:G139" si="153">1*E136</f>
        <v>1</v>
      </c>
      <c r="H136" s="106">
        <f t="shared" ref="H136:H139" si="154">F136/G136</f>
        <v>0</v>
      </c>
      <c r="I136" s="93" t="s">
        <v>625</v>
      </c>
      <c r="J136" s="8">
        <f t="shared" ref="J136:J139" si="155">D136</f>
        <v>0</v>
      </c>
      <c r="K136" s="101">
        <f>Weights!F136</f>
        <v>1</v>
      </c>
      <c r="L136" s="101">
        <f t="shared" ref="L136:L139" si="156">F136</f>
        <v>0</v>
      </c>
      <c r="M136" s="101">
        <f t="shared" ref="M136:M139" si="157">G136</f>
        <v>1</v>
      </c>
      <c r="N136" s="106">
        <f t="shared" ref="N136:N139" si="158">L136/M136</f>
        <v>0</v>
      </c>
    </row>
    <row r="137" spans="1:15" x14ac:dyDescent="0.25">
      <c r="A137" s="8" t="str">
        <f>IF(Checklist!A137="R","R","")</f>
        <v/>
      </c>
      <c r="B137" s="97">
        <f>Checklist!B137</f>
        <v>4.1201999999999996</v>
      </c>
      <c r="C137" s="98" t="str">
        <f>Checklist!C137</f>
        <v>Remind personnel of the reporting requirements for
any unusual enterprise or control systems network activity.</v>
      </c>
      <c r="D137" s="96">
        <f>IF(Checklist!D137="X",1,0)</f>
        <v>0</v>
      </c>
      <c r="E137" s="101">
        <f>Weights!D137</f>
        <v>1</v>
      </c>
      <c r="F137" s="101">
        <f t="shared" si="152"/>
        <v>0</v>
      </c>
      <c r="G137" s="101">
        <f t="shared" si="153"/>
        <v>1</v>
      </c>
      <c r="H137" s="106">
        <f t="shared" si="154"/>
        <v>0</v>
      </c>
      <c r="I137" s="93" t="s">
        <v>625</v>
      </c>
      <c r="J137" s="8">
        <f t="shared" si="155"/>
        <v>0</v>
      </c>
      <c r="K137" s="101">
        <f>Weights!F137</f>
        <v>1</v>
      </c>
      <c r="L137" s="101">
        <f t="shared" si="156"/>
        <v>0</v>
      </c>
      <c r="M137" s="101">
        <f t="shared" si="157"/>
        <v>1</v>
      </c>
      <c r="N137" s="106">
        <f t="shared" si="158"/>
        <v>0</v>
      </c>
    </row>
    <row r="138" spans="1:15" x14ac:dyDescent="0.25">
      <c r="A138" s="8" t="str">
        <f>IF(Checklist!A138="R","R","")</f>
        <v/>
      </c>
      <c r="B138" s="97">
        <f>Checklist!B138</f>
        <v>4.1202999999999994</v>
      </c>
      <c r="C138" s="98" t="str">
        <f>Checklist!C138</f>
        <v>Remind personnel to be vigilant regarding suspicious electronic mail.</v>
      </c>
      <c r="D138" s="96">
        <f>IF(Checklist!D138="X",1,0)</f>
        <v>0</v>
      </c>
      <c r="E138" s="101">
        <f>Weights!D138</f>
        <v>1</v>
      </c>
      <c r="F138" s="101">
        <f t="shared" si="152"/>
        <v>0</v>
      </c>
      <c r="G138" s="101">
        <f t="shared" si="153"/>
        <v>1</v>
      </c>
      <c r="H138" s="106">
        <f t="shared" si="154"/>
        <v>0</v>
      </c>
      <c r="I138" s="93" t="s">
        <v>625</v>
      </c>
      <c r="J138" s="8">
        <f t="shared" si="155"/>
        <v>0</v>
      </c>
      <c r="K138" s="101">
        <f>Weights!F138</f>
        <v>1</v>
      </c>
      <c r="L138" s="101">
        <f t="shared" si="156"/>
        <v>0</v>
      </c>
      <c r="M138" s="101">
        <f t="shared" si="157"/>
        <v>1</v>
      </c>
      <c r="N138" s="106">
        <f t="shared" si="158"/>
        <v>0</v>
      </c>
    </row>
    <row r="139" spans="1:15" x14ac:dyDescent="0.25">
      <c r="A139" s="8" t="str">
        <f>IF(Checklist!A139="R","R","")</f>
        <v/>
      </c>
      <c r="B139" s="97">
        <f>Checklist!B139</f>
        <v>4.1203999999999992</v>
      </c>
      <c r="C139" s="98" t="str">
        <f>Checklist!C139</f>
        <v>Other (if checked, elaborate)</v>
      </c>
      <c r="D139" s="96">
        <f>IF(Checklist!D139="X",1,0)</f>
        <v>0</v>
      </c>
      <c r="E139" s="101">
        <f>Weights!D139</f>
        <v>1</v>
      </c>
      <c r="F139" s="101">
        <f t="shared" si="152"/>
        <v>0</v>
      </c>
      <c r="G139" s="101">
        <f t="shared" si="153"/>
        <v>1</v>
      </c>
      <c r="H139" s="106">
        <f t="shared" si="154"/>
        <v>0</v>
      </c>
      <c r="I139" s="93" t="s">
        <v>625</v>
      </c>
      <c r="J139" s="8">
        <f t="shared" si="155"/>
        <v>0</v>
      </c>
      <c r="K139" s="101">
        <f>Weights!F139</f>
        <v>1</v>
      </c>
      <c r="L139" s="101">
        <f t="shared" si="156"/>
        <v>0</v>
      </c>
      <c r="M139" s="101">
        <f t="shared" si="157"/>
        <v>1</v>
      </c>
      <c r="N139" s="106">
        <f t="shared" si="158"/>
        <v>0</v>
      </c>
    </row>
    <row r="140" spans="1:15" x14ac:dyDescent="0.25">
      <c r="A140" s="8" t="str">
        <f>IF(Checklist!A140="R","R","")</f>
        <v>R</v>
      </c>
      <c r="B140" s="97">
        <f>Checklist!B140</f>
        <v>4.13</v>
      </c>
      <c r="C140" s="98" t="str">
        <f>Checklist!C140</f>
        <v>At an Elevated Threat Level, would your corporation enact the following communications measures at your critical facilities?</v>
      </c>
      <c r="D140" s="109">
        <f>IF(Checklist!D140="Yes",1,0)</f>
        <v>0</v>
      </c>
      <c r="E140" s="110">
        <f>Weights!D140</f>
        <v>1</v>
      </c>
      <c r="F140" s="110">
        <f t="shared" ref="F140" si="159">D140*E140</f>
        <v>0</v>
      </c>
      <c r="G140" s="110">
        <f t="shared" ref="G140" si="160">1*E140</f>
        <v>1</v>
      </c>
      <c r="H140" s="115">
        <f t="shared" ref="H140" si="161">F140/G140</f>
        <v>0</v>
      </c>
      <c r="I140" s="93" t="s">
        <v>625</v>
      </c>
      <c r="J140" s="109">
        <f t="shared" ref="J140" si="162">D140</f>
        <v>0</v>
      </c>
      <c r="K140" s="110">
        <f>Weights!F140</f>
        <v>1</v>
      </c>
      <c r="L140" s="110">
        <f t="shared" ref="L140" si="163">F140</f>
        <v>0</v>
      </c>
      <c r="M140" s="110">
        <f t="shared" ref="M140" si="164">G140</f>
        <v>1</v>
      </c>
      <c r="N140" s="115">
        <f t="shared" ref="N140" si="165">L140/M140</f>
        <v>0</v>
      </c>
      <c r="O140" s="111" t="s">
        <v>623</v>
      </c>
    </row>
    <row r="141" spans="1:15" x14ac:dyDescent="0.25">
      <c r="A141" s="8" t="str">
        <f>IF(Checklist!A141="R","R","")</f>
        <v/>
      </c>
      <c r="B141" s="97">
        <f>Checklist!B141</f>
        <v>4.1300999999999997</v>
      </c>
      <c r="C141" s="98" t="str">
        <f>Checklist!C141</f>
        <v>Inform all employees and on-site contractors
of the change to the Elevated Threat Level.</v>
      </c>
      <c r="D141" s="96">
        <f>IF(Checklist!D141="X",1,0)</f>
        <v>0</v>
      </c>
      <c r="E141" s="101">
        <f>Weights!D141</f>
        <v>1</v>
      </c>
      <c r="F141" s="101">
        <f t="shared" ref="F141:F148" si="166">D141*E141</f>
        <v>0</v>
      </c>
      <c r="G141" s="101">
        <f t="shared" ref="G141:G148" si="167">1*E141</f>
        <v>1</v>
      </c>
      <c r="H141" s="106">
        <f t="shared" ref="H141:H148" si="168">F141/G141</f>
        <v>0</v>
      </c>
      <c r="I141" s="93" t="s">
        <v>625</v>
      </c>
      <c r="J141" s="8">
        <f t="shared" ref="J141:J148" si="169">D141</f>
        <v>0</v>
      </c>
      <c r="K141" s="101">
        <f>Weights!F141</f>
        <v>1</v>
      </c>
      <c r="L141" s="101">
        <f t="shared" ref="L141:L148" si="170">F141</f>
        <v>0</v>
      </c>
      <c r="M141" s="101">
        <f t="shared" ref="M141:M148" si="171">G141</f>
        <v>1</v>
      </c>
      <c r="N141" s="106">
        <f t="shared" ref="N141:N148" si="172">L141/M141</f>
        <v>0</v>
      </c>
    </row>
    <row r="142" spans="1:15" x14ac:dyDescent="0.25">
      <c r="A142" s="8" t="str">
        <f>IF(Checklist!A142="R","R","")</f>
        <v/>
      </c>
      <c r="B142" s="97">
        <f>Checklist!B142</f>
        <v>4.1301999999999994</v>
      </c>
      <c r="C142" s="98" t="str">
        <f>Checklist!C142</f>
        <v>Conduct security awareness briefings
for all employees and on-site contractors.</v>
      </c>
      <c r="D142" s="96">
        <f>IF(Checklist!D142="X",1,0)</f>
        <v>0</v>
      </c>
      <c r="E142" s="101">
        <f>Weights!D142</f>
        <v>1</v>
      </c>
      <c r="F142" s="101">
        <f t="shared" si="166"/>
        <v>0</v>
      </c>
      <c r="G142" s="101">
        <f t="shared" si="167"/>
        <v>1</v>
      </c>
      <c r="H142" s="106">
        <f t="shared" si="168"/>
        <v>0</v>
      </c>
      <c r="I142" s="93" t="s">
        <v>625</v>
      </c>
      <c r="J142" s="8">
        <f t="shared" si="169"/>
        <v>0</v>
      </c>
      <c r="K142" s="101">
        <f>Weights!F142</f>
        <v>1</v>
      </c>
      <c r="L142" s="101">
        <f t="shared" si="170"/>
        <v>0</v>
      </c>
      <c r="M142" s="101">
        <f t="shared" si="171"/>
        <v>1</v>
      </c>
      <c r="N142" s="106">
        <f t="shared" si="172"/>
        <v>0</v>
      </c>
    </row>
    <row r="143" spans="1:15" x14ac:dyDescent="0.25">
      <c r="A143" s="8" t="str">
        <f>IF(Checklist!A143="R","R","")</f>
        <v/>
      </c>
      <c r="B143" s="97">
        <f>Checklist!B143</f>
        <v>4.1302999999999992</v>
      </c>
      <c r="C143" s="98" t="str">
        <f>Checklist!C143</f>
        <v>Brief employees and on-site contractors on
the characteristics of suspicious packages or mail.</v>
      </c>
      <c r="D143" s="96">
        <f>IF(Checklist!D143="X",1,0)</f>
        <v>0</v>
      </c>
      <c r="E143" s="101">
        <f>Weights!D143</f>
        <v>1</v>
      </c>
      <c r="F143" s="101">
        <f t="shared" si="166"/>
        <v>0</v>
      </c>
      <c r="G143" s="101">
        <f t="shared" si="167"/>
        <v>1</v>
      </c>
      <c r="H143" s="106">
        <f t="shared" si="168"/>
        <v>0</v>
      </c>
      <c r="I143" s="93" t="s">
        <v>625</v>
      </c>
      <c r="J143" s="8">
        <f t="shared" si="169"/>
        <v>0</v>
      </c>
      <c r="K143" s="101">
        <f>Weights!F143</f>
        <v>1</v>
      </c>
      <c r="L143" s="101">
        <f t="shared" si="170"/>
        <v>0</v>
      </c>
      <c r="M143" s="101">
        <f t="shared" si="171"/>
        <v>1</v>
      </c>
      <c r="N143" s="106">
        <f t="shared" si="172"/>
        <v>0</v>
      </c>
    </row>
    <row r="144" spans="1:15" x14ac:dyDescent="0.25">
      <c r="A144" s="8" t="str">
        <f>IF(Checklist!A144="R","R","")</f>
        <v/>
      </c>
      <c r="B144" s="97">
        <f>Checklist!B144</f>
        <v>4.130399999999999</v>
      </c>
      <c r="C144" s="98" t="str">
        <f>Checklist!C144</f>
        <v>Review response procedures for suspicious packages or mail.</v>
      </c>
      <c r="D144" s="96">
        <f>IF(Checklist!D144="X",1,0)</f>
        <v>0</v>
      </c>
      <c r="E144" s="101">
        <f>Weights!D144</f>
        <v>1</v>
      </c>
      <c r="F144" s="101">
        <f t="shared" si="166"/>
        <v>0</v>
      </c>
      <c r="G144" s="101">
        <f t="shared" si="167"/>
        <v>1</v>
      </c>
      <c r="H144" s="106">
        <f t="shared" si="168"/>
        <v>0</v>
      </c>
      <c r="I144" s="93" t="s">
        <v>625</v>
      </c>
      <c r="J144" s="8">
        <f t="shared" si="169"/>
        <v>0</v>
      </c>
      <c r="K144" s="101">
        <f>Weights!F144</f>
        <v>1</v>
      </c>
      <c r="L144" s="101">
        <f t="shared" si="170"/>
        <v>0</v>
      </c>
      <c r="M144" s="101">
        <f t="shared" si="171"/>
        <v>1</v>
      </c>
      <c r="N144" s="106">
        <f t="shared" si="172"/>
        <v>0</v>
      </c>
    </row>
    <row r="145" spans="1:15" x14ac:dyDescent="0.25">
      <c r="A145" s="8" t="str">
        <f>IF(Checklist!A145="R","R","")</f>
        <v/>
      </c>
      <c r="B145" s="97">
        <f>Checklist!B145</f>
        <v>4.1304999999999987</v>
      </c>
      <c r="C145" s="98" t="str">
        <f>Checklist!C145</f>
        <v>Inform local law enforcement that the facility is at an Elevated Threat Level and
advise them of the security measures being employed.</v>
      </c>
      <c r="D145" s="96">
        <f>IF(Checklist!D145="X",1,0)</f>
        <v>0</v>
      </c>
      <c r="E145" s="101">
        <f>Weights!D145</f>
        <v>1</v>
      </c>
      <c r="F145" s="101">
        <f t="shared" si="166"/>
        <v>0</v>
      </c>
      <c r="G145" s="101">
        <f t="shared" si="167"/>
        <v>1</v>
      </c>
      <c r="H145" s="106">
        <f t="shared" si="168"/>
        <v>0</v>
      </c>
      <c r="I145" s="93" t="s">
        <v>625</v>
      </c>
      <c r="J145" s="8">
        <f t="shared" si="169"/>
        <v>0</v>
      </c>
      <c r="K145" s="101">
        <f>Weights!F145</f>
        <v>1</v>
      </c>
      <c r="L145" s="101">
        <f t="shared" si="170"/>
        <v>0</v>
      </c>
      <c r="M145" s="101">
        <f t="shared" si="171"/>
        <v>1</v>
      </c>
      <c r="N145" s="106">
        <f t="shared" si="172"/>
        <v>0</v>
      </c>
    </row>
    <row r="146" spans="1:15" x14ac:dyDescent="0.25">
      <c r="A146" s="8" t="str">
        <f>IF(Checklist!A146="R","R","")</f>
        <v/>
      </c>
      <c r="B146" s="97">
        <f>Checklist!B146</f>
        <v>4.1305999999999985</v>
      </c>
      <c r="C146" s="98" t="str">
        <f>Checklist!C146</f>
        <v>Verify the proper operation of intelligence and emergency communications
networks/channels, including those with TSA and first responder agencies.</v>
      </c>
      <c r="D146" s="96">
        <f>IF(Checklist!D146="X",1,0)</f>
        <v>0</v>
      </c>
      <c r="E146" s="101">
        <f>Weights!D146</f>
        <v>1</v>
      </c>
      <c r="F146" s="101">
        <f t="shared" si="166"/>
        <v>0</v>
      </c>
      <c r="G146" s="101">
        <f t="shared" si="167"/>
        <v>1</v>
      </c>
      <c r="H146" s="106">
        <f t="shared" si="168"/>
        <v>0</v>
      </c>
      <c r="I146" s="93" t="s">
        <v>625</v>
      </c>
      <c r="J146" s="8">
        <f t="shared" si="169"/>
        <v>0</v>
      </c>
      <c r="K146" s="101">
        <f>Weights!F146</f>
        <v>1</v>
      </c>
      <c r="L146" s="101">
        <f t="shared" si="170"/>
        <v>0</v>
      </c>
      <c r="M146" s="101">
        <f t="shared" si="171"/>
        <v>1</v>
      </c>
      <c r="N146" s="106">
        <f t="shared" si="172"/>
        <v>0</v>
      </c>
    </row>
    <row r="147" spans="1:15" x14ac:dyDescent="0.25">
      <c r="A147" s="8" t="str">
        <f>IF(Checklist!A147="R","R","")</f>
        <v/>
      </c>
      <c r="B147" s="97">
        <f>Checklist!B147</f>
        <v>4.1306999999999983</v>
      </c>
      <c r="C147" s="98" t="str">
        <f>Checklist!C147</f>
        <v>Monitor these networks/channels as appropriate.</v>
      </c>
      <c r="D147" s="96">
        <f>IF(Checklist!D147="X",1,0)</f>
        <v>0</v>
      </c>
      <c r="E147" s="101">
        <f>Weights!D147</f>
        <v>1</v>
      </c>
      <c r="F147" s="101">
        <f t="shared" si="166"/>
        <v>0</v>
      </c>
      <c r="G147" s="101">
        <f t="shared" si="167"/>
        <v>1</v>
      </c>
      <c r="H147" s="106">
        <f t="shared" si="168"/>
        <v>0</v>
      </c>
      <c r="I147" s="93" t="s">
        <v>625</v>
      </c>
      <c r="J147" s="8">
        <f t="shared" si="169"/>
        <v>0</v>
      </c>
      <c r="K147" s="101">
        <f>Weights!F147</f>
        <v>1</v>
      </c>
      <c r="L147" s="101">
        <f t="shared" si="170"/>
        <v>0</v>
      </c>
      <c r="M147" s="101">
        <f t="shared" si="171"/>
        <v>1</v>
      </c>
      <c r="N147" s="106">
        <f t="shared" si="172"/>
        <v>0</v>
      </c>
    </row>
    <row r="148" spans="1:15" x14ac:dyDescent="0.25">
      <c r="A148" s="8" t="str">
        <f>IF(Checklist!A148="R","R","")</f>
        <v/>
      </c>
      <c r="B148" s="97">
        <f>Checklist!B148</f>
        <v>4.130799999999998</v>
      </c>
      <c r="C148" s="98" t="str">
        <f>Checklist!C148</f>
        <v>Other (if checked, elaborate)</v>
      </c>
      <c r="D148" s="96">
        <f>IF(Checklist!D148="X",1,0)</f>
        <v>0</v>
      </c>
      <c r="E148" s="101">
        <f>Weights!D148</f>
        <v>1</v>
      </c>
      <c r="F148" s="101">
        <f t="shared" si="166"/>
        <v>0</v>
      </c>
      <c r="G148" s="101">
        <f t="shared" si="167"/>
        <v>1</v>
      </c>
      <c r="H148" s="106">
        <f t="shared" si="168"/>
        <v>0</v>
      </c>
      <c r="I148" s="93" t="s">
        <v>625</v>
      </c>
      <c r="J148" s="8">
        <f t="shared" si="169"/>
        <v>0</v>
      </c>
      <c r="K148" s="101">
        <f>Weights!F148</f>
        <v>1</v>
      </c>
      <c r="L148" s="101">
        <f t="shared" si="170"/>
        <v>0</v>
      </c>
      <c r="M148" s="101">
        <f t="shared" si="171"/>
        <v>1</v>
      </c>
      <c r="N148" s="106">
        <f t="shared" si="172"/>
        <v>0</v>
      </c>
    </row>
    <row r="149" spans="1:15" x14ac:dyDescent="0.25">
      <c r="A149" s="8" t="str">
        <f>IF(Checklist!A149="R","R","")</f>
        <v>R</v>
      </c>
      <c r="B149" s="97">
        <f>Checklist!B149</f>
        <v>4.1399999999999997</v>
      </c>
      <c r="C149" s="98" t="str">
        <f>Checklist!C149</f>
        <v>At an Imminent Threat Level, would your corporation enact the following physical access controls at your critical facilities?</v>
      </c>
      <c r="D149" s="109">
        <f>IF(Checklist!D149="Yes",1,0)</f>
        <v>0</v>
      </c>
      <c r="E149" s="110">
        <f>Weights!D149</f>
        <v>1</v>
      </c>
      <c r="F149" s="110">
        <f t="shared" ref="F149" si="173">D149*E149</f>
        <v>0</v>
      </c>
      <c r="G149" s="110">
        <f t="shared" ref="G149" si="174">1*E149</f>
        <v>1</v>
      </c>
      <c r="H149" s="115">
        <f t="shared" ref="H149" si="175">F149/G149</f>
        <v>0</v>
      </c>
      <c r="I149" s="93" t="s">
        <v>625</v>
      </c>
      <c r="J149" s="109">
        <f t="shared" ref="J149" si="176">D149</f>
        <v>0</v>
      </c>
      <c r="K149" s="110">
        <f>Weights!F149</f>
        <v>1</v>
      </c>
      <c r="L149" s="110">
        <f t="shared" ref="L149" si="177">F149</f>
        <v>0</v>
      </c>
      <c r="M149" s="110">
        <f t="shared" ref="M149" si="178">G149</f>
        <v>1</v>
      </c>
      <c r="N149" s="115">
        <f t="shared" ref="N149" si="179">L149/M149</f>
        <v>0</v>
      </c>
      <c r="O149" s="111" t="s">
        <v>623</v>
      </c>
    </row>
    <row r="150" spans="1:15" x14ac:dyDescent="0.25">
      <c r="A150" s="8" t="str">
        <f>IF(Checklist!A150="R","R","")</f>
        <v/>
      </c>
      <c r="B150" s="97">
        <f>Checklist!B150</f>
        <v>4.1400999999999994</v>
      </c>
      <c r="C150" s="98" t="str">
        <f>Checklist!C150</f>
        <v>Cancel or delay non-vital contractor work and services.</v>
      </c>
      <c r="D150" s="96">
        <f>IF(Checklist!D150="X",1,0)</f>
        <v>0</v>
      </c>
      <c r="E150" s="101">
        <f>Weights!D150</f>
        <v>1</v>
      </c>
      <c r="F150" s="101">
        <f t="shared" ref="F150:F160" si="180">D150*E150</f>
        <v>0</v>
      </c>
      <c r="G150" s="101">
        <f t="shared" ref="G150:G160" si="181">1*E150</f>
        <v>1</v>
      </c>
      <c r="H150" s="106">
        <f t="shared" ref="H150:H160" si="182">F150/G150</f>
        <v>0</v>
      </c>
      <c r="I150" s="93" t="s">
        <v>625</v>
      </c>
      <c r="J150" s="8">
        <f t="shared" ref="J150:J160" si="183">D150</f>
        <v>0</v>
      </c>
      <c r="K150" s="101">
        <f>Weights!F150</f>
        <v>1</v>
      </c>
      <c r="L150" s="101">
        <f t="shared" ref="L150:L160" si="184">F150</f>
        <v>0</v>
      </c>
      <c r="M150" s="101">
        <f t="shared" ref="M150:M160" si="185">G150</f>
        <v>1</v>
      </c>
      <c r="N150" s="106">
        <f t="shared" ref="N150:N160" si="186">L150/M150</f>
        <v>0</v>
      </c>
    </row>
    <row r="151" spans="1:15" x14ac:dyDescent="0.25">
      <c r="A151" s="8" t="str">
        <f>IF(Checklist!A151="R","R","")</f>
        <v/>
      </c>
      <c r="B151" s="97">
        <f>Checklist!B151</f>
        <v>4.1401999999999992</v>
      </c>
      <c r="C151" s="98" t="str">
        <f>Checklist!C151</f>
        <v>Allow deliveries by appointment only.</v>
      </c>
      <c r="D151" s="96">
        <f>IF(Checklist!D151="X",1,0)</f>
        <v>0</v>
      </c>
      <c r="E151" s="101">
        <f>Weights!D151</f>
        <v>1</v>
      </c>
      <c r="F151" s="101">
        <f t="shared" si="180"/>
        <v>0</v>
      </c>
      <c r="G151" s="101">
        <f t="shared" si="181"/>
        <v>1</v>
      </c>
      <c r="H151" s="106">
        <f t="shared" si="182"/>
        <v>0</v>
      </c>
      <c r="I151" s="93" t="s">
        <v>625</v>
      </c>
      <c r="J151" s="8">
        <f t="shared" si="183"/>
        <v>0</v>
      </c>
      <c r="K151" s="101">
        <f>Weights!F151</f>
        <v>1</v>
      </c>
      <c r="L151" s="101">
        <f t="shared" si="184"/>
        <v>0</v>
      </c>
      <c r="M151" s="101">
        <f t="shared" si="185"/>
        <v>1</v>
      </c>
      <c r="N151" s="106">
        <f t="shared" si="186"/>
        <v>0</v>
      </c>
    </row>
    <row r="152" spans="1:15" x14ac:dyDescent="0.25">
      <c r="A152" s="8" t="str">
        <f>IF(Checklist!A152="R","R","")</f>
        <v/>
      </c>
      <c r="B152" s="97">
        <f>Checklist!B152</f>
        <v>4.140299999999999</v>
      </c>
      <c r="C152" s="98" t="str">
        <f>Checklist!C152</f>
        <v>Inspect all bags, backpacks, purses, etc. prior to entering the facility.</v>
      </c>
      <c r="D152" s="96">
        <f>IF(Checklist!D152="X",1,0)</f>
        <v>0</v>
      </c>
      <c r="E152" s="101">
        <f>Weights!D152</f>
        <v>1</v>
      </c>
      <c r="F152" s="101">
        <f t="shared" si="180"/>
        <v>0</v>
      </c>
      <c r="G152" s="101">
        <f t="shared" si="181"/>
        <v>1</v>
      </c>
      <c r="H152" s="106">
        <f t="shared" si="182"/>
        <v>0</v>
      </c>
      <c r="I152" s="93" t="s">
        <v>625</v>
      </c>
      <c r="J152" s="8">
        <f t="shared" si="183"/>
        <v>0</v>
      </c>
      <c r="K152" s="101">
        <f>Weights!F152</f>
        <v>1</v>
      </c>
      <c r="L152" s="101">
        <f t="shared" si="184"/>
        <v>0</v>
      </c>
      <c r="M152" s="101">
        <f t="shared" si="185"/>
        <v>1</v>
      </c>
      <c r="N152" s="106">
        <f t="shared" si="186"/>
        <v>0</v>
      </c>
    </row>
    <row r="153" spans="1:15" x14ac:dyDescent="0.25">
      <c r="A153" s="8" t="str">
        <f>IF(Checklist!A153="R","R","")</f>
        <v/>
      </c>
      <c r="B153" s="97">
        <f>Checklist!B153</f>
        <v>4.1403999999999987</v>
      </c>
      <c r="C153" s="98" t="str">
        <f>Checklist!C153</f>
        <v>Inspect all vehicles prior to gaining access to the facility.</v>
      </c>
      <c r="D153" s="96">
        <f>IF(Checklist!D153="X",1,0)</f>
        <v>0</v>
      </c>
      <c r="E153" s="101">
        <f>Weights!D153</f>
        <v>1</v>
      </c>
      <c r="F153" s="101">
        <f t="shared" si="180"/>
        <v>0</v>
      </c>
      <c r="G153" s="101">
        <f t="shared" si="181"/>
        <v>1</v>
      </c>
      <c r="H153" s="106">
        <f t="shared" si="182"/>
        <v>0</v>
      </c>
      <c r="I153" s="93" t="s">
        <v>625</v>
      </c>
      <c r="J153" s="8">
        <f t="shared" si="183"/>
        <v>0</v>
      </c>
      <c r="K153" s="101">
        <f>Weights!F153</f>
        <v>1</v>
      </c>
      <c r="L153" s="101">
        <f t="shared" si="184"/>
        <v>0</v>
      </c>
      <c r="M153" s="101">
        <f t="shared" si="185"/>
        <v>1</v>
      </c>
      <c r="N153" s="106">
        <f t="shared" si="186"/>
        <v>0</v>
      </c>
    </row>
    <row r="154" spans="1:15" x14ac:dyDescent="0.25">
      <c r="A154" s="8" t="str">
        <f>IF(Checklist!A154="R","R","")</f>
        <v/>
      </c>
      <c r="B154" s="97">
        <f>Checklist!B154</f>
        <v>4.1404999999999985</v>
      </c>
      <c r="C154" s="98" t="str">
        <f>Checklist!C154</f>
        <v>Inspect all deliveries, including packages and cargo.</v>
      </c>
      <c r="D154" s="96">
        <f>IF(Checklist!D154="X",1,0)</f>
        <v>0</v>
      </c>
      <c r="E154" s="101">
        <f>Weights!D154</f>
        <v>1</v>
      </c>
      <c r="F154" s="101">
        <f t="shared" si="180"/>
        <v>0</v>
      </c>
      <c r="G154" s="101">
        <f t="shared" si="181"/>
        <v>1</v>
      </c>
      <c r="H154" s="106">
        <f t="shared" si="182"/>
        <v>0</v>
      </c>
      <c r="I154" s="93" t="s">
        <v>625</v>
      </c>
      <c r="J154" s="8">
        <f t="shared" si="183"/>
        <v>0</v>
      </c>
      <c r="K154" s="101">
        <f>Weights!F154</f>
        <v>1</v>
      </c>
      <c r="L154" s="101">
        <f t="shared" si="184"/>
        <v>0</v>
      </c>
      <c r="M154" s="101">
        <f t="shared" si="185"/>
        <v>1</v>
      </c>
      <c r="N154" s="106">
        <f t="shared" si="186"/>
        <v>0</v>
      </c>
    </row>
    <row r="155" spans="1:15" x14ac:dyDescent="0.25">
      <c r="A155" s="8" t="str">
        <f>IF(Checklist!A155="R","R","")</f>
        <v/>
      </c>
      <c r="B155" s="97">
        <f>Checklist!B155</f>
        <v>4.1405999999999983</v>
      </c>
      <c r="C155" s="98" t="str">
        <f>Checklist!C155</f>
        <v>Secure all non-essential entrances and facility access points.</v>
      </c>
      <c r="D155" s="96">
        <f>IF(Checklist!D155="X",1,0)</f>
        <v>0</v>
      </c>
      <c r="E155" s="101">
        <f>Weights!D155</f>
        <v>1</v>
      </c>
      <c r="F155" s="101">
        <f t="shared" si="180"/>
        <v>0</v>
      </c>
      <c r="G155" s="101">
        <f t="shared" si="181"/>
        <v>1</v>
      </c>
      <c r="H155" s="106">
        <f t="shared" si="182"/>
        <v>0</v>
      </c>
      <c r="I155" s="93" t="s">
        <v>625</v>
      </c>
      <c r="J155" s="8">
        <f t="shared" si="183"/>
        <v>0</v>
      </c>
      <c r="K155" s="101">
        <f>Weights!F155</f>
        <v>1</v>
      </c>
      <c r="L155" s="101">
        <f t="shared" si="184"/>
        <v>0</v>
      </c>
      <c r="M155" s="101">
        <f t="shared" si="185"/>
        <v>1</v>
      </c>
      <c r="N155" s="106">
        <f t="shared" si="186"/>
        <v>0</v>
      </c>
    </row>
    <row r="156" spans="1:15" x14ac:dyDescent="0.25">
      <c r="A156" s="8" t="str">
        <f>IF(Checklist!A156="R","R","")</f>
        <v/>
      </c>
      <c r="B156" s="97">
        <f>Checklist!B156</f>
        <v>4.140699999999998</v>
      </c>
      <c r="C156" s="98" t="str">
        <f>Checklist!C156</f>
        <v>Staff or monitor active facility entrances and access points 24/7.</v>
      </c>
      <c r="D156" s="96">
        <f>IF(Checklist!D156="X",1,0)</f>
        <v>0</v>
      </c>
      <c r="E156" s="101">
        <f>Weights!D156</f>
        <v>1</v>
      </c>
      <c r="F156" s="101">
        <f t="shared" si="180"/>
        <v>0</v>
      </c>
      <c r="G156" s="101">
        <f t="shared" si="181"/>
        <v>1</v>
      </c>
      <c r="H156" s="106">
        <f t="shared" si="182"/>
        <v>0</v>
      </c>
      <c r="I156" s="93" t="s">
        <v>625</v>
      </c>
      <c r="J156" s="8">
        <f t="shared" si="183"/>
        <v>0</v>
      </c>
      <c r="K156" s="101">
        <f>Weights!F156</f>
        <v>1</v>
      </c>
      <c r="L156" s="101">
        <f t="shared" si="184"/>
        <v>0</v>
      </c>
      <c r="M156" s="101">
        <f t="shared" si="185"/>
        <v>1</v>
      </c>
      <c r="N156" s="106">
        <f t="shared" si="186"/>
        <v>0</v>
      </c>
    </row>
    <row r="157" spans="1:15" x14ac:dyDescent="0.25">
      <c r="A157" s="8" t="str">
        <f>IF(Checklist!A157="R","R","")</f>
        <v/>
      </c>
      <c r="B157" s="97">
        <f>Checklist!B157</f>
        <v>4.1407999999999978</v>
      </c>
      <c r="C157" s="98" t="str">
        <f>Checklist!C157</f>
        <v>Erect barriers and/or obstacles to control vehicular traffic flow.</v>
      </c>
      <c r="D157" s="96">
        <f>IF(Checklist!D157="X",1,0)</f>
        <v>0</v>
      </c>
      <c r="E157" s="101">
        <f>Weights!D157</f>
        <v>1</v>
      </c>
      <c r="F157" s="101">
        <f t="shared" si="180"/>
        <v>0</v>
      </c>
      <c r="G157" s="101">
        <f t="shared" si="181"/>
        <v>1</v>
      </c>
      <c r="H157" s="106">
        <f t="shared" si="182"/>
        <v>0</v>
      </c>
      <c r="I157" s="93" t="s">
        <v>625</v>
      </c>
      <c r="J157" s="8">
        <f t="shared" si="183"/>
        <v>0</v>
      </c>
      <c r="K157" s="101">
        <f>Weights!F157</f>
        <v>1</v>
      </c>
      <c r="L157" s="101">
        <f t="shared" si="184"/>
        <v>0</v>
      </c>
      <c r="M157" s="101">
        <f t="shared" si="185"/>
        <v>1</v>
      </c>
      <c r="N157" s="106">
        <f t="shared" si="186"/>
        <v>0</v>
      </c>
    </row>
    <row r="158" spans="1:15" x14ac:dyDescent="0.25">
      <c r="A158" s="8" t="str">
        <f>IF(Checklist!A158="R","R","")</f>
        <v/>
      </c>
      <c r="B158" s="97">
        <f>Checklist!B158</f>
        <v>4.1408999999999976</v>
      </c>
      <c r="C158" s="98" t="str">
        <f>Checklist!C158</f>
        <v>Where possible, restrict vehicle parking to 150 feet
from all critical areas and assets.</v>
      </c>
      <c r="D158" s="96">
        <f>IF(Checklist!D158="X",1,0)</f>
        <v>0</v>
      </c>
      <c r="E158" s="101">
        <f>Weights!D158</f>
        <v>1</v>
      </c>
      <c r="F158" s="101">
        <f t="shared" si="180"/>
        <v>0</v>
      </c>
      <c r="G158" s="101">
        <f t="shared" si="181"/>
        <v>1</v>
      </c>
      <c r="H158" s="106">
        <f t="shared" si="182"/>
        <v>0</v>
      </c>
      <c r="I158" s="93" t="s">
        <v>625</v>
      </c>
      <c r="J158" s="8">
        <f t="shared" si="183"/>
        <v>0</v>
      </c>
      <c r="K158" s="101">
        <f>Weights!F158</f>
        <v>1</v>
      </c>
      <c r="L158" s="101">
        <f t="shared" si="184"/>
        <v>0</v>
      </c>
      <c r="M158" s="101">
        <f t="shared" si="185"/>
        <v>1</v>
      </c>
      <c r="N158" s="106">
        <f t="shared" si="186"/>
        <v>0</v>
      </c>
    </row>
    <row r="159" spans="1:15" x14ac:dyDescent="0.25">
      <c r="A159" s="8" t="str">
        <f>IF(Checklist!A159="R","R","")</f>
        <v/>
      </c>
      <c r="B159" s="97">
        <f>Checklist!B159</f>
        <v>4.1409999999999973</v>
      </c>
      <c r="C159" s="98" t="str">
        <f>Checklist!C159</f>
        <v>Coordinate with local authorities regarding closing
nearby public roads and facilities, if appropriate.</v>
      </c>
      <c r="D159" s="96">
        <f>IF(Checklist!D159="X",1,0)</f>
        <v>0</v>
      </c>
      <c r="E159" s="101">
        <f>Weights!D159</f>
        <v>1</v>
      </c>
      <c r="F159" s="101">
        <f t="shared" si="180"/>
        <v>0</v>
      </c>
      <c r="G159" s="101">
        <f t="shared" si="181"/>
        <v>1</v>
      </c>
      <c r="H159" s="106">
        <f t="shared" si="182"/>
        <v>0</v>
      </c>
      <c r="I159" s="93" t="s">
        <v>625</v>
      </c>
      <c r="J159" s="8">
        <f t="shared" si="183"/>
        <v>0</v>
      </c>
      <c r="K159" s="101">
        <f>Weights!F159</f>
        <v>1</v>
      </c>
      <c r="L159" s="101">
        <f t="shared" si="184"/>
        <v>0</v>
      </c>
      <c r="M159" s="101">
        <f t="shared" si="185"/>
        <v>1</v>
      </c>
      <c r="N159" s="106">
        <f t="shared" si="186"/>
        <v>0</v>
      </c>
    </row>
    <row r="160" spans="1:15" x14ac:dyDescent="0.25">
      <c r="A160" s="8" t="str">
        <f>IF(Checklist!A160="R","R","")</f>
        <v/>
      </c>
      <c r="B160" s="97">
        <f>Checklist!B160</f>
        <v>4.1410999999999971</v>
      </c>
      <c r="C160" s="98" t="str">
        <f>Checklist!C160</f>
        <v>Other (if checked, elaborate)</v>
      </c>
      <c r="D160" s="96">
        <f>IF(Checklist!D160="X",1,0)</f>
        <v>0</v>
      </c>
      <c r="E160" s="101">
        <f>Weights!D160</f>
        <v>1</v>
      </c>
      <c r="F160" s="101">
        <f t="shared" si="180"/>
        <v>0</v>
      </c>
      <c r="G160" s="101">
        <f t="shared" si="181"/>
        <v>1</v>
      </c>
      <c r="H160" s="106">
        <f t="shared" si="182"/>
        <v>0</v>
      </c>
      <c r="I160" s="93" t="s">
        <v>625</v>
      </c>
      <c r="J160" s="8">
        <f t="shared" si="183"/>
        <v>0</v>
      </c>
      <c r="K160" s="101">
        <f>Weights!F160</f>
        <v>1</v>
      </c>
      <c r="L160" s="101">
        <f t="shared" si="184"/>
        <v>0</v>
      </c>
      <c r="M160" s="101">
        <f t="shared" si="185"/>
        <v>1</v>
      </c>
      <c r="N160" s="106">
        <f t="shared" si="186"/>
        <v>0</v>
      </c>
    </row>
    <row r="161" spans="1:15" x14ac:dyDescent="0.25">
      <c r="A161" s="8" t="str">
        <f>IF(Checklist!A161="R","R","")</f>
        <v>R</v>
      </c>
      <c r="B161" s="97">
        <f>Checklist!B161</f>
        <v>4.1500000000000004</v>
      </c>
      <c r="C161" s="98" t="str">
        <f>Checklist!C161</f>
        <v>At an Imminent Threat Level, would your corporation enact the following measures on your cyber/SCADA system(s)?</v>
      </c>
      <c r="D161" s="109">
        <f>IF(Checklist!D161="Yes",1,0)</f>
        <v>0</v>
      </c>
      <c r="E161" s="110">
        <f>Weights!D161</f>
        <v>1</v>
      </c>
      <c r="F161" s="110">
        <f t="shared" ref="F161" si="187">D161*E161</f>
        <v>0</v>
      </c>
      <c r="G161" s="110">
        <f t="shared" ref="G161" si="188">1*E161</f>
        <v>1</v>
      </c>
      <c r="H161" s="115">
        <f t="shared" ref="H161" si="189">F161/G161</f>
        <v>0</v>
      </c>
      <c r="I161" s="93" t="s">
        <v>625</v>
      </c>
      <c r="J161" s="109">
        <f t="shared" ref="J161" si="190">D161</f>
        <v>0</v>
      </c>
      <c r="K161" s="110">
        <f>Weights!F161</f>
        <v>1</v>
      </c>
      <c r="L161" s="110">
        <f t="shared" ref="L161" si="191">F161</f>
        <v>0</v>
      </c>
      <c r="M161" s="110">
        <f t="shared" ref="M161" si="192">G161</f>
        <v>1</v>
      </c>
      <c r="N161" s="115">
        <f t="shared" ref="N161" si="193">L161/M161</f>
        <v>0</v>
      </c>
      <c r="O161" s="111" t="s">
        <v>623</v>
      </c>
    </row>
    <row r="162" spans="1:15" x14ac:dyDescent="0.25">
      <c r="A162" s="8" t="str">
        <f>IF(Checklist!A162="R","R","")</f>
        <v/>
      </c>
      <c r="B162" s="97">
        <f>Checklist!B162</f>
        <v>4.1501000000000001</v>
      </c>
      <c r="C162" s="98" t="str">
        <f>Checklist!C162</f>
        <v>Limit network communications links to essential sites/users.</v>
      </c>
      <c r="D162" s="96">
        <f>IF(Checklist!D162="X",1,0)</f>
        <v>0</v>
      </c>
      <c r="E162" s="101">
        <f>Weights!D162</f>
        <v>1</v>
      </c>
      <c r="F162" s="101">
        <f t="shared" ref="F162:F164" si="194">D162*E162</f>
        <v>0</v>
      </c>
      <c r="G162" s="101">
        <f t="shared" ref="G162:G164" si="195">1*E162</f>
        <v>1</v>
      </c>
      <c r="H162" s="106">
        <f t="shared" ref="H162:H164" si="196">F162/G162</f>
        <v>0</v>
      </c>
      <c r="I162" s="93" t="s">
        <v>625</v>
      </c>
      <c r="J162" s="8">
        <f t="shared" ref="J162:J164" si="197">D162</f>
        <v>0</v>
      </c>
      <c r="K162" s="101">
        <f>Weights!F162</f>
        <v>1</v>
      </c>
      <c r="L162" s="101">
        <f t="shared" ref="L162:L164" si="198">F162</f>
        <v>0</v>
      </c>
      <c r="M162" s="101">
        <f t="shared" ref="M162:M164" si="199">G162</f>
        <v>1</v>
      </c>
      <c r="N162" s="106">
        <f t="shared" ref="N162:N164" si="200">L162/M162</f>
        <v>0</v>
      </c>
    </row>
    <row r="163" spans="1:15" x14ac:dyDescent="0.25">
      <c r="A163" s="8" t="str">
        <f>IF(Checklist!A163="R","R","")</f>
        <v/>
      </c>
      <c r="B163" s="97">
        <f>Checklist!B163</f>
        <v>4.1501999999999999</v>
      </c>
      <c r="C163" s="98" t="str">
        <f>Checklist!C163</f>
        <v>Review remote access for individuals and revoke
any credentials that are not current and necessary.</v>
      </c>
      <c r="D163" s="96">
        <f>IF(Checklist!D163="X",1,0)</f>
        <v>0</v>
      </c>
      <c r="E163" s="101">
        <f>Weights!D163</f>
        <v>1</v>
      </c>
      <c r="F163" s="101">
        <f t="shared" si="194"/>
        <v>0</v>
      </c>
      <c r="G163" s="101">
        <f t="shared" si="195"/>
        <v>1</v>
      </c>
      <c r="H163" s="106">
        <f t="shared" si="196"/>
        <v>0</v>
      </c>
      <c r="I163" s="93" t="s">
        <v>625</v>
      </c>
      <c r="J163" s="8">
        <f t="shared" si="197"/>
        <v>0</v>
      </c>
      <c r="K163" s="101">
        <f>Weights!F163</f>
        <v>1</v>
      </c>
      <c r="L163" s="101">
        <f t="shared" si="198"/>
        <v>0</v>
      </c>
      <c r="M163" s="101">
        <f t="shared" si="199"/>
        <v>1</v>
      </c>
      <c r="N163" s="106">
        <f t="shared" si="200"/>
        <v>0</v>
      </c>
    </row>
    <row r="164" spans="1:15" x14ac:dyDescent="0.25">
      <c r="A164" s="8" t="str">
        <f>IF(Checklist!A164="R","R","")</f>
        <v/>
      </c>
      <c r="B164" s="97">
        <f>Checklist!B164</f>
        <v>4.1502999999999997</v>
      </c>
      <c r="C164" s="98" t="str">
        <f>Checklist!C164</f>
        <v>Other (if checked, elaborate)</v>
      </c>
      <c r="D164" s="96">
        <f>IF(Checklist!D164="X",1,0)</f>
        <v>0</v>
      </c>
      <c r="E164" s="101">
        <f>Weights!D164</f>
        <v>1</v>
      </c>
      <c r="F164" s="101">
        <f t="shared" si="194"/>
        <v>0</v>
      </c>
      <c r="G164" s="101">
        <f t="shared" si="195"/>
        <v>1</v>
      </c>
      <c r="H164" s="106">
        <f t="shared" si="196"/>
        <v>0</v>
      </c>
      <c r="I164" s="93" t="s">
        <v>625</v>
      </c>
      <c r="J164" s="8">
        <f t="shared" si="197"/>
        <v>0</v>
      </c>
      <c r="K164" s="101">
        <f>Weights!F164</f>
        <v>1</v>
      </c>
      <c r="L164" s="101">
        <f t="shared" si="198"/>
        <v>0</v>
      </c>
      <c r="M164" s="101">
        <f t="shared" si="199"/>
        <v>1</v>
      </c>
      <c r="N164" s="106">
        <f t="shared" si="200"/>
        <v>0</v>
      </c>
    </row>
    <row r="165" spans="1:15" x14ac:dyDescent="0.25">
      <c r="A165" s="8" t="str">
        <f>IF(Checklist!A165="R","R","")</f>
        <v>R</v>
      </c>
      <c r="B165" s="97">
        <f>Checklist!B165</f>
        <v>4.16</v>
      </c>
      <c r="C165" s="98" t="str">
        <f>Checklist!C165</f>
        <v>At an Imminent Threat Level, would your corporation enact the following communications measures?</v>
      </c>
      <c r="D165" s="109">
        <f>IF(Checklist!D165="Yes",1,0)</f>
        <v>0</v>
      </c>
      <c r="E165" s="110">
        <f>Weights!D165</f>
        <v>1</v>
      </c>
      <c r="F165" s="110">
        <f t="shared" ref="F165" si="201">D165*E165</f>
        <v>0</v>
      </c>
      <c r="G165" s="110">
        <f t="shared" ref="G165" si="202">1*E165</f>
        <v>1</v>
      </c>
      <c r="H165" s="115">
        <f t="shared" ref="H165" si="203">F165/G165</f>
        <v>0</v>
      </c>
      <c r="I165" s="93" t="s">
        <v>625</v>
      </c>
      <c r="J165" s="109">
        <f t="shared" ref="J165" si="204">D165</f>
        <v>0</v>
      </c>
      <c r="K165" s="110">
        <f>Weights!F165</f>
        <v>1</v>
      </c>
      <c r="L165" s="110">
        <f t="shared" ref="L165" si="205">F165</f>
        <v>0</v>
      </c>
      <c r="M165" s="110">
        <f t="shared" ref="M165" si="206">G165</f>
        <v>1</v>
      </c>
      <c r="N165" s="115">
        <f t="shared" ref="N165" si="207">L165/M165</f>
        <v>0</v>
      </c>
      <c r="O165" s="111" t="s">
        <v>623</v>
      </c>
    </row>
    <row r="166" spans="1:15" x14ac:dyDescent="0.25">
      <c r="A166" s="8" t="str">
        <f>IF(Checklist!A166="R","R","")</f>
        <v/>
      </c>
      <c r="B166" s="97">
        <f>Checklist!B166</f>
        <v>4.1600999999999999</v>
      </c>
      <c r="C166" s="98" t="str">
        <f>Checklist!C166</f>
        <v>Inform all employees and contractors of the
increase to the Imminent Threat Level.</v>
      </c>
      <c r="D166" s="96">
        <f>IF(Checklist!D166="X",1,0)</f>
        <v>0</v>
      </c>
      <c r="E166" s="101">
        <f>Weights!D166</f>
        <v>1</v>
      </c>
      <c r="F166" s="101">
        <f t="shared" ref="F166:F169" si="208">D166*E166</f>
        <v>0</v>
      </c>
      <c r="G166" s="101">
        <f t="shared" ref="G166:G169" si="209">1*E166</f>
        <v>1</v>
      </c>
      <c r="H166" s="106">
        <f t="shared" ref="H166:H169" si="210">F166/G166</f>
        <v>0</v>
      </c>
      <c r="I166" s="93" t="s">
        <v>625</v>
      </c>
      <c r="J166" s="8">
        <f t="shared" ref="J166:J169" si="211">D166</f>
        <v>0</v>
      </c>
      <c r="K166" s="101">
        <f>Weights!F166</f>
        <v>1</v>
      </c>
      <c r="L166" s="101">
        <f t="shared" ref="L166:L169" si="212">F166</f>
        <v>0</v>
      </c>
      <c r="M166" s="101">
        <f t="shared" ref="M166:M169" si="213">G166</f>
        <v>1</v>
      </c>
      <c r="N166" s="106">
        <f t="shared" ref="N166:N169" si="214">L166/M166</f>
        <v>0</v>
      </c>
    </row>
    <row r="167" spans="1:15" x14ac:dyDescent="0.25">
      <c r="A167" s="8" t="str">
        <f>IF(Checklist!A167="R","R","")</f>
        <v/>
      </c>
      <c r="B167" s="97">
        <f>Checklist!B167</f>
        <v>4.1601999999999997</v>
      </c>
      <c r="C167" s="98" t="str">
        <f>Checklist!C167</f>
        <v>Conduct daily security and awareness briefings for each shift.</v>
      </c>
      <c r="D167" s="96">
        <f>IF(Checklist!D167="X",1,0)</f>
        <v>0</v>
      </c>
      <c r="E167" s="101">
        <f>Weights!D167</f>
        <v>1</v>
      </c>
      <c r="F167" s="101">
        <f t="shared" si="208"/>
        <v>0</v>
      </c>
      <c r="G167" s="101">
        <f t="shared" si="209"/>
        <v>1</v>
      </c>
      <c r="H167" s="106">
        <f t="shared" si="210"/>
        <v>0</v>
      </c>
      <c r="I167" s="93" t="s">
        <v>625</v>
      </c>
      <c r="J167" s="8">
        <f t="shared" si="211"/>
        <v>0</v>
      </c>
      <c r="K167" s="101">
        <f>Weights!F167</f>
        <v>1</v>
      </c>
      <c r="L167" s="101">
        <f t="shared" si="212"/>
        <v>0</v>
      </c>
      <c r="M167" s="101">
        <f t="shared" si="213"/>
        <v>1</v>
      </c>
      <c r="N167" s="106">
        <f t="shared" si="214"/>
        <v>0</v>
      </c>
    </row>
    <row r="168" spans="1:15" x14ac:dyDescent="0.25">
      <c r="A168" s="8" t="str">
        <f>IF(Checklist!A168="R","R","")</f>
        <v/>
      </c>
      <c r="B168" s="97">
        <f>Checklist!B168</f>
        <v>4.1602999999999994</v>
      </c>
      <c r="C168" s="98" t="str">
        <f>Checklist!C168</f>
        <v>Participate in situation update briefings with TSA,
other government agencies including local law enforcement,
and pipeline industry associations.</v>
      </c>
      <c r="D168" s="96">
        <f>IF(Checklist!D168="X",1,0)</f>
        <v>0</v>
      </c>
      <c r="E168" s="101">
        <f>Weights!D168</f>
        <v>1</v>
      </c>
      <c r="F168" s="101">
        <f t="shared" si="208"/>
        <v>0</v>
      </c>
      <c r="G168" s="101">
        <f t="shared" si="209"/>
        <v>1</v>
      </c>
      <c r="H168" s="106">
        <f t="shared" si="210"/>
        <v>0</v>
      </c>
      <c r="I168" s="93" t="s">
        <v>625</v>
      </c>
      <c r="J168" s="8">
        <f t="shared" si="211"/>
        <v>0</v>
      </c>
      <c r="K168" s="101">
        <f>Weights!F168</f>
        <v>1</v>
      </c>
      <c r="L168" s="101">
        <f t="shared" si="212"/>
        <v>0</v>
      </c>
      <c r="M168" s="101">
        <f t="shared" si="213"/>
        <v>1</v>
      </c>
      <c r="N168" s="106">
        <f t="shared" si="214"/>
        <v>0</v>
      </c>
    </row>
    <row r="169" spans="1:15" x14ac:dyDescent="0.25">
      <c r="A169" s="8" t="str">
        <f>IF(Checklist!A169="R","R","")</f>
        <v/>
      </c>
      <c r="B169" s="97">
        <f>Checklist!B169</f>
        <v>4.1603999999999992</v>
      </c>
      <c r="C169" s="98" t="str">
        <f>Checklist!C169</f>
        <v>Other (if checked, elaborate)</v>
      </c>
      <c r="D169" s="96">
        <f>IF(Checklist!D169="X",1,0)</f>
        <v>0</v>
      </c>
      <c r="E169" s="101">
        <f>Weights!D169</f>
        <v>1</v>
      </c>
      <c r="F169" s="101">
        <f t="shared" si="208"/>
        <v>0</v>
      </c>
      <c r="G169" s="101">
        <f t="shared" si="209"/>
        <v>1</v>
      </c>
      <c r="H169" s="106">
        <f t="shared" si="210"/>
        <v>0</v>
      </c>
      <c r="I169" s="93" t="s">
        <v>625</v>
      </c>
      <c r="J169" s="8">
        <f t="shared" si="211"/>
        <v>0</v>
      </c>
      <c r="K169" s="101">
        <f>Weights!F169</f>
        <v>1</v>
      </c>
      <c r="L169" s="101">
        <f t="shared" si="212"/>
        <v>0</v>
      </c>
      <c r="M169" s="101">
        <f t="shared" si="213"/>
        <v>1</v>
      </c>
      <c r="N169" s="106">
        <f t="shared" si="214"/>
        <v>0</v>
      </c>
    </row>
    <row r="170" spans="1:15" x14ac:dyDescent="0.25">
      <c r="A170" s="8" t="str">
        <f>IF(Checklist!A170="R","R","")</f>
        <v/>
      </c>
      <c r="B170" s="97">
        <f>Checklist!B170</f>
        <v>4.17</v>
      </c>
      <c r="C170" s="98" t="str">
        <f>Checklist!C170</f>
        <v>Does your corporation use an incident management system, such as the National Incident Management System (NIMS), for security-related events?</v>
      </c>
      <c r="D170" s="104">
        <f>IF(Checklist!D170="Yes",1,0)</f>
        <v>0</v>
      </c>
      <c r="E170" s="101">
        <f>Weights!D170</f>
        <v>1</v>
      </c>
      <c r="F170" s="101">
        <f t="shared" ref="F170:F171" si="215">D170*E170</f>
        <v>0</v>
      </c>
      <c r="G170" s="101">
        <f t="shared" ref="G170:G171" si="216">1*E170</f>
        <v>1</v>
      </c>
      <c r="H170" s="106">
        <f t="shared" ref="H170:H171" si="217">F170/G170</f>
        <v>0</v>
      </c>
      <c r="I170" s="93" t="s">
        <v>625</v>
      </c>
      <c r="J170" s="108"/>
      <c r="K170" s="154"/>
      <c r="L170" s="108"/>
      <c r="M170" s="108"/>
      <c r="N170" s="108"/>
    </row>
    <row r="171" spans="1:15" x14ac:dyDescent="0.25">
      <c r="A171" s="8" t="str">
        <f>IF(Checklist!A171="R","R","")</f>
        <v/>
      </c>
      <c r="B171" s="97">
        <f>Checklist!B171</f>
        <v>4.18</v>
      </c>
      <c r="C171" s="98" t="str">
        <f>Checklist!C171</f>
        <v>Does your company have a process for assuring the viability of the OT cyber recovery plan, including a backup control center?</v>
      </c>
      <c r="D171" s="104">
        <f>IF(Checklist!D171="Yes",1,0)</f>
        <v>0</v>
      </c>
      <c r="E171" s="101">
        <f>Weights!D171</f>
        <v>1</v>
      </c>
      <c r="F171" s="101">
        <f t="shared" si="215"/>
        <v>0</v>
      </c>
      <c r="G171" s="101">
        <f t="shared" si="216"/>
        <v>1</v>
      </c>
      <c r="H171" s="106">
        <f t="shared" si="217"/>
        <v>0</v>
      </c>
      <c r="I171" s="93" t="s">
        <v>625</v>
      </c>
      <c r="J171" s="108"/>
      <c r="K171" s="154"/>
      <c r="L171" s="108"/>
      <c r="M171" s="108"/>
      <c r="N171" s="108"/>
    </row>
    <row r="172" spans="1:15" ht="13" x14ac:dyDescent="0.25">
      <c r="A172" s="89" t="str">
        <f>Checklist!A172</f>
        <v>SAI</v>
      </c>
      <c r="B172" s="100">
        <f>Checklist!B172</f>
        <v>5</v>
      </c>
      <c r="C172" s="89" t="str">
        <f>Checklist!C172</f>
        <v>Security Training</v>
      </c>
      <c r="D172" s="89"/>
      <c r="E172" s="153">
        <f>Weights!D172</f>
        <v>1</v>
      </c>
      <c r="F172" s="113">
        <f>SUM(F173:F176,F184:F187)</f>
        <v>0</v>
      </c>
      <c r="G172" s="113">
        <f>SUM(G173:G176,G184:G187)</f>
        <v>8</v>
      </c>
      <c r="H172" s="114">
        <f>F172/G172</f>
        <v>0</v>
      </c>
      <c r="I172" s="93" t="s">
        <v>625</v>
      </c>
      <c r="J172" s="92"/>
      <c r="K172" s="152">
        <f>Weights!F172</f>
        <v>1</v>
      </c>
      <c r="L172" s="113">
        <f>SUM(L173:L175,L185:L187)</f>
        <v>0</v>
      </c>
      <c r="M172" s="113">
        <f>SUM(M173:M175,M185:M187)</f>
        <v>6</v>
      </c>
      <c r="N172" s="114">
        <f>L172/M172</f>
        <v>0</v>
      </c>
    </row>
    <row r="173" spans="1:15" x14ac:dyDescent="0.25">
      <c r="A173" s="8" t="str">
        <f>IF(Checklist!A173="R","R","")</f>
        <v>R</v>
      </c>
      <c r="B173" s="97">
        <f>Checklist!B173</f>
        <v>5.01</v>
      </c>
      <c r="C173" s="98" t="str">
        <f>Checklist!C173</f>
        <v>Does your corporation provide security awareness briefings, to include security incident recognition and reporting procedures, for all personnel with unescorted access upon hiring and every three years thereafter?</v>
      </c>
      <c r="D173" s="104">
        <f>IF(Checklist!D173="Yes",1,0)</f>
        <v>0</v>
      </c>
      <c r="E173" s="101">
        <f>Weights!D173</f>
        <v>1</v>
      </c>
      <c r="F173" s="101">
        <f t="shared" ref="F173:F175" si="218">D173*E173</f>
        <v>0</v>
      </c>
      <c r="G173" s="101">
        <f t="shared" ref="G173:G175" si="219">1*E173</f>
        <v>1</v>
      </c>
      <c r="H173" s="106">
        <f t="shared" ref="H173:H175" si="220">F173/G173</f>
        <v>0</v>
      </c>
      <c r="I173" s="93" t="s">
        <v>625</v>
      </c>
      <c r="J173" s="8">
        <f t="shared" ref="J173:J175" si="221">D173</f>
        <v>0</v>
      </c>
      <c r="K173" s="101">
        <f>Weights!F173</f>
        <v>1</v>
      </c>
      <c r="L173" s="101">
        <f t="shared" ref="L173:L175" si="222">F173</f>
        <v>0</v>
      </c>
      <c r="M173" s="101">
        <f t="shared" ref="M173:M175" si="223">G173</f>
        <v>1</v>
      </c>
      <c r="N173" s="106">
        <f t="shared" ref="N173:N175" si="224">L173/M173</f>
        <v>0</v>
      </c>
    </row>
    <row r="174" spans="1:15" x14ac:dyDescent="0.25">
      <c r="A174" s="8" t="str">
        <f>IF(Checklist!A174="R","R","")</f>
        <v>R</v>
      </c>
      <c r="B174" s="97">
        <f>Checklist!B174</f>
        <v>5.0199999999999996</v>
      </c>
      <c r="C174" s="98" t="str">
        <f>Checklist!C174</f>
        <v>Does your corporation document security training and maintain records in accordance with company record retention policy?</v>
      </c>
      <c r="D174" s="104">
        <f>IF(Checklist!D174="Yes",1,0)</f>
        <v>0</v>
      </c>
      <c r="E174" s="101">
        <f>Weights!D174</f>
        <v>1</v>
      </c>
      <c r="F174" s="101">
        <f t="shared" si="218"/>
        <v>0</v>
      </c>
      <c r="G174" s="101">
        <f t="shared" si="219"/>
        <v>1</v>
      </c>
      <c r="H174" s="106">
        <f t="shared" si="220"/>
        <v>0</v>
      </c>
      <c r="I174" s="93" t="s">
        <v>625</v>
      </c>
      <c r="J174" s="8">
        <f t="shared" si="221"/>
        <v>0</v>
      </c>
      <c r="K174" s="101">
        <f>Weights!F174</f>
        <v>1</v>
      </c>
      <c r="L174" s="101">
        <f t="shared" si="222"/>
        <v>0</v>
      </c>
      <c r="M174" s="101">
        <f t="shared" si="223"/>
        <v>1</v>
      </c>
      <c r="N174" s="106">
        <f t="shared" si="224"/>
        <v>0</v>
      </c>
    </row>
    <row r="175" spans="1:15" x14ac:dyDescent="0.25">
      <c r="A175" s="8" t="str">
        <f>IF(Checklist!A175="R","R","")</f>
        <v>R</v>
      </c>
      <c r="B175" s="97">
        <f>Checklist!B175</f>
        <v>5.03</v>
      </c>
      <c r="C175" s="98" t="str">
        <f>Checklist!C175</f>
        <v>Does your corporation provide security training, to include incident response training, to personnel assigned security duties upon hiring and annually thereafter?</v>
      </c>
      <c r="D175" s="104">
        <f>IF(Checklist!D175="Yes",1,0)</f>
        <v>0</v>
      </c>
      <c r="E175" s="101">
        <f>Weights!D175</f>
        <v>1</v>
      </c>
      <c r="F175" s="101">
        <f t="shared" si="218"/>
        <v>0</v>
      </c>
      <c r="G175" s="101">
        <f t="shared" si="219"/>
        <v>1</v>
      </c>
      <c r="H175" s="106">
        <f t="shared" si="220"/>
        <v>0</v>
      </c>
      <c r="I175" s="93" t="s">
        <v>625</v>
      </c>
      <c r="J175" s="8">
        <f t="shared" si="221"/>
        <v>0</v>
      </c>
      <c r="K175" s="101">
        <f>Weights!F175</f>
        <v>1</v>
      </c>
      <c r="L175" s="101">
        <f t="shared" si="222"/>
        <v>0</v>
      </c>
      <c r="M175" s="101">
        <f t="shared" si="223"/>
        <v>1</v>
      </c>
      <c r="N175" s="106">
        <f t="shared" si="224"/>
        <v>0</v>
      </c>
    </row>
    <row r="176" spans="1:15" x14ac:dyDescent="0.25">
      <c r="A176" s="8" t="str">
        <f>IF(Checklist!A176="R","R","")</f>
        <v/>
      </c>
      <c r="B176" s="97">
        <f>Checklist!B176</f>
        <v>5.04</v>
      </c>
      <c r="C176" s="98" t="str">
        <f>Checklist!C176</f>
        <v>Have your corporation’s security personnel availed themselves of any of the following training opportunities or affiliations?</v>
      </c>
      <c r="D176" s="109">
        <f>IF(Checklist!D176="Yes",1,0)</f>
        <v>0</v>
      </c>
      <c r="E176" s="110">
        <f>Weights!D176</f>
        <v>1</v>
      </c>
      <c r="F176" s="110">
        <f t="shared" ref="F176" si="225">D176*E176</f>
        <v>0</v>
      </c>
      <c r="G176" s="110">
        <f t="shared" ref="G176" si="226">1*E176</f>
        <v>1</v>
      </c>
      <c r="H176" s="115">
        <f t="shared" ref="H176" si="227">F176/G176</f>
        <v>0</v>
      </c>
      <c r="I176" s="93" t="s">
        <v>625</v>
      </c>
      <c r="J176" s="108"/>
      <c r="K176" s="154"/>
      <c r="L176" s="108"/>
      <c r="M176" s="108"/>
      <c r="N176" s="108"/>
      <c r="O176" s="111" t="s">
        <v>623</v>
      </c>
    </row>
    <row r="177" spans="1:15" x14ac:dyDescent="0.25">
      <c r="A177" s="8" t="str">
        <f>IF(Checklist!A177="R","R","")</f>
        <v/>
      </c>
      <c r="B177" s="97">
        <f>Checklist!B177</f>
        <v>5.0400999999999998</v>
      </c>
      <c r="C177" s="98" t="str">
        <f>Checklist!C177</f>
        <v>Security forums or conferences</v>
      </c>
      <c r="D177" s="96">
        <f>IF(Checklist!D177="X",1,0)</f>
        <v>0</v>
      </c>
      <c r="E177" s="101">
        <f>Weights!D177</f>
        <v>1</v>
      </c>
      <c r="F177" s="101">
        <f t="shared" ref="F177:F182" si="228">D177*E177</f>
        <v>0</v>
      </c>
      <c r="G177" s="101">
        <f t="shared" ref="G177:G182" si="229">1*E177</f>
        <v>1</v>
      </c>
      <c r="H177" s="106">
        <f t="shared" ref="H177:H182" si="230">F177/G177</f>
        <v>0</v>
      </c>
      <c r="I177" s="93" t="s">
        <v>625</v>
      </c>
      <c r="J177" s="108"/>
      <c r="K177" s="154"/>
      <c r="L177" s="108"/>
      <c r="M177" s="108"/>
      <c r="N177" s="108"/>
    </row>
    <row r="178" spans="1:15" x14ac:dyDescent="0.25">
      <c r="A178" s="8" t="str">
        <f>IF(Checklist!A178="R","R","")</f>
        <v/>
      </c>
      <c r="B178" s="97">
        <f>Checklist!B178</f>
        <v>5.0401999999999996</v>
      </c>
      <c r="C178" s="98" t="str">
        <f>Checklist!C178</f>
        <v>Pipeline forums or conferences</v>
      </c>
      <c r="D178" s="96">
        <f>IF(Checklist!D178="X",1,0)</f>
        <v>0</v>
      </c>
      <c r="E178" s="101">
        <f>Weights!D178</f>
        <v>1</v>
      </c>
      <c r="F178" s="101">
        <f t="shared" si="228"/>
        <v>0</v>
      </c>
      <c r="G178" s="101">
        <f t="shared" si="229"/>
        <v>1</v>
      </c>
      <c r="H178" s="106">
        <f t="shared" si="230"/>
        <v>0</v>
      </c>
      <c r="I178" s="93" t="s">
        <v>625</v>
      </c>
      <c r="J178" s="108"/>
      <c r="K178" s="154"/>
      <c r="L178" s="108"/>
      <c r="M178" s="108"/>
      <c r="N178" s="108"/>
    </row>
    <row r="179" spans="1:15" x14ac:dyDescent="0.25">
      <c r="A179" s="8" t="str">
        <f>IF(Checklist!A179="R","R","")</f>
        <v/>
      </c>
      <c r="B179" s="97">
        <f>Checklist!B179</f>
        <v>5.0402999999999993</v>
      </c>
      <c r="C179" s="98" t="str">
        <f>Checklist!C179</f>
        <v>Advanced security training</v>
      </c>
      <c r="D179" s="96">
        <f>IF(Checklist!D179="X",1,0)</f>
        <v>0</v>
      </c>
      <c r="E179" s="101">
        <f>Weights!D179</f>
        <v>1</v>
      </c>
      <c r="F179" s="101">
        <f t="shared" si="228"/>
        <v>0</v>
      </c>
      <c r="G179" s="101">
        <f t="shared" si="229"/>
        <v>1</v>
      </c>
      <c r="H179" s="106">
        <f t="shared" si="230"/>
        <v>0</v>
      </c>
      <c r="I179" s="93" t="s">
        <v>625</v>
      </c>
      <c r="J179" s="108"/>
      <c r="K179" s="154"/>
      <c r="L179" s="108"/>
      <c r="M179" s="108"/>
      <c r="N179" s="108"/>
    </row>
    <row r="180" spans="1:15" x14ac:dyDescent="0.25">
      <c r="A180" s="8" t="str">
        <f>IF(Checklist!A180="R","R","")</f>
        <v/>
      </c>
      <c r="B180" s="97">
        <f>Checklist!B180</f>
        <v>5.0403999999999991</v>
      </c>
      <c r="C180" s="98" t="str">
        <f>Checklist!C180</f>
        <v>Security Committee(s) participation</v>
      </c>
      <c r="D180" s="96">
        <f>IF(Checklist!D180="X",1,0)</f>
        <v>0</v>
      </c>
      <c r="E180" s="101">
        <f>Weights!D180</f>
        <v>1</v>
      </c>
      <c r="F180" s="101">
        <f t="shared" si="228"/>
        <v>0</v>
      </c>
      <c r="G180" s="101">
        <f t="shared" si="229"/>
        <v>1</v>
      </c>
      <c r="H180" s="106">
        <f t="shared" si="230"/>
        <v>0</v>
      </c>
      <c r="I180" s="93" t="s">
        <v>625</v>
      </c>
      <c r="J180" s="108"/>
      <c r="K180" s="154"/>
      <c r="L180" s="108"/>
      <c r="M180" s="108"/>
      <c r="N180" s="108"/>
    </row>
    <row r="181" spans="1:15" x14ac:dyDescent="0.25">
      <c r="A181" s="8" t="str">
        <f>IF(Checklist!A181="R","R","")</f>
        <v/>
      </c>
      <c r="B181" s="97">
        <f>Checklist!B181</f>
        <v>5.0404999999999989</v>
      </c>
      <c r="C181" s="98" t="str">
        <f>Checklist!C181</f>
        <v>Government Sector Committee(s)</v>
      </c>
      <c r="D181" s="96">
        <f>IF(Checklist!D181="X",1,0)</f>
        <v>0</v>
      </c>
      <c r="E181" s="101">
        <f>Weights!D181</f>
        <v>1</v>
      </c>
      <c r="F181" s="101">
        <f t="shared" si="228"/>
        <v>0</v>
      </c>
      <c r="G181" s="101">
        <f t="shared" si="229"/>
        <v>1</v>
      </c>
      <c r="H181" s="106">
        <f t="shared" si="230"/>
        <v>0</v>
      </c>
      <c r="I181" s="93" t="s">
        <v>625</v>
      </c>
      <c r="J181" s="108"/>
      <c r="K181" s="154"/>
      <c r="L181" s="108"/>
      <c r="M181" s="108"/>
      <c r="N181" s="108"/>
    </row>
    <row r="182" spans="1:15" x14ac:dyDescent="0.25">
      <c r="A182" s="8" t="str">
        <f>IF(Checklist!A182="R","R","")</f>
        <v/>
      </c>
      <c r="B182" s="97">
        <f>Checklist!B182</f>
        <v>5.0405999999999986</v>
      </c>
      <c r="C182" s="98" t="str">
        <f>Checklist!C182</f>
        <v>Industry security collaboration</v>
      </c>
      <c r="D182" s="96">
        <f>IF(Checklist!D182="X",1,0)</f>
        <v>0</v>
      </c>
      <c r="E182" s="101">
        <f>Weights!D182</f>
        <v>1</v>
      </c>
      <c r="F182" s="101">
        <f t="shared" si="228"/>
        <v>0</v>
      </c>
      <c r="G182" s="101">
        <f t="shared" si="229"/>
        <v>1</v>
      </c>
      <c r="H182" s="106">
        <f t="shared" si="230"/>
        <v>0</v>
      </c>
      <c r="I182" s="93" t="s">
        <v>625</v>
      </c>
      <c r="J182" s="108"/>
      <c r="K182" s="154"/>
      <c r="L182" s="108"/>
      <c r="M182" s="108"/>
      <c r="N182" s="108"/>
    </row>
    <row r="183" spans="1:15" x14ac:dyDescent="0.25">
      <c r="A183" s="8" t="str">
        <f>IF(Checklist!A183="R","R","")</f>
        <v/>
      </c>
      <c r="B183" s="97">
        <f>Checklist!B183</f>
        <v>5.0406999999999984</v>
      </c>
      <c r="C183" s="98" t="str">
        <f>Checklist!C183</f>
        <v>Other (if checked, elaborate)</v>
      </c>
      <c r="D183" s="96">
        <f>IF(Checklist!D183="X",1,0)</f>
        <v>0</v>
      </c>
      <c r="E183" s="101">
        <f>Weights!D183</f>
        <v>1</v>
      </c>
      <c r="F183" s="101">
        <f t="shared" ref="F183" si="231">D183*E183</f>
        <v>0</v>
      </c>
      <c r="G183" s="101">
        <f t="shared" ref="G183" si="232">1*E183</f>
        <v>1</v>
      </c>
      <c r="H183" s="106">
        <f t="shared" ref="H183" si="233">F183/G183</f>
        <v>0</v>
      </c>
      <c r="I183" s="93" t="s">
        <v>625</v>
      </c>
      <c r="J183" s="108"/>
      <c r="K183" s="154"/>
      <c r="L183" s="108"/>
      <c r="M183" s="108"/>
      <c r="N183" s="108"/>
    </row>
    <row r="184" spans="1:15" x14ac:dyDescent="0.25">
      <c r="A184" s="8" t="str">
        <f>IF(Checklist!A184="R","R","")</f>
        <v/>
      </c>
      <c r="B184" s="97">
        <f>Checklist!B184</f>
        <v>5.05</v>
      </c>
      <c r="C184" s="98" t="str">
        <f>Checklist!C184</f>
        <v>Does your corporation use any of the TSA security training material?</v>
      </c>
      <c r="D184" s="104">
        <f>IF(Checklist!D184="Yes",1,0)</f>
        <v>0</v>
      </c>
      <c r="E184" s="101">
        <f>Weights!D184</f>
        <v>1</v>
      </c>
      <c r="F184" s="101">
        <f t="shared" ref="F184:F187" si="234">D184*E184</f>
        <v>0</v>
      </c>
      <c r="G184" s="101">
        <f t="shared" ref="G184:G187" si="235">1*E184</f>
        <v>1</v>
      </c>
      <c r="H184" s="106">
        <f t="shared" ref="H184:H187" si="236">F184/G184</f>
        <v>0</v>
      </c>
      <c r="I184" s="93" t="s">
        <v>625</v>
      </c>
      <c r="J184" s="108"/>
      <c r="K184" s="154"/>
      <c r="L184" s="108"/>
      <c r="M184" s="108"/>
      <c r="N184" s="108"/>
    </row>
    <row r="185" spans="1:15" x14ac:dyDescent="0.25">
      <c r="A185" s="8" t="str">
        <f>IF(Checklist!A185="R","R","")</f>
        <v>R</v>
      </c>
      <c r="B185" s="97">
        <f>Checklist!B185</f>
        <v>5.0599999999999996</v>
      </c>
      <c r="C185" s="98" t="str">
        <f>Checklist!C185</f>
        <v>Do all persons requiring access to the company’s pipeline cyber assets receive cybersecurity awareness training?</v>
      </c>
      <c r="D185" s="104">
        <f>IF(Checklist!D185="Yes",1,0)</f>
        <v>0</v>
      </c>
      <c r="E185" s="101">
        <f>Weights!D185</f>
        <v>1</v>
      </c>
      <c r="F185" s="101">
        <f t="shared" si="234"/>
        <v>0</v>
      </c>
      <c r="G185" s="101">
        <f t="shared" si="235"/>
        <v>1</v>
      </c>
      <c r="H185" s="106">
        <f t="shared" si="236"/>
        <v>0</v>
      </c>
      <c r="I185" s="93" t="s">
        <v>625</v>
      </c>
      <c r="J185" s="8">
        <f t="shared" ref="J185:J187" si="237">D185</f>
        <v>0</v>
      </c>
      <c r="K185" s="101">
        <f>Weights!F185</f>
        <v>1</v>
      </c>
      <c r="L185" s="101">
        <f t="shared" ref="L185:L187" si="238">F185</f>
        <v>0</v>
      </c>
      <c r="M185" s="101">
        <f t="shared" ref="M185:M187" si="239">G185</f>
        <v>1</v>
      </c>
      <c r="N185" s="106">
        <f t="shared" ref="N185:N187" si="240">L185/M185</f>
        <v>0</v>
      </c>
    </row>
    <row r="186" spans="1:15" x14ac:dyDescent="0.25">
      <c r="A186" s="8" t="str">
        <f>IF(Checklist!A186="R","R","")</f>
        <v>R</v>
      </c>
      <c r="B186" s="97">
        <f>Checklist!B186</f>
        <v>5.07</v>
      </c>
      <c r="C186" s="98" t="str">
        <f>Checklist!C186</f>
        <v>Is there a cyber-threat awareness program for employees that includes practical exercises/testing?</v>
      </c>
      <c r="D186" s="104">
        <f>IF(Checklist!D186="Yes",1,0)</f>
        <v>0</v>
      </c>
      <c r="E186" s="101">
        <f>Weights!D186</f>
        <v>1</v>
      </c>
      <c r="F186" s="101">
        <f t="shared" si="234"/>
        <v>0</v>
      </c>
      <c r="G186" s="101">
        <f t="shared" si="235"/>
        <v>1</v>
      </c>
      <c r="H186" s="106">
        <f t="shared" si="236"/>
        <v>0</v>
      </c>
      <c r="I186" s="93" t="s">
        <v>625</v>
      </c>
      <c r="J186" s="8">
        <f t="shared" si="237"/>
        <v>0</v>
      </c>
      <c r="K186" s="101">
        <f>Weights!F186</f>
        <v>1</v>
      </c>
      <c r="L186" s="101">
        <f t="shared" si="238"/>
        <v>0</v>
      </c>
      <c r="M186" s="101">
        <f t="shared" si="239"/>
        <v>1</v>
      </c>
      <c r="N186" s="106">
        <f t="shared" si="240"/>
        <v>0</v>
      </c>
    </row>
    <row r="187" spans="1:15" x14ac:dyDescent="0.25">
      <c r="A187" s="8" t="str">
        <f>IF(Checklist!A187="R","R","")</f>
        <v>R</v>
      </c>
      <c r="B187" s="97">
        <f>Checklist!B187</f>
        <v>5.08</v>
      </c>
      <c r="C187" s="98" t="str">
        <f>Checklist!C187</f>
        <v>For critical pipeline cyber assets, does your corporation provide role-based security training on recognizing and reporting potential indicators of system compromise prior to granting access to critical pipeline cyber assets?</v>
      </c>
      <c r="D187" s="104">
        <f>IF(Checklist!D187="Yes",1,0)</f>
        <v>0</v>
      </c>
      <c r="E187" s="101">
        <f>Weights!D187</f>
        <v>1</v>
      </c>
      <c r="F187" s="101">
        <f t="shared" si="234"/>
        <v>0</v>
      </c>
      <c r="G187" s="101">
        <f t="shared" si="235"/>
        <v>1</v>
      </c>
      <c r="H187" s="106">
        <f t="shared" si="236"/>
        <v>0</v>
      </c>
      <c r="I187" s="93" t="s">
        <v>625</v>
      </c>
      <c r="J187" s="8">
        <f t="shared" si="237"/>
        <v>0</v>
      </c>
      <c r="K187" s="101">
        <f>Weights!F187</f>
        <v>1</v>
      </c>
      <c r="L187" s="101">
        <f t="shared" si="238"/>
        <v>0</v>
      </c>
      <c r="M187" s="101">
        <f t="shared" si="239"/>
        <v>1</v>
      </c>
      <c r="N187" s="106">
        <f t="shared" si="240"/>
        <v>0</v>
      </c>
    </row>
    <row r="188" spans="1:15" ht="13" x14ac:dyDescent="0.25">
      <c r="A188" s="89" t="str">
        <f>Checklist!A188</f>
        <v>SAI</v>
      </c>
      <c r="B188" s="100">
        <f>Checklist!B188</f>
        <v>6</v>
      </c>
      <c r="C188" s="89" t="str">
        <f>Checklist!C188</f>
        <v>Outreach</v>
      </c>
      <c r="D188" s="89"/>
      <c r="E188" s="153">
        <f>Weights!D188</f>
        <v>1</v>
      </c>
      <c r="F188" s="113">
        <f>SUM(F189:F192,F197)</f>
        <v>0</v>
      </c>
      <c r="G188" s="113">
        <f>SUM(G189:G192,G197)</f>
        <v>5</v>
      </c>
      <c r="H188" s="114">
        <f>F188/G188</f>
        <v>0</v>
      </c>
      <c r="I188" s="93" t="s">
        <v>625</v>
      </c>
      <c r="J188" s="92"/>
      <c r="K188" s="152">
        <f>Weights!F188</f>
        <v>1</v>
      </c>
      <c r="L188" s="113">
        <f>SUM(L189:L192,L197)</f>
        <v>0</v>
      </c>
      <c r="M188" s="113">
        <f>SUM(M189:M192,M197)</f>
        <v>5</v>
      </c>
      <c r="N188" s="114">
        <f>L188/M188</f>
        <v>0</v>
      </c>
    </row>
    <row r="189" spans="1:15" x14ac:dyDescent="0.25">
      <c r="A189" s="8" t="str">
        <f>IF(Checklist!A189="R","R","")</f>
        <v>R</v>
      </c>
      <c r="B189" s="97">
        <f>Checklist!B189</f>
        <v>6.01</v>
      </c>
      <c r="C189" s="98" t="str">
        <f>Checklist!C189</f>
        <v>Does each critical facility conduct outreach to nearby law enforcement agencies to ensure awareness of the facility’s functions and significance?</v>
      </c>
      <c r="D189" s="104">
        <f>IF(Checklist!D189="Yes",1,0)</f>
        <v>0</v>
      </c>
      <c r="E189" s="101">
        <f>Weights!D189</f>
        <v>1</v>
      </c>
      <c r="F189" s="101">
        <f t="shared" ref="F189:F192" si="241">D189*E189</f>
        <v>0</v>
      </c>
      <c r="G189" s="101">
        <f t="shared" ref="G189:G192" si="242">1*E189</f>
        <v>1</v>
      </c>
      <c r="H189" s="106">
        <f t="shared" ref="H189:H192" si="243">F189/G189</f>
        <v>0</v>
      </c>
      <c r="I189" s="93" t="s">
        <v>625</v>
      </c>
      <c r="J189" s="8">
        <f t="shared" ref="J189:J192" si="244">D189</f>
        <v>0</v>
      </c>
      <c r="K189" s="101">
        <f>Weights!F189</f>
        <v>1</v>
      </c>
      <c r="L189" s="101">
        <f t="shared" ref="L189:L191" si="245">F189</f>
        <v>0</v>
      </c>
      <c r="M189" s="101">
        <f t="shared" ref="M189:M191" si="246">G189</f>
        <v>1</v>
      </c>
      <c r="N189" s="106">
        <f t="shared" ref="N189:N192" si="247">L189/M189</f>
        <v>0</v>
      </c>
    </row>
    <row r="190" spans="1:15" x14ac:dyDescent="0.25">
      <c r="A190" s="8" t="str">
        <f>IF(Checklist!A190="R","R","")</f>
        <v>R</v>
      </c>
      <c r="B190" s="97">
        <f>Checklist!B190</f>
        <v>6.02</v>
      </c>
      <c r="C190" s="98" t="str">
        <f>Checklist!C190</f>
        <v>Does each critical facility conduct outreach to neighboring businesses to coordinate security efforts and to neighboring residences to provide facility security awareness?</v>
      </c>
      <c r="D190" s="104">
        <f>IF(Checklist!D190="Yes",1,0)</f>
        <v>0</v>
      </c>
      <c r="E190" s="101">
        <f>Weights!D190</f>
        <v>1</v>
      </c>
      <c r="F190" s="101">
        <f t="shared" si="241"/>
        <v>0</v>
      </c>
      <c r="G190" s="101">
        <f t="shared" si="242"/>
        <v>1</v>
      </c>
      <c r="H190" s="106">
        <f t="shared" si="243"/>
        <v>0</v>
      </c>
      <c r="I190" s="93" t="s">
        <v>625</v>
      </c>
      <c r="J190" s="8">
        <f t="shared" si="244"/>
        <v>0</v>
      </c>
      <c r="K190" s="101">
        <f>Weights!F190</f>
        <v>1</v>
      </c>
      <c r="L190" s="101">
        <f t="shared" si="245"/>
        <v>0</v>
      </c>
      <c r="M190" s="101">
        <f t="shared" si="246"/>
        <v>1</v>
      </c>
      <c r="N190" s="106">
        <f t="shared" si="247"/>
        <v>0</v>
      </c>
    </row>
    <row r="191" spans="1:15" x14ac:dyDescent="0.25">
      <c r="A191" s="8" t="str">
        <f>IF(Checklist!A191="R","R","")</f>
        <v>R</v>
      </c>
      <c r="B191" s="97">
        <f>Checklist!B191</f>
        <v>6.03</v>
      </c>
      <c r="C191" s="98" t="str">
        <f>Checklist!C191</f>
        <v>For critical pipeline cyber assets, does your corporation ensure that threat and vulnerability information received from information-sharing forums and sources are made available to those responsible for assessing and determining the appropriate course of action?</v>
      </c>
      <c r="D191" s="104">
        <f>IF(Checklist!D191="Yes",1,0)</f>
        <v>0</v>
      </c>
      <c r="E191" s="101">
        <f>Weights!D191</f>
        <v>1</v>
      </c>
      <c r="F191" s="101">
        <f t="shared" si="241"/>
        <v>0</v>
      </c>
      <c r="G191" s="101">
        <f t="shared" si="242"/>
        <v>1</v>
      </c>
      <c r="H191" s="106">
        <f t="shared" si="243"/>
        <v>0</v>
      </c>
      <c r="I191" s="93" t="s">
        <v>625</v>
      </c>
      <c r="J191" s="8">
        <f t="shared" si="244"/>
        <v>0</v>
      </c>
      <c r="K191" s="101">
        <f>Weights!F191</f>
        <v>1</v>
      </c>
      <c r="L191" s="101">
        <f t="shared" si="245"/>
        <v>0</v>
      </c>
      <c r="M191" s="101">
        <f t="shared" si="246"/>
        <v>1</v>
      </c>
      <c r="N191" s="106">
        <f t="shared" si="247"/>
        <v>0</v>
      </c>
    </row>
    <row r="192" spans="1:15" x14ac:dyDescent="0.25">
      <c r="A192" s="8" t="str">
        <f>IF(Checklist!A192="R","R","")</f>
        <v>R</v>
      </c>
      <c r="B192" s="97">
        <f>Checklist!B192</f>
        <v>6.04</v>
      </c>
      <c r="C192" s="98" t="str">
        <f>Checklist!C192</f>
        <v>Does your corporation report significant cyber incidents to the following?</v>
      </c>
      <c r="D192" s="109">
        <f>IF(Checklist!D192="Yes",1,0)</f>
        <v>0</v>
      </c>
      <c r="E192" s="110">
        <f>Weights!D192</f>
        <v>1</v>
      </c>
      <c r="F192" s="110">
        <f t="shared" si="241"/>
        <v>0</v>
      </c>
      <c r="G192" s="110">
        <f t="shared" si="242"/>
        <v>1</v>
      </c>
      <c r="H192" s="115">
        <f t="shared" si="243"/>
        <v>0</v>
      </c>
      <c r="I192" s="93" t="s">
        <v>625</v>
      </c>
      <c r="J192" s="109">
        <f t="shared" si="244"/>
        <v>0</v>
      </c>
      <c r="K192" s="110">
        <f>Weights!F192</f>
        <v>1</v>
      </c>
      <c r="L192" s="110">
        <f t="shared" ref="L192" si="248">J192*K192</f>
        <v>0</v>
      </c>
      <c r="M192" s="110">
        <f t="shared" ref="M192" si="249">1*K192</f>
        <v>1</v>
      </c>
      <c r="N192" s="115">
        <f t="shared" si="247"/>
        <v>0</v>
      </c>
      <c r="O192" s="111" t="s">
        <v>623</v>
      </c>
    </row>
    <row r="193" spans="1:15" x14ac:dyDescent="0.25">
      <c r="A193" s="8" t="str">
        <f>IF(Checklist!A193="R","R","")</f>
        <v/>
      </c>
      <c r="B193" s="97">
        <f>Checklist!B193</f>
        <v>6.0400999999999998</v>
      </c>
      <c r="C193" s="98" t="str">
        <f>Checklist!C193</f>
        <v>Senior management</v>
      </c>
      <c r="D193" s="96">
        <f>IF(Checklist!D193="X",1,0)</f>
        <v>0</v>
      </c>
      <c r="E193" s="101">
        <f>Weights!D193</f>
        <v>1</v>
      </c>
      <c r="F193" s="101">
        <f t="shared" ref="F193:F197" si="250">D193*E193</f>
        <v>0</v>
      </c>
      <c r="G193" s="101">
        <f t="shared" ref="G193:G197" si="251">1*E193</f>
        <v>1</v>
      </c>
      <c r="H193" s="106">
        <f t="shared" ref="H193:H197" si="252">F193/G193</f>
        <v>0</v>
      </c>
      <c r="I193" s="93" t="s">
        <v>625</v>
      </c>
      <c r="J193" s="8">
        <f t="shared" ref="J193:J197" si="253">D193</f>
        <v>0</v>
      </c>
      <c r="K193" s="101">
        <f>Weights!F193</f>
        <v>1</v>
      </c>
      <c r="L193" s="101">
        <f t="shared" ref="L193:L197" si="254">F193</f>
        <v>0</v>
      </c>
      <c r="M193" s="101">
        <f t="shared" ref="M193:M197" si="255">G193</f>
        <v>1</v>
      </c>
      <c r="N193" s="106">
        <f t="shared" ref="N193:N197" si="256">L193/M193</f>
        <v>0</v>
      </c>
    </row>
    <row r="194" spans="1:15" x14ac:dyDescent="0.25">
      <c r="A194" s="8" t="str">
        <f>IF(Checklist!A194="R","R","")</f>
        <v/>
      </c>
      <c r="B194" s="97">
        <f>Checklist!B194</f>
        <v>6.0401999999999996</v>
      </c>
      <c r="C194" s="98" t="str">
        <f>Checklist!C194</f>
        <v>Appropriate federal entities</v>
      </c>
      <c r="D194" s="96">
        <f>IF(Checklist!D194="X",1,0)</f>
        <v>0</v>
      </c>
      <c r="E194" s="101">
        <f>Weights!D194</f>
        <v>1</v>
      </c>
      <c r="F194" s="101">
        <f t="shared" si="250"/>
        <v>0</v>
      </c>
      <c r="G194" s="101">
        <f t="shared" si="251"/>
        <v>1</v>
      </c>
      <c r="H194" s="106">
        <f t="shared" si="252"/>
        <v>0</v>
      </c>
      <c r="I194" s="93" t="s">
        <v>625</v>
      </c>
      <c r="J194" s="8">
        <f t="shared" si="253"/>
        <v>0</v>
      </c>
      <c r="K194" s="101">
        <f>Weights!F194</f>
        <v>1</v>
      </c>
      <c r="L194" s="101">
        <f t="shared" si="254"/>
        <v>0</v>
      </c>
      <c r="M194" s="101">
        <f t="shared" si="255"/>
        <v>1</v>
      </c>
      <c r="N194" s="106">
        <f t="shared" si="256"/>
        <v>0</v>
      </c>
    </row>
    <row r="195" spans="1:15" x14ac:dyDescent="0.25">
      <c r="A195" s="8" t="str">
        <f>IF(Checklist!A195="R","R","")</f>
        <v/>
      </c>
      <c r="B195" s="97">
        <f>Checklist!B195</f>
        <v>6.0403000000000002</v>
      </c>
      <c r="C195" s="98" t="str">
        <f>Checklist!C195</f>
        <v>Appropriate state, local, and tribal entities</v>
      </c>
      <c r="D195" s="96">
        <f>IF(Checklist!D195="X",1,0)</f>
        <v>0</v>
      </c>
      <c r="E195" s="101">
        <f>Weights!D195</f>
        <v>1</v>
      </c>
      <c r="F195" s="101">
        <f t="shared" si="250"/>
        <v>0</v>
      </c>
      <c r="G195" s="101">
        <f t="shared" si="251"/>
        <v>1</v>
      </c>
      <c r="H195" s="106">
        <f t="shared" si="252"/>
        <v>0</v>
      </c>
      <c r="I195" s="93" t="s">
        <v>625</v>
      </c>
      <c r="J195" s="8">
        <f t="shared" si="253"/>
        <v>0</v>
      </c>
      <c r="K195" s="101">
        <f>Weights!F195</f>
        <v>1</v>
      </c>
      <c r="L195" s="101">
        <f t="shared" si="254"/>
        <v>0</v>
      </c>
      <c r="M195" s="101">
        <f t="shared" si="255"/>
        <v>1</v>
      </c>
      <c r="N195" s="106">
        <f t="shared" si="256"/>
        <v>0</v>
      </c>
    </row>
    <row r="196" spans="1:15" x14ac:dyDescent="0.25">
      <c r="A196" s="8" t="str">
        <f>IF(Checklist!A196="R","R","")</f>
        <v/>
      </c>
      <c r="B196" s="97">
        <f>Checklist!B196</f>
        <v>6.0404</v>
      </c>
      <c r="C196" s="98" t="str">
        <f>Checklist!C196</f>
        <v>Applicable ISAC(s)</v>
      </c>
      <c r="D196" s="96">
        <f>IF(Checklist!D196="X",1,0)</f>
        <v>0</v>
      </c>
      <c r="E196" s="101">
        <f>Weights!D196</f>
        <v>1</v>
      </c>
      <c r="F196" s="101">
        <f t="shared" si="250"/>
        <v>0</v>
      </c>
      <c r="G196" s="101">
        <f t="shared" si="251"/>
        <v>1</v>
      </c>
      <c r="H196" s="106">
        <f t="shared" si="252"/>
        <v>0</v>
      </c>
      <c r="I196" s="93" t="s">
        <v>625</v>
      </c>
      <c r="J196" s="8">
        <f t="shared" si="253"/>
        <v>0</v>
      </c>
      <c r="K196" s="101">
        <f>Weights!F196</f>
        <v>1</v>
      </c>
      <c r="L196" s="101">
        <f t="shared" si="254"/>
        <v>0</v>
      </c>
      <c r="M196" s="101">
        <f t="shared" si="255"/>
        <v>1</v>
      </c>
      <c r="N196" s="106">
        <f t="shared" si="256"/>
        <v>0</v>
      </c>
    </row>
    <row r="197" spans="1:15" x14ac:dyDescent="0.25">
      <c r="A197" s="8" t="str">
        <f>IF(Checklist!A197="R","R","")</f>
        <v>R</v>
      </c>
      <c r="B197" s="97">
        <f>Checklist!B197</f>
        <v>6.05</v>
      </c>
      <c r="C197" s="98" t="str">
        <f>Checklist!C197</f>
        <v>Does the corporation have procedures in place to contact the National Cybersecurity and Communications Integration Center (NCCIC) for actual or suspected cyber-attacks that could impact pipeline industrial control systems (SCADA, PCS, DCS) measurement systems and telemetry systems or enterprise-associated IT systems? (Appendix B – TSA Notification Criteria, 2018 TSA Pipeline Security Guidelines.)</v>
      </c>
      <c r="D197" s="104">
        <f>IF(Checklist!D197="Yes",1,0)</f>
        <v>0</v>
      </c>
      <c r="E197" s="101">
        <f>Weights!D197</f>
        <v>1</v>
      </c>
      <c r="F197" s="101">
        <f t="shared" si="250"/>
        <v>0</v>
      </c>
      <c r="G197" s="101">
        <f t="shared" si="251"/>
        <v>1</v>
      </c>
      <c r="H197" s="106">
        <f t="shared" si="252"/>
        <v>0</v>
      </c>
      <c r="I197" s="93" t="s">
        <v>625</v>
      </c>
      <c r="J197" s="8">
        <f t="shared" si="253"/>
        <v>0</v>
      </c>
      <c r="K197" s="101">
        <f>Weights!F197</f>
        <v>1</v>
      </c>
      <c r="L197" s="101">
        <f t="shared" si="254"/>
        <v>0</v>
      </c>
      <c r="M197" s="101">
        <f t="shared" si="255"/>
        <v>1</v>
      </c>
      <c r="N197" s="106">
        <f t="shared" si="256"/>
        <v>0</v>
      </c>
    </row>
    <row r="198" spans="1:15" ht="13" x14ac:dyDescent="0.25">
      <c r="A198" s="89" t="str">
        <f>Checklist!A198</f>
        <v>SAI</v>
      </c>
      <c r="B198" s="100">
        <f>Checklist!B198</f>
        <v>7</v>
      </c>
      <c r="C198" s="89" t="str">
        <f>Checklist!C198</f>
        <v>Risk Analysis and Assessments</v>
      </c>
      <c r="D198" s="89"/>
      <c r="E198" s="153">
        <f>Weights!D198</f>
        <v>1</v>
      </c>
      <c r="F198" s="113">
        <f>SUM(F199:F202,F212:F218,F224)</f>
        <v>0</v>
      </c>
      <c r="G198" s="113">
        <f>SUM(G199:G202,G212:G218,G224)</f>
        <v>12</v>
      </c>
      <c r="H198" s="114">
        <f>F198/G198</f>
        <v>0</v>
      </c>
      <c r="I198" s="93" t="s">
        <v>625</v>
      </c>
      <c r="J198" s="92"/>
      <c r="K198" s="152">
        <f>Weights!F198</f>
        <v>1</v>
      </c>
      <c r="L198" s="113">
        <f>SUM(L199:L202,L212:L216,L218,L224)</f>
        <v>0</v>
      </c>
      <c r="M198" s="113">
        <f>SUM(M199:M202,M212:M216,M218,M224)</f>
        <v>11</v>
      </c>
      <c r="N198" s="114">
        <f>L198/M198</f>
        <v>0</v>
      </c>
    </row>
    <row r="199" spans="1:15" x14ac:dyDescent="0.25">
      <c r="A199" s="8" t="str">
        <f>IF(Checklist!A199="R","R","")</f>
        <v>R</v>
      </c>
      <c r="B199" s="97">
        <f>Checklist!B199</f>
        <v>7.01</v>
      </c>
      <c r="C199" s="98" t="str">
        <f>Checklist!C199</f>
        <v>Does your corporation conduct criticality assessments for all facilities at least every 18 months?</v>
      </c>
      <c r="D199" s="104">
        <f>IF(Checklist!D199="Yes",1,0)</f>
        <v>0</v>
      </c>
      <c r="E199" s="101">
        <f>Weights!D199</f>
        <v>1</v>
      </c>
      <c r="F199" s="101">
        <f t="shared" ref="F199:F201" si="257">D199*E199</f>
        <v>0</v>
      </c>
      <c r="G199" s="101">
        <f t="shared" ref="G199:G201" si="258">1*E199</f>
        <v>1</v>
      </c>
      <c r="H199" s="106">
        <f t="shared" ref="H199:H201" si="259">F199/G199</f>
        <v>0</v>
      </c>
      <c r="I199" s="93" t="s">
        <v>625</v>
      </c>
      <c r="J199" s="8">
        <f t="shared" ref="J199:J201" si="260">D199</f>
        <v>0</v>
      </c>
      <c r="K199" s="101">
        <f>Weights!F199</f>
        <v>1</v>
      </c>
      <c r="L199" s="101">
        <f t="shared" ref="L199:L201" si="261">F199</f>
        <v>0</v>
      </c>
      <c r="M199" s="101">
        <f t="shared" ref="M199:M201" si="262">G199</f>
        <v>1</v>
      </c>
      <c r="N199" s="106">
        <f t="shared" ref="N199:N201" si="263">L199/M199</f>
        <v>0</v>
      </c>
    </row>
    <row r="200" spans="1:15" x14ac:dyDescent="0.25">
      <c r="A200" s="8" t="str">
        <f>IF(Checklist!A200="R","R","")</f>
        <v>R</v>
      </c>
      <c r="B200" s="97">
        <f>Checklist!B200</f>
        <v>7.02</v>
      </c>
      <c r="C200" s="98" t="str">
        <f>Checklist!C200</f>
        <v>Is the methodology used to determine critical facilities documented in the corporate security plan?</v>
      </c>
      <c r="D200" s="104">
        <f>IF(Checklist!D200="Yes",1,0)</f>
        <v>0</v>
      </c>
      <c r="E200" s="101">
        <f>Weights!D200</f>
        <v>1</v>
      </c>
      <c r="F200" s="101">
        <f t="shared" si="257"/>
        <v>0</v>
      </c>
      <c r="G200" s="101">
        <f t="shared" si="258"/>
        <v>1</v>
      </c>
      <c r="H200" s="106">
        <f t="shared" si="259"/>
        <v>0</v>
      </c>
      <c r="I200" s="93" t="s">
        <v>625</v>
      </c>
      <c r="J200" s="8">
        <f t="shared" si="260"/>
        <v>0</v>
      </c>
      <c r="K200" s="101">
        <f>Weights!F200</f>
        <v>1</v>
      </c>
      <c r="L200" s="101">
        <f t="shared" si="261"/>
        <v>0</v>
      </c>
      <c r="M200" s="101">
        <f t="shared" si="262"/>
        <v>1</v>
      </c>
      <c r="N200" s="106">
        <f t="shared" si="263"/>
        <v>0</v>
      </c>
    </row>
    <row r="201" spans="1:15" x14ac:dyDescent="0.25">
      <c r="A201" s="8" t="str">
        <f>IF(Checklist!A201="R","R","")</f>
        <v>R</v>
      </c>
      <c r="B201" s="97">
        <f>Checklist!B201</f>
        <v>7.03</v>
      </c>
      <c r="C201" s="98" t="str">
        <f>Checklist!C201</f>
        <v>Did you utilize the criteria from the 2018 TSA Pipeline Security Guidelines to determine your list of critical facilities?</v>
      </c>
      <c r="D201" s="104">
        <f>IF(Checklist!D201="Yes",1,0)</f>
        <v>0</v>
      </c>
      <c r="E201" s="101">
        <f>Weights!D201</f>
        <v>1</v>
      </c>
      <c r="F201" s="101">
        <f t="shared" si="257"/>
        <v>0</v>
      </c>
      <c r="G201" s="101">
        <f t="shared" si="258"/>
        <v>1</v>
      </c>
      <c r="H201" s="106">
        <f t="shared" si="259"/>
        <v>0</v>
      </c>
      <c r="I201" s="93" t="s">
        <v>625</v>
      </c>
      <c r="J201" s="8">
        <f t="shared" si="260"/>
        <v>0</v>
      </c>
      <c r="K201" s="101">
        <f>Weights!F201</f>
        <v>1</v>
      </c>
      <c r="L201" s="101">
        <f t="shared" si="261"/>
        <v>0</v>
      </c>
      <c r="M201" s="101">
        <f t="shared" si="262"/>
        <v>1</v>
      </c>
      <c r="N201" s="106">
        <f t="shared" si="263"/>
        <v>0</v>
      </c>
    </row>
    <row r="202" spans="1:15" x14ac:dyDescent="0.25">
      <c r="A202" s="8" t="str">
        <f>IF(Checklist!A202="R","R","")</f>
        <v>R</v>
      </c>
      <c r="B202" s="97">
        <f>Checklist!B202</f>
        <v>7.04</v>
      </c>
      <c r="C202" s="98" t="str">
        <f>Checklist!C202</f>
        <v>During the criticality assessment of your facilities, were all of the following criteria considered?</v>
      </c>
      <c r="D202" s="109">
        <f>IF(Checklist!D202="Yes",1,0)</f>
        <v>0</v>
      </c>
      <c r="E202" s="110">
        <f>Weights!D202</f>
        <v>1</v>
      </c>
      <c r="F202" s="110">
        <f t="shared" ref="F202" si="264">D202*E202</f>
        <v>0</v>
      </c>
      <c r="G202" s="110">
        <f t="shared" ref="G202" si="265">1*E202</f>
        <v>1</v>
      </c>
      <c r="H202" s="115">
        <f t="shared" ref="H202" si="266">F202/G202</f>
        <v>0</v>
      </c>
      <c r="I202" s="93" t="s">
        <v>625</v>
      </c>
      <c r="J202" s="109">
        <f t="shared" ref="J202" si="267">D202</f>
        <v>0</v>
      </c>
      <c r="K202" s="110">
        <f>Weights!F202</f>
        <v>1</v>
      </c>
      <c r="L202" s="110">
        <f t="shared" ref="L202" si="268">F202</f>
        <v>0</v>
      </c>
      <c r="M202" s="110">
        <f t="shared" ref="M202" si="269">G202</f>
        <v>1</v>
      </c>
      <c r="N202" s="115">
        <f t="shared" ref="N202" si="270">L202/M202</f>
        <v>0</v>
      </c>
      <c r="O202" s="111" t="s">
        <v>623</v>
      </c>
    </row>
    <row r="203" spans="1:15" x14ac:dyDescent="0.25">
      <c r="A203" s="8" t="str">
        <f>IF(Checklist!A203="R","R","")</f>
        <v/>
      </c>
      <c r="B203" s="97">
        <f>Checklist!B203</f>
        <v>7.0400999999999998</v>
      </c>
      <c r="C203" s="98" t="str">
        <f>Checklist!C203</f>
        <v>Critical to national defense</v>
      </c>
      <c r="D203" s="96">
        <f>IF(Checklist!D203="X",1,0)</f>
        <v>0</v>
      </c>
      <c r="E203" s="101">
        <f>Weights!D203</f>
        <v>1</v>
      </c>
      <c r="F203" s="101">
        <f t="shared" ref="F203:F210" si="271">D203*E203</f>
        <v>0</v>
      </c>
      <c r="G203" s="101">
        <f t="shared" ref="G203:G210" si="272">1*E203</f>
        <v>1</v>
      </c>
      <c r="H203" s="106">
        <f t="shared" ref="H203:H210" si="273">F203/G203</f>
        <v>0</v>
      </c>
      <c r="I203" s="93" t="s">
        <v>625</v>
      </c>
      <c r="J203" s="8">
        <f t="shared" ref="J203:J210" si="274">D203</f>
        <v>0</v>
      </c>
      <c r="K203" s="101">
        <f>Weights!F203</f>
        <v>1</v>
      </c>
      <c r="L203" s="101">
        <f t="shared" ref="L203:L210" si="275">F203</f>
        <v>0</v>
      </c>
      <c r="M203" s="101">
        <f t="shared" ref="M203:M210" si="276">G203</f>
        <v>1</v>
      </c>
      <c r="N203" s="106">
        <f t="shared" ref="N203:N210" si="277">L203/M203</f>
        <v>0</v>
      </c>
    </row>
    <row r="204" spans="1:15" x14ac:dyDescent="0.25">
      <c r="A204" s="8" t="str">
        <f>IF(Checklist!A204="R","R","")</f>
        <v/>
      </c>
      <c r="B204" s="97">
        <f>Checklist!B204</f>
        <v>7.0401999999999996</v>
      </c>
      <c r="C204" s="98" t="str">
        <f>Checklist!C204</f>
        <v>Key infrastructure</v>
      </c>
      <c r="D204" s="96">
        <f>IF(Checklist!D204="X",1,0)</f>
        <v>0</v>
      </c>
      <c r="E204" s="101">
        <f>Weights!D204</f>
        <v>1</v>
      </c>
      <c r="F204" s="101">
        <f t="shared" si="271"/>
        <v>0</v>
      </c>
      <c r="G204" s="101">
        <f t="shared" si="272"/>
        <v>1</v>
      </c>
      <c r="H204" s="106">
        <f t="shared" si="273"/>
        <v>0</v>
      </c>
      <c r="I204" s="93" t="s">
        <v>625</v>
      </c>
      <c r="J204" s="8">
        <f t="shared" si="274"/>
        <v>0</v>
      </c>
      <c r="K204" s="101">
        <f>Weights!F204</f>
        <v>1</v>
      </c>
      <c r="L204" s="101">
        <f t="shared" si="275"/>
        <v>0</v>
      </c>
      <c r="M204" s="101">
        <f t="shared" si="276"/>
        <v>1</v>
      </c>
      <c r="N204" s="106">
        <f t="shared" si="277"/>
        <v>0</v>
      </c>
    </row>
    <row r="205" spans="1:15" x14ac:dyDescent="0.25">
      <c r="A205" s="8" t="str">
        <f>IF(Checklist!A205="R","R","")</f>
        <v/>
      </c>
      <c r="B205" s="97">
        <f>Checklist!B205</f>
        <v>7.0402999999999993</v>
      </c>
      <c r="C205" s="98" t="str">
        <f>Checklist!C205</f>
        <v>Mass casualty or significant health effects</v>
      </c>
      <c r="D205" s="96">
        <f>IF(Checklist!D205="X",1,0)</f>
        <v>0</v>
      </c>
      <c r="E205" s="101">
        <f>Weights!D205</f>
        <v>1</v>
      </c>
      <c r="F205" s="101">
        <f t="shared" si="271"/>
        <v>0</v>
      </c>
      <c r="G205" s="101">
        <f t="shared" si="272"/>
        <v>1</v>
      </c>
      <c r="H205" s="106">
        <f t="shared" si="273"/>
        <v>0</v>
      </c>
      <c r="I205" s="93" t="s">
        <v>625</v>
      </c>
      <c r="J205" s="8">
        <f t="shared" si="274"/>
        <v>0</v>
      </c>
      <c r="K205" s="101">
        <f>Weights!F205</f>
        <v>1</v>
      </c>
      <c r="L205" s="101">
        <f t="shared" si="275"/>
        <v>0</v>
      </c>
      <c r="M205" s="101">
        <f t="shared" si="276"/>
        <v>1</v>
      </c>
      <c r="N205" s="106">
        <f t="shared" si="277"/>
        <v>0</v>
      </c>
    </row>
    <row r="206" spans="1:15" x14ac:dyDescent="0.25">
      <c r="A206" s="8" t="str">
        <f>IF(Checklist!A206="R","R","")</f>
        <v/>
      </c>
      <c r="B206" s="97">
        <f>Checklist!B206</f>
        <v>7.0403999999999991</v>
      </c>
      <c r="C206" s="98" t="str">
        <f>Checklist!C206</f>
        <v>Disruption to state or local government public or emergency services</v>
      </c>
      <c r="D206" s="96">
        <f>IF(Checklist!D206="X",1,0)</f>
        <v>0</v>
      </c>
      <c r="E206" s="101">
        <f>Weights!D206</f>
        <v>1</v>
      </c>
      <c r="F206" s="101">
        <f t="shared" si="271"/>
        <v>0</v>
      </c>
      <c r="G206" s="101">
        <f t="shared" si="272"/>
        <v>1</v>
      </c>
      <c r="H206" s="106">
        <f t="shared" si="273"/>
        <v>0</v>
      </c>
      <c r="I206" s="93" t="s">
        <v>625</v>
      </c>
      <c r="J206" s="8">
        <f t="shared" si="274"/>
        <v>0</v>
      </c>
      <c r="K206" s="101">
        <f>Weights!F206</f>
        <v>1</v>
      </c>
      <c r="L206" s="101">
        <f t="shared" si="275"/>
        <v>0</v>
      </c>
      <c r="M206" s="101">
        <f t="shared" si="276"/>
        <v>1</v>
      </c>
      <c r="N206" s="106">
        <f t="shared" si="277"/>
        <v>0</v>
      </c>
    </row>
    <row r="207" spans="1:15" x14ac:dyDescent="0.25">
      <c r="A207" s="8" t="str">
        <f>IF(Checklist!A207="R","R","")</f>
        <v/>
      </c>
      <c r="B207" s="97">
        <f>Checklist!B207</f>
        <v>7.0404999999999989</v>
      </c>
      <c r="C207" s="98" t="str">
        <f>Checklist!C207</f>
        <v>National landmarks or monuments</v>
      </c>
      <c r="D207" s="96">
        <f>IF(Checklist!D207="X",1,0)</f>
        <v>0</v>
      </c>
      <c r="E207" s="101">
        <f>Weights!D207</f>
        <v>1</v>
      </c>
      <c r="F207" s="101">
        <f t="shared" si="271"/>
        <v>0</v>
      </c>
      <c r="G207" s="101">
        <f t="shared" si="272"/>
        <v>1</v>
      </c>
      <c r="H207" s="106">
        <f t="shared" si="273"/>
        <v>0</v>
      </c>
      <c r="I207" s="93" t="s">
        <v>625</v>
      </c>
      <c r="J207" s="8">
        <f t="shared" si="274"/>
        <v>0</v>
      </c>
      <c r="K207" s="101">
        <f>Weights!F207</f>
        <v>1</v>
      </c>
      <c r="L207" s="101">
        <f t="shared" si="275"/>
        <v>0</v>
      </c>
      <c r="M207" s="101">
        <f t="shared" si="276"/>
        <v>1</v>
      </c>
      <c r="N207" s="106">
        <f t="shared" si="277"/>
        <v>0</v>
      </c>
    </row>
    <row r="208" spans="1:15" x14ac:dyDescent="0.25">
      <c r="A208" s="8" t="str">
        <f>IF(Checklist!A208="R","R","")</f>
        <v/>
      </c>
      <c r="B208" s="97">
        <f>Checklist!B208</f>
        <v>7.0405999999999986</v>
      </c>
      <c r="C208" s="98" t="str">
        <f>Checklist!C208</f>
        <v>Major rivers, lakes, or waterways</v>
      </c>
      <c r="D208" s="96">
        <f>IF(Checklist!D208="X",1,0)</f>
        <v>0</v>
      </c>
      <c r="E208" s="101">
        <f>Weights!D208</f>
        <v>1</v>
      </c>
      <c r="F208" s="101">
        <f t="shared" si="271"/>
        <v>0</v>
      </c>
      <c r="G208" s="101">
        <f t="shared" si="272"/>
        <v>1</v>
      </c>
      <c r="H208" s="106">
        <f t="shared" si="273"/>
        <v>0</v>
      </c>
      <c r="I208" s="93" t="s">
        <v>625</v>
      </c>
      <c r="J208" s="8">
        <f t="shared" si="274"/>
        <v>0</v>
      </c>
      <c r="K208" s="101">
        <f>Weights!F208</f>
        <v>1</v>
      </c>
      <c r="L208" s="101">
        <f t="shared" si="275"/>
        <v>0</v>
      </c>
      <c r="M208" s="101">
        <f t="shared" si="276"/>
        <v>1</v>
      </c>
      <c r="N208" s="106">
        <f t="shared" si="277"/>
        <v>0</v>
      </c>
    </row>
    <row r="209" spans="1:15" x14ac:dyDescent="0.25">
      <c r="A209" s="8" t="str">
        <f>IF(Checklist!A209="R","R","")</f>
        <v/>
      </c>
      <c r="B209" s="97">
        <f>Checklist!B209</f>
        <v>7.0406999999999984</v>
      </c>
      <c r="C209" s="98" t="str">
        <f>Checklist!C209</f>
        <v>Deliverability to significant number of customers</v>
      </c>
      <c r="D209" s="96">
        <f>IF(Checklist!D209="X",1,0)</f>
        <v>0</v>
      </c>
      <c r="E209" s="101">
        <f>Weights!D209</f>
        <v>1</v>
      </c>
      <c r="F209" s="101">
        <f t="shared" si="271"/>
        <v>0</v>
      </c>
      <c r="G209" s="101">
        <f t="shared" si="272"/>
        <v>1</v>
      </c>
      <c r="H209" s="106">
        <f t="shared" si="273"/>
        <v>0</v>
      </c>
      <c r="I209" s="93" t="s">
        <v>625</v>
      </c>
      <c r="J209" s="8">
        <f t="shared" si="274"/>
        <v>0</v>
      </c>
      <c r="K209" s="101">
        <f>Weights!F209</f>
        <v>1</v>
      </c>
      <c r="L209" s="101">
        <f t="shared" si="275"/>
        <v>0</v>
      </c>
      <c r="M209" s="101">
        <f t="shared" si="276"/>
        <v>1</v>
      </c>
      <c r="N209" s="106">
        <f t="shared" si="277"/>
        <v>0</v>
      </c>
    </row>
    <row r="210" spans="1:15" x14ac:dyDescent="0.25">
      <c r="A210" s="8" t="str">
        <f>IF(Checklist!A210="R","R","")</f>
        <v/>
      </c>
      <c r="B210" s="97">
        <f>Checklist!B210</f>
        <v>7.0407999999999982</v>
      </c>
      <c r="C210" s="98" t="str">
        <f>Checklist!C210</f>
        <v>Signifcantly disrupt pipeline system operations
for an extended period of time, i.e., business critical facilities</v>
      </c>
      <c r="D210" s="96">
        <f>IF(Checklist!D210="X",1,0)</f>
        <v>0</v>
      </c>
      <c r="E210" s="101">
        <f>Weights!D210</f>
        <v>1</v>
      </c>
      <c r="F210" s="101">
        <f t="shared" si="271"/>
        <v>0</v>
      </c>
      <c r="G210" s="101">
        <f t="shared" si="272"/>
        <v>1</v>
      </c>
      <c r="H210" s="106">
        <f t="shared" si="273"/>
        <v>0</v>
      </c>
      <c r="I210" s="93" t="s">
        <v>625</v>
      </c>
      <c r="J210" s="8">
        <f t="shared" si="274"/>
        <v>0</v>
      </c>
      <c r="K210" s="101">
        <f>Weights!F210</f>
        <v>1</v>
      </c>
      <c r="L210" s="101">
        <f t="shared" si="275"/>
        <v>0</v>
      </c>
      <c r="M210" s="101">
        <f t="shared" si="276"/>
        <v>1</v>
      </c>
      <c r="N210" s="106">
        <f t="shared" si="277"/>
        <v>0</v>
      </c>
    </row>
    <row r="211" spans="1:15" x14ac:dyDescent="0.25">
      <c r="A211" s="8" t="str">
        <f>IF(Checklist!A211="R","R","")</f>
        <v/>
      </c>
      <c r="B211" s="97">
        <f>Checklist!B211</f>
        <v>7.0408999999999979</v>
      </c>
      <c r="C211" s="98" t="str">
        <f>Checklist!C211</f>
        <v>Other (if checked, elaborate)</v>
      </c>
      <c r="D211" s="96">
        <f>IF(Checklist!D211="X",1,0)</f>
        <v>0</v>
      </c>
      <c r="E211" s="101">
        <f>Weights!D211</f>
        <v>1</v>
      </c>
      <c r="F211" s="101">
        <f t="shared" ref="F211" si="278">D211*E211</f>
        <v>0</v>
      </c>
      <c r="G211" s="101">
        <f t="shared" ref="G211" si="279">1*E211</f>
        <v>1</v>
      </c>
      <c r="H211" s="106">
        <f t="shared" ref="H211" si="280">F211/G211</f>
        <v>0</v>
      </c>
      <c r="I211" s="93" t="s">
        <v>625</v>
      </c>
      <c r="J211" s="8">
        <f t="shared" ref="J211" si="281">D211</f>
        <v>0</v>
      </c>
      <c r="K211" s="101">
        <f>Weights!F211</f>
        <v>1</v>
      </c>
      <c r="L211" s="101">
        <f t="shared" ref="L211" si="282">F211</f>
        <v>0</v>
      </c>
      <c r="M211" s="101">
        <f t="shared" ref="M211" si="283">G211</f>
        <v>1</v>
      </c>
      <c r="N211" s="106">
        <f t="shared" ref="N211" si="284">L211/M211</f>
        <v>0</v>
      </c>
    </row>
    <row r="212" spans="1:15" x14ac:dyDescent="0.25">
      <c r="A212" s="8" t="str">
        <f>IF(Checklist!A212="R","R","")</f>
        <v>R</v>
      </c>
      <c r="B212" s="97">
        <f>Checklist!B212</f>
        <v>7.05</v>
      </c>
      <c r="C212" s="98" t="str">
        <f>Checklist!C212</f>
        <v>Does your corporation conduct a security vulnerability assessment (SVA) or  equivalent of each critical facility at least every 36 months?</v>
      </c>
      <c r="D212" s="104">
        <f>IF(Checklist!D212="Yes",1,0)</f>
        <v>0</v>
      </c>
      <c r="E212" s="101">
        <f>Weights!D212</f>
        <v>1</v>
      </c>
      <c r="F212" s="101">
        <f t="shared" ref="F212:F218" si="285">D212*E212</f>
        <v>0</v>
      </c>
      <c r="G212" s="101">
        <f t="shared" ref="G212:G218" si="286">1*E212</f>
        <v>1</v>
      </c>
      <c r="H212" s="106">
        <f t="shared" ref="H212:H218" si="287">F212/G212</f>
        <v>0</v>
      </c>
      <c r="I212" s="93" t="s">
        <v>625</v>
      </c>
      <c r="J212" s="8">
        <f t="shared" ref="J212:J216" si="288">D212</f>
        <v>0</v>
      </c>
      <c r="K212" s="101">
        <f>Weights!F212</f>
        <v>1</v>
      </c>
      <c r="L212" s="101">
        <f t="shared" ref="L212:L216" si="289">F212</f>
        <v>0</v>
      </c>
      <c r="M212" s="101">
        <f t="shared" ref="M212:M216" si="290">G212</f>
        <v>1</v>
      </c>
      <c r="N212" s="106">
        <f t="shared" ref="N212:N216" si="291">L212/M212</f>
        <v>0</v>
      </c>
    </row>
    <row r="213" spans="1:15" x14ac:dyDescent="0.25">
      <c r="A213" s="8" t="str">
        <f>IF(Checklist!A213="R","R","")</f>
        <v>R</v>
      </c>
      <c r="B213" s="97">
        <f>Checklist!B213</f>
        <v>7.06</v>
      </c>
      <c r="C213" s="98" t="str">
        <f>Checklist!C213</f>
        <v>Does your corporation conduct an SVA or equivalent within 12 months after achieving operational status for newly identified or constructed facilities?</v>
      </c>
      <c r="D213" s="104">
        <f>IF(Checklist!D213="Yes",1,0)</f>
        <v>0</v>
      </c>
      <c r="E213" s="101">
        <f>Weights!D213</f>
        <v>1</v>
      </c>
      <c r="F213" s="101">
        <f t="shared" si="285"/>
        <v>0</v>
      </c>
      <c r="G213" s="101">
        <f t="shared" si="286"/>
        <v>1</v>
      </c>
      <c r="H213" s="106">
        <f t="shared" si="287"/>
        <v>0</v>
      </c>
      <c r="I213" s="93" t="s">
        <v>625</v>
      </c>
      <c r="J213" s="8">
        <f t="shared" si="288"/>
        <v>0</v>
      </c>
      <c r="K213" s="101">
        <f>Weights!F213</f>
        <v>1</v>
      </c>
      <c r="L213" s="101">
        <f t="shared" si="289"/>
        <v>0</v>
      </c>
      <c r="M213" s="101">
        <f t="shared" si="290"/>
        <v>1</v>
      </c>
      <c r="N213" s="106">
        <f t="shared" si="291"/>
        <v>0</v>
      </c>
    </row>
    <row r="214" spans="1:15" x14ac:dyDescent="0.25">
      <c r="A214" s="8" t="str">
        <f>IF(Checklist!A214="R","R","")</f>
        <v>R</v>
      </c>
      <c r="B214" s="97">
        <f>Checklist!B214</f>
        <v>7.07</v>
      </c>
      <c r="C214" s="98" t="str">
        <f>Checklist!C214</f>
        <v>Does your corporation conduct an SVA or equivalent of any critical facility within 12 months of completing a significant enhancement or modification to the facility?</v>
      </c>
      <c r="D214" s="104">
        <f>IF(Checklist!D214="Yes",1,0)</f>
        <v>0</v>
      </c>
      <c r="E214" s="101">
        <f>Weights!D214</f>
        <v>1</v>
      </c>
      <c r="F214" s="101">
        <f t="shared" si="285"/>
        <v>0</v>
      </c>
      <c r="G214" s="101">
        <f t="shared" si="286"/>
        <v>1</v>
      </c>
      <c r="H214" s="106">
        <f t="shared" si="287"/>
        <v>0</v>
      </c>
      <c r="I214" s="93" t="s">
        <v>625</v>
      </c>
      <c r="J214" s="8">
        <f t="shared" si="288"/>
        <v>0</v>
      </c>
      <c r="K214" s="101">
        <f>Weights!F214</f>
        <v>1</v>
      </c>
      <c r="L214" s="101">
        <f t="shared" si="289"/>
        <v>0</v>
      </c>
      <c r="M214" s="101">
        <f t="shared" si="290"/>
        <v>1</v>
      </c>
      <c r="N214" s="106">
        <f t="shared" si="291"/>
        <v>0</v>
      </c>
    </row>
    <row r="215" spans="1:15" x14ac:dyDescent="0.25">
      <c r="A215" s="8" t="str">
        <f>IF(Checklist!A215="R","R","")</f>
        <v>R</v>
      </c>
      <c r="B215" s="97">
        <f>Checklist!B215</f>
        <v>7.08</v>
      </c>
      <c r="C215" s="98" t="str">
        <f>Checklist!C215</f>
        <v>Upon completion of an SVA or equivalent, are corrective actions implemented within 24 months?</v>
      </c>
      <c r="D215" s="104">
        <f>IF(Checklist!D215="Yes",1,0)</f>
        <v>0</v>
      </c>
      <c r="E215" s="101">
        <f>Weights!D215</f>
        <v>1</v>
      </c>
      <c r="F215" s="101">
        <f t="shared" si="285"/>
        <v>0</v>
      </c>
      <c r="G215" s="101">
        <f t="shared" si="286"/>
        <v>1</v>
      </c>
      <c r="H215" s="106">
        <f t="shared" si="287"/>
        <v>0</v>
      </c>
      <c r="I215" s="93" t="s">
        <v>625</v>
      </c>
      <c r="J215" s="8">
        <f t="shared" si="288"/>
        <v>0</v>
      </c>
      <c r="K215" s="101">
        <f>Weights!F215</f>
        <v>1</v>
      </c>
      <c r="L215" s="101">
        <f t="shared" si="289"/>
        <v>0</v>
      </c>
      <c r="M215" s="101">
        <f t="shared" si="290"/>
        <v>1</v>
      </c>
      <c r="N215" s="106">
        <f t="shared" si="291"/>
        <v>0</v>
      </c>
    </row>
    <row r="216" spans="1:15" x14ac:dyDescent="0.25">
      <c r="A216" s="8" t="str">
        <f>IF(Checklist!A216="R","R","")</f>
        <v>R</v>
      </c>
      <c r="B216" s="97">
        <f>Checklist!B216</f>
        <v>7.09</v>
      </c>
      <c r="C216" s="98" t="str">
        <f>Checklist!C216</f>
        <v>Are assessment results documented and retained until no longer valid?</v>
      </c>
      <c r="D216" s="104">
        <f>IF(Checklist!D216="Yes",1,0)</f>
        <v>0</v>
      </c>
      <c r="E216" s="101">
        <f>Weights!D216</f>
        <v>1</v>
      </c>
      <c r="F216" s="101">
        <f t="shared" si="285"/>
        <v>0</v>
      </c>
      <c r="G216" s="101">
        <f t="shared" si="286"/>
        <v>1</v>
      </c>
      <c r="H216" s="106">
        <f t="shared" si="287"/>
        <v>0</v>
      </c>
      <c r="I216" s="93" t="s">
        <v>625</v>
      </c>
      <c r="J216" s="8">
        <f t="shared" si="288"/>
        <v>0</v>
      </c>
      <c r="K216" s="101">
        <f>Weights!F216</f>
        <v>1</v>
      </c>
      <c r="L216" s="101">
        <f t="shared" si="289"/>
        <v>0</v>
      </c>
      <c r="M216" s="101">
        <f t="shared" si="290"/>
        <v>1</v>
      </c>
      <c r="N216" s="106">
        <f t="shared" si="291"/>
        <v>0</v>
      </c>
    </row>
    <row r="217" spans="1:15" x14ac:dyDescent="0.25">
      <c r="A217" s="8" t="str">
        <f>IF(Checklist!A217="R","R","")</f>
        <v/>
      </c>
      <c r="B217" s="97">
        <f>Checklist!B217</f>
        <v>7.1</v>
      </c>
      <c r="C217" s="98" t="str">
        <f>Checklist!C217</f>
        <v>Does your corporation conduct SVAs or equivalent on your non-critical facilities?</v>
      </c>
      <c r="D217" s="104">
        <f>IF(Checklist!D217="Yes",1,0)</f>
        <v>0</v>
      </c>
      <c r="E217" s="101">
        <f>Weights!D217</f>
        <v>1</v>
      </c>
      <c r="F217" s="101">
        <f t="shared" si="285"/>
        <v>0</v>
      </c>
      <c r="G217" s="101">
        <f t="shared" si="286"/>
        <v>1</v>
      </c>
      <c r="H217" s="106">
        <f t="shared" si="287"/>
        <v>0</v>
      </c>
      <c r="I217" s="93" t="s">
        <v>625</v>
      </c>
      <c r="J217" s="108"/>
      <c r="K217" s="154"/>
      <c r="L217" s="108"/>
      <c r="M217" s="108"/>
      <c r="N217" s="108"/>
    </row>
    <row r="218" spans="1:15" x14ac:dyDescent="0.25">
      <c r="A218" s="8" t="str">
        <f>IF(Checklist!A218="R","R","")</f>
        <v>R</v>
      </c>
      <c r="B218" s="97">
        <f>Checklist!B218</f>
        <v>7.11</v>
      </c>
      <c r="C218" s="98" t="str">
        <f>Checklist!C218</f>
        <v>When conducting an SVA or equivalent, do you use one or more of the following methodologies?</v>
      </c>
      <c r="D218" s="109">
        <f>IF(Checklist!D218="Yes",1,0)</f>
        <v>0</v>
      </c>
      <c r="E218" s="110">
        <f>Weights!D218</f>
        <v>1</v>
      </c>
      <c r="F218" s="110">
        <f t="shared" si="285"/>
        <v>0</v>
      </c>
      <c r="G218" s="110">
        <f t="shared" si="286"/>
        <v>1</v>
      </c>
      <c r="H218" s="115">
        <f t="shared" si="287"/>
        <v>0</v>
      </c>
      <c r="I218" s="93" t="s">
        <v>625</v>
      </c>
      <c r="J218" s="109">
        <f t="shared" ref="J218" si="292">D218</f>
        <v>0</v>
      </c>
      <c r="K218" s="110">
        <f>Weights!F218</f>
        <v>1</v>
      </c>
      <c r="L218" s="110">
        <f t="shared" ref="L218" si="293">F218</f>
        <v>0</v>
      </c>
      <c r="M218" s="110">
        <f t="shared" ref="M218" si="294">G218</f>
        <v>1</v>
      </c>
      <c r="N218" s="115">
        <f t="shared" ref="N218" si="295">L218/M218</f>
        <v>0</v>
      </c>
      <c r="O218" s="111" t="s">
        <v>623</v>
      </c>
    </row>
    <row r="219" spans="1:15" x14ac:dyDescent="0.25">
      <c r="A219" s="8" t="str">
        <f>IF(Checklist!A219="R","R","")</f>
        <v/>
      </c>
      <c r="B219" s="97">
        <f>Checklist!B219</f>
        <v>7.1101000000000001</v>
      </c>
      <c r="C219" s="98" t="str">
        <f>Checklist!C219</f>
        <v>Criticality, Accessibility, Recuperability,
Vulnerability, Effect, Recognizability (CARVER)</v>
      </c>
      <c r="D219" s="96">
        <f>IF(Checklist!D219="X",1,0)</f>
        <v>0</v>
      </c>
      <c r="E219" s="101">
        <f>Weights!D219</f>
        <v>1</v>
      </c>
      <c r="F219" s="101">
        <f t="shared" ref="F219:F222" si="296">D219*E219</f>
        <v>0</v>
      </c>
      <c r="G219" s="101">
        <f t="shared" ref="G219:G222" si="297">1*E219</f>
        <v>1</v>
      </c>
      <c r="H219" s="106">
        <f t="shared" ref="H219:H222" si="298">F219/G219</f>
        <v>0</v>
      </c>
      <c r="I219" s="93" t="s">
        <v>625</v>
      </c>
      <c r="J219" s="8">
        <f t="shared" ref="J219:J222" si="299">D219</f>
        <v>0</v>
      </c>
      <c r="K219" s="101">
        <f>Weights!F219</f>
        <v>1</v>
      </c>
      <c r="L219" s="101">
        <f t="shared" ref="L219:L222" si="300">F219</f>
        <v>0</v>
      </c>
      <c r="M219" s="101">
        <f t="shared" ref="M219:M222" si="301">G219</f>
        <v>1</v>
      </c>
      <c r="N219" s="106">
        <f t="shared" ref="N219:N222" si="302">L219/M219</f>
        <v>0</v>
      </c>
    </row>
    <row r="220" spans="1:15" x14ac:dyDescent="0.25">
      <c r="A220" s="8" t="str">
        <f>IF(Checklist!A220="R","R","")</f>
        <v/>
      </c>
      <c r="B220" s="97">
        <f>Checklist!B220</f>
        <v>7.1101999999999999</v>
      </c>
      <c r="C220" s="98" t="str">
        <f>Checklist!C220</f>
        <v>American Petroleum Institute/National Petrochemical
and Refiners Association (API/NPRA)</v>
      </c>
      <c r="D220" s="96">
        <f>IF(Checklist!D220="X",1,0)</f>
        <v>0</v>
      </c>
      <c r="E220" s="101">
        <f>Weights!D220</f>
        <v>1</v>
      </c>
      <c r="F220" s="101">
        <f t="shared" si="296"/>
        <v>0</v>
      </c>
      <c r="G220" s="101">
        <f t="shared" si="297"/>
        <v>1</v>
      </c>
      <c r="H220" s="106">
        <f t="shared" si="298"/>
        <v>0</v>
      </c>
      <c r="I220" s="93" t="s">
        <v>625</v>
      </c>
      <c r="J220" s="8">
        <f t="shared" si="299"/>
        <v>0</v>
      </c>
      <c r="K220" s="101">
        <f>Weights!F220</f>
        <v>1</v>
      </c>
      <c r="L220" s="101">
        <f t="shared" si="300"/>
        <v>0</v>
      </c>
      <c r="M220" s="101">
        <f t="shared" si="301"/>
        <v>1</v>
      </c>
      <c r="N220" s="106">
        <f t="shared" si="302"/>
        <v>0</v>
      </c>
    </row>
    <row r="221" spans="1:15" x14ac:dyDescent="0.25">
      <c r="A221" s="8" t="str">
        <f>IF(Checklist!A221="R","R","")</f>
        <v/>
      </c>
      <c r="B221" s="97">
        <f>Checklist!B221</f>
        <v>7.1102999999999996</v>
      </c>
      <c r="C221" s="98" t="str">
        <f>Checklist!C221</f>
        <v>Mission, Symbolism, History, Accessibility,
Recognizability, Population, Proximity (MSHARPP)</v>
      </c>
      <c r="D221" s="96">
        <f>IF(Checklist!D221="X",1,0)</f>
        <v>0</v>
      </c>
      <c r="E221" s="101">
        <f>Weights!D221</f>
        <v>1</v>
      </c>
      <c r="F221" s="101">
        <f t="shared" si="296"/>
        <v>0</v>
      </c>
      <c r="G221" s="101">
        <f t="shared" si="297"/>
        <v>1</v>
      </c>
      <c r="H221" s="106">
        <f t="shared" si="298"/>
        <v>0</v>
      </c>
      <c r="I221" s="93" t="s">
        <v>625</v>
      </c>
      <c r="J221" s="8">
        <f t="shared" si="299"/>
        <v>0</v>
      </c>
      <c r="K221" s="101">
        <f>Weights!F221</f>
        <v>1</v>
      </c>
      <c r="L221" s="101">
        <f t="shared" si="300"/>
        <v>0</v>
      </c>
      <c r="M221" s="101">
        <f t="shared" si="301"/>
        <v>1</v>
      </c>
      <c r="N221" s="106">
        <f t="shared" si="302"/>
        <v>0</v>
      </c>
    </row>
    <row r="222" spans="1:15" x14ac:dyDescent="0.25">
      <c r="A222" s="8" t="str">
        <f>IF(Checklist!A222="R","R","")</f>
        <v/>
      </c>
      <c r="B222" s="97">
        <f>Checklist!B222</f>
        <v>7.1103999999999994</v>
      </c>
      <c r="C222" s="98" t="str">
        <f>Checklist!C222</f>
        <v>Third-party or corporate proprietary</v>
      </c>
      <c r="D222" s="96">
        <f>IF(Checklist!D222="X",1,0)</f>
        <v>0</v>
      </c>
      <c r="E222" s="101">
        <f>Weights!D222</f>
        <v>1</v>
      </c>
      <c r="F222" s="101">
        <f t="shared" si="296"/>
        <v>0</v>
      </c>
      <c r="G222" s="101">
        <f t="shared" si="297"/>
        <v>1</v>
      </c>
      <c r="H222" s="106">
        <f t="shared" si="298"/>
        <v>0</v>
      </c>
      <c r="I222" s="93" t="s">
        <v>625</v>
      </c>
      <c r="J222" s="8">
        <f t="shared" si="299"/>
        <v>0</v>
      </c>
      <c r="K222" s="101">
        <f>Weights!F222</f>
        <v>1</v>
      </c>
      <c r="L222" s="101">
        <f t="shared" si="300"/>
        <v>0</v>
      </c>
      <c r="M222" s="101">
        <f t="shared" si="301"/>
        <v>1</v>
      </c>
      <c r="N222" s="106">
        <f t="shared" si="302"/>
        <v>0</v>
      </c>
    </row>
    <row r="223" spans="1:15" x14ac:dyDescent="0.25">
      <c r="A223" s="8" t="str">
        <f>IF(Checklist!A223="R","R","")</f>
        <v/>
      </c>
      <c r="B223" s="97">
        <f>Checklist!B223</f>
        <v>7.1104999999999992</v>
      </c>
      <c r="C223" s="98" t="str">
        <f>Checklist!C223</f>
        <v>Other (if checked, elaborate)</v>
      </c>
      <c r="D223" s="96">
        <f>IF(Checklist!D223="X",1,0)</f>
        <v>0</v>
      </c>
      <c r="E223" s="101">
        <f>Weights!D223</f>
        <v>1</v>
      </c>
      <c r="F223" s="101">
        <f t="shared" ref="F223" si="303">D223*E223</f>
        <v>0</v>
      </c>
      <c r="G223" s="101">
        <f t="shared" ref="G223" si="304">1*E223</f>
        <v>1</v>
      </c>
      <c r="H223" s="106">
        <f t="shared" ref="H223" si="305">F223/G223</f>
        <v>0</v>
      </c>
      <c r="I223" s="93" t="s">
        <v>625</v>
      </c>
      <c r="J223" s="8">
        <f t="shared" ref="J223" si="306">D223</f>
        <v>0</v>
      </c>
      <c r="K223" s="101">
        <f>Weights!F223</f>
        <v>1</v>
      </c>
      <c r="L223" s="101">
        <f t="shared" ref="L223" si="307">F223</f>
        <v>0</v>
      </c>
      <c r="M223" s="101">
        <f t="shared" ref="M223" si="308">G223</f>
        <v>1</v>
      </c>
      <c r="N223" s="106">
        <f t="shared" ref="N223" si="309">L223/M223</f>
        <v>0</v>
      </c>
    </row>
    <row r="224" spans="1:15" x14ac:dyDescent="0.25">
      <c r="A224" s="8" t="str">
        <f>IF(Checklist!A224="R","R","")</f>
        <v>R</v>
      </c>
      <c r="B224" s="97">
        <f>Checklist!B224</f>
        <v>7.12</v>
      </c>
      <c r="C224" s="98" t="str">
        <f>Checklist!C224</f>
        <v>Does your corporation integrate security risk mitigation measures during the design, construction, or renovation of a facility?</v>
      </c>
      <c r="D224" s="104">
        <f>IF(Checklist!D224="Yes",1,0)</f>
        <v>0</v>
      </c>
      <c r="E224" s="101">
        <f>Weights!D224</f>
        <v>1</v>
      </c>
      <c r="F224" s="101">
        <f t="shared" ref="F224" si="310">D224*E224</f>
        <v>0</v>
      </c>
      <c r="G224" s="101">
        <f>1*E224</f>
        <v>1</v>
      </c>
      <c r="H224" s="106">
        <f>F224/G224</f>
        <v>0</v>
      </c>
      <c r="I224" s="93" t="s">
        <v>625</v>
      </c>
      <c r="J224" s="8">
        <f t="shared" ref="J224" si="311">D224</f>
        <v>0</v>
      </c>
      <c r="K224" s="101">
        <f>Weights!F224</f>
        <v>1</v>
      </c>
      <c r="L224" s="101">
        <f t="shared" ref="L224" si="312">F224</f>
        <v>0</v>
      </c>
      <c r="M224" s="101">
        <f t="shared" ref="M224" si="313">G224</f>
        <v>1</v>
      </c>
      <c r="N224" s="106">
        <f t="shared" ref="N224" si="314">L224/M224</f>
        <v>0</v>
      </c>
    </row>
    <row r="225" spans="1:15" ht="13" x14ac:dyDescent="0.25">
      <c r="A225" s="89" t="str">
        <f>Checklist!A225</f>
        <v>SAI</v>
      </c>
      <c r="B225" s="100">
        <f>Checklist!B225</f>
        <v>8</v>
      </c>
      <c r="C225" s="89" t="str">
        <f>Checklist!C225</f>
        <v>Risk Analysis and Assessments - Cyber</v>
      </c>
      <c r="D225" s="89"/>
      <c r="E225" s="153">
        <f>Weights!D225</f>
        <v>1</v>
      </c>
      <c r="F225" s="113">
        <f>SUM(F226,F229:F234)</f>
        <v>0</v>
      </c>
      <c r="G225" s="113">
        <f>SUM(G226,G229:G234)</f>
        <v>7</v>
      </c>
      <c r="H225" s="114">
        <f>F225/G225</f>
        <v>0</v>
      </c>
      <c r="I225" s="93" t="s">
        <v>625</v>
      </c>
      <c r="J225" s="92"/>
      <c r="K225" s="152">
        <f>Weights!F225</f>
        <v>1</v>
      </c>
      <c r="L225" s="113">
        <f>SUM(L226,L229:L231,L233:L234)</f>
        <v>0</v>
      </c>
      <c r="M225" s="113">
        <f>SUM(M226,M229:M231,M233:M234)</f>
        <v>6</v>
      </c>
      <c r="N225" s="114">
        <f>L225/M225</f>
        <v>0</v>
      </c>
    </row>
    <row r="226" spans="1:15" x14ac:dyDescent="0.25">
      <c r="A226" s="8" t="str">
        <f>IF(Checklist!A226="R","R","")</f>
        <v>R</v>
      </c>
      <c r="B226" s="97">
        <f>Checklist!B226</f>
        <v>8.01</v>
      </c>
      <c r="C226" s="98" t="str">
        <f>Checklist!C226</f>
        <v>Does your corporation evaluate and classify pipeline cyber assets using the following criteria?</v>
      </c>
      <c r="D226" s="109">
        <f>IF(Checklist!D226="Yes",1,0)</f>
        <v>0</v>
      </c>
      <c r="E226" s="110">
        <f>Weights!D226</f>
        <v>1</v>
      </c>
      <c r="F226" s="110">
        <f t="shared" ref="F226" si="315">D226*E226</f>
        <v>0</v>
      </c>
      <c r="G226" s="110">
        <f t="shared" ref="G226" si="316">1*E226</f>
        <v>1</v>
      </c>
      <c r="H226" s="115">
        <f t="shared" ref="H226" si="317">F226/G226</f>
        <v>0</v>
      </c>
      <c r="I226" s="93" t="s">
        <v>625</v>
      </c>
      <c r="J226" s="109">
        <f t="shared" ref="J226" si="318">D226</f>
        <v>0</v>
      </c>
      <c r="K226" s="110">
        <f>Weights!F226</f>
        <v>1</v>
      </c>
      <c r="L226" s="110">
        <f t="shared" ref="L226" si="319">J226*K226</f>
        <v>0</v>
      </c>
      <c r="M226" s="110">
        <f t="shared" ref="M226" si="320">1*K226</f>
        <v>1</v>
      </c>
      <c r="N226" s="115">
        <f t="shared" ref="N226" si="321">L226/M226</f>
        <v>0</v>
      </c>
      <c r="O226" s="111" t="s">
        <v>623</v>
      </c>
    </row>
    <row r="227" spans="1:15" x14ac:dyDescent="0.25">
      <c r="A227" s="8" t="str">
        <f>IF(Checklist!A227="R","R","")</f>
        <v/>
      </c>
      <c r="B227" s="97">
        <f>Checklist!B227</f>
        <v>8.0100999999999996</v>
      </c>
      <c r="C227" s="98" t="str">
        <f>Checklist!C227</f>
        <v>Critical pipeline cyber assets are operational technologies (OT)
systems that can control operations on the pipeline.</v>
      </c>
      <c r="D227" s="96">
        <f>IF(Checklist!D227="X",1,0)</f>
        <v>0</v>
      </c>
      <c r="E227" s="101">
        <f>Weights!D227</f>
        <v>1</v>
      </c>
      <c r="F227" s="101">
        <f t="shared" ref="F227:F234" si="322">D227*E227</f>
        <v>0</v>
      </c>
      <c r="G227" s="101">
        <f t="shared" ref="G227:G234" si="323">1*E227</f>
        <v>1</v>
      </c>
      <c r="H227" s="106">
        <f t="shared" ref="H227:H234" si="324">F227/G227</f>
        <v>0</v>
      </c>
      <c r="I227" s="93" t="s">
        <v>625</v>
      </c>
      <c r="J227" s="8">
        <f t="shared" ref="J227:J231" si="325">D227</f>
        <v>0</v>
      </c>
      <c r="K227" s="101">
        <f>Weights!F227</f>
        <v>1</v>
      </c>
      <c r="L227" s="101">
        <f t="shared" ref="L227:L231" si="326">F227</f>
        <v>0</v>
      </c>
      <c r="M227" s="101">
        <f t="shared" ref="M227:M231" si="327">G227</f>
        <v>1</v>
      </c>
      <c r="N227" s="106">
        <f t="shared" ref="N227:N231" si="328">L227/M227</f>
        <v>0</v>
      </c>
    </row>
    <row r="228" spans="1:15" x14ac:dyDescent="0.25">
      <c r="A228" s="8" t="str">
        <f>IF(Checklist!A228="R","R","")</f>
        <v/>
      </c>
      <c r="B228" s="97">
        <f>Checklist!B228</f>
        <v>8.0101999999999993</v>
      </c>
      <c r="C228" s="98" t="str">
        <f>Checklist!C228</f>
        <v>Non-critical pipeline cyber assets are OT
systems that monitor operations on the pipeline.</v>
      </c>
      <c r="D228" s="96">
        <f>IF(Checklist!D228="X",1,0)</f>
        <v>0</v>
      </c>
      <c r="E228" s="101">
        <f>Weights!D228</f>
        <v>1</v>
      </c>
      <c r="F228" s="101">
        <f t="shared" si="322"/>
        <v>0</v>
      </c>
      <c r="G228" s="101">
        <f t="shared" si="323"/>
        <v>1</v>
      </c>
      <c r="H228" s="106">
        <f t="shared" si="324"/>
        <v>0</v>
      </c>
      <c r="I228" s="93" t="s">
        <v>625</v>
      </c>
      <c r="J228" s="8">
        <f t="shared" si="325"/>
        <v>0</v>
      </c>
      <c r="K228" s="101">
        <f>Weights!F228</f>
        <v>1</v>
      </c>
      <c r="L228" s="101">
        <f t="shared" si="326"/>
        <v>0</v>
      </c>
      <c r="M228" s="101">
        <f t="shared" si="327"/>
        <v>1</v>
      </c>
      <c r="N228" s="106">
        <f t="shared" si="328"/>
        <v>0</v>
      </c>
    </row>
    <row r="229" spans="1:15" x14ac:dyDescent="0.25">
      <c r="A229" s="8" t="str">
        <f>IF(Checklist!A229="R","R","")</f>
        <v>R</v>
      </c>
      <c r="B229" s="97">
        <f>Checklist!B229</f>
        <v>8.02</v>
      </c>
      <c r="C229" s="98" t="str">
        <f>Checklist!C229</f>
        <v>Does your corporation review and assess pipeline cyber asset classification as critical or noncritical at least every 12 months?</v>
      </c>
      <c r="D229" s="104">
        <f>IF(Checklist!D229="Yes",1,0)</f>
        <v>0</v>
      </c>
      <c r="E229" s="101">
        <f>Weights!D229</f>
        <v>1</v>
      </c>
      <c r="F229" s="101">
        <f t="shared" si="322"/>
        <v>0</v>
      </c>
      <c r="G229" s="101">
        <f t="shared" si="323"/>
        <v>1</v>
      </c>
      <c r="H229" s="106">
        <f t="shared" si="324"/>
        <v>0</v>
      </c>
      <c r="I229" s="93" t="s">
        <v>625</v>
      </c>
      <c r="J229" s="8">
        <f t="shared" si="325"/>
        <v>0</v>
      </c>
      <c r="K229" s="101">
        <f>Weights!F229</f>
        <v>1</v>
      </c>
      <c r="L229" s="101">
        <f t="shared" si="326"/>
        <v>0</v>
      </c>
      <c r="M229" s="101">
        <f t="shared" si="327"/>
        <v>1</v>
      </c>
      <c r="N229" s="106">
        <f t="shared" si="328"/>
        <v>0</v>
      </c>
    </row>
    <row r="230" spans="1:15" x14ac:dyDescent="0.25">
      <c r="A230" s="8" t="str">
        <f>IF(Checklist!A230="R","R","")</f>
        <v>R</v>
      </c>
      <c r="B230" s="97">
        <f>Checklist!B230</f>
        <v>8.0299999999999994</v>
      </c>
      <c r="C230" s="98" t="str">
        <f>Checklist!C230</f>
        <v>Has your corporation established and distributed cybersecurity policies, plans, processes, and supporting procedures commensurate with the current regulatory, risk, legal, and operational environment?</v>
      </c>
      <c r="D230" s="104">
        <f>IF(Checklist!D230="Yes",1,0)</f>
        <v>0</v>
      </c>
      <c r="E230" s="101">
        <f>Weights!D230</f>
        <v>1</v>
      </c>
      <c r="F230" s="101">
        <f t="shared" si="322"/>
        <v>0</v>
      </c>
      <c r="G230" s="101">
        <f t="shared" si="323"/>
        <v>1</v>
      </c>
      <c r="H230" s="106">
        <f t="shared" si="324"/>
        <v>0</v>
      </c>
      <c r="I230" s="93" t="s">
        <v>625</v>
      </c>
      <c r="J230" s="8">
        <f t="shared" si="325"/>
        <v>0</v>
      </c>
      <c r="K230" s="101">
        <f>Weights!F230</f>
        <v>1</v>
      </c>
      <c r="L230" s="101">
        <f t="shared" si="326"/>
        <v>0</v>
      </c>
      <c r="M230" s="101">
        <f t="shared" si="327"/>
        <v>1</v>
      </c>
      <c r="N230" s="106">
        <f t="shared" si="328"/>
        <v>0</v>
      </c>
    </row>
    <row r="231" spans="1:15" x14ac:dyDescent="0.25">
      <c r="A231" s="8" t="str">
        <f>IF(Checklist!A231="R","R","")</f>
        <v>R</v>
      </c>
      <c r="B231" s="97">
        <f>Checklist!B231</f>
        <v>8.0399999999999991</v>
      </c>
      <c r="C231" s="98" t="str">
        <f>Checklist!C231</f>
        <v>Has your corporation established a process to identify and evaluate vulnerabilities and compensating security controls?</v>
      </c>
      <c r="D231" s="104">
        <f>IF(Checklist!D231="Yes",1,0)</f>
        <v>0</v>
      </c>
      <c r="E231" s="101">
        <f>Weights!D231</f>
        <v>1</v>
      </c>
      <c r="F231" s="101">
        <f t="shared" si="322"/>
        <v>0</v>
      </c>
      <c r="G231" s="101">
        <f t="shared" si="323"/>
        <v>1</v>
      </c>
      <c r="H231" s="106">
        <f t="shared" si="324"/>
        <v>0</v>
      </c>
      <c r="I231" s="93" t="s">
        <v>625</v>
      </c>
      <c r="J231" s="8">
        <f t="shared" si="325"/>
        <v>0</v>
      </c>
      <c r="K231" s="101">
        <f>Weights!F231</f>
        <v>1</v>
      </c>
      <c r="L231" s="101">
        <f t="shared" si="326"/>
        <v>0</v>
      </c>
      <c r="M231" s="101">
        <f t="shared" si="327"/>
        <v>1</v>
      </c>
      <c r="N231" s="106">
        <f t="shared" si="328"/>
        <v>0</v>
      </c>
    </row>
    <row r="232" spans="1:15" x14ac:dyDescent="0.25">
      <c r="A232" s="8" t="str">
        <f>IF(Checklist!A232="R","R","")</f>
        <v/>
      </c>
      <c r="B232" s="97">
        <f>Checklist!B232</f>
        <v>8.0500000000000007</v>
      </c>
      <c r="C232" s="98" t="str">
        <f>Checklist!C232</f>
        <v>Does the process address unmitigated/accepted vulnerabilities in the OT environment?</v>
      </c>
      <c r="D232" s="104">
        <f>IF(Checklist!D232="Yes",1,0)</f>
        <v>0</v>
      </c>
      <c r="E232" s="101">
        <f>Weights!D232</f>
        <v>1</v>
      </c>
      <c r="F232" s="101">
        <f t="shared" si="322"/>
        <v>0</v>
      </c>
      <c r="G232" s="101">
        <f t="shared" si="323"/>
        <v>1</v>
      </c>
      <c r="H232" s="106">
        <f t="shared" si="324"/>
        <v>0</v>
      </c>
      <c r="I232" s="93" t="s">
        <v>625</v>
      </c>
      <c r="J232" s="108"/>
      <c r="K232" s="154"/>
      <c r="L232" s="108"/>
      <c r="M232" s="108"/>
      <c r="N232" s="108"/>
    </row>
    <row r="233" spans="1:15" x14ac:dyDescent="0.25">
      <c r="A233" s="8" t="str">
        <f>IF(Checklist!A233="R","R","")</f>
        <v>R</v>
      </c>
      <c r="B233" s="97">
        <f>Checklist!B233</f>
        <v>8.06</v>
      </c>
      <c r="C233" s="98" t="str">
        <f>Checklist!C233</f>
        <v>Does your corporation conduct cyber vulnerability assessments as described in your risk assessment process?</v>
      </c>
      <c r="D233" s="104">
        <f>IF(Checklist!D233="Yes",1,0)</f>
        <v>0</v>
      </c>
      <c r="E233" s="101">
        <f>Weights!D233</f>
        <v>1</v>
      </c>
      <c r="F233" s="101">
        <f t="shared" si="322"/>
        <v>0</v>
      </c>
      <c r="G233" s="101">
        <f t="shared" si="323"/>
        <v>1</v>
      </c>
      <c r="H233" s="106">
        <f t="shared" si="324"/>
        <v>0</v>
      </c>
      <c r="I233" s="93" t="s">
        <v>625</v>
      </c>
      <c r="J233" s="8">
        <f t="shared" ref="J233:J234" si="329">D233</f>
        <v>0</v>
      </c>
      <c r="K233" s="101">
        <f>Weights!F233</f>
        <v>1</v>
      </c>
      <c r="L233" s="101">
        <f t="shared" ref="L233:L234" si="330">F233</f>
        <v>0</v>
      </c>
      <c r="M233" s="101">
        <f t="shared" ref="M233:M234" si="331">G233</f>
        <v>1</v>
      </c>
      <c r="N233" s="106">
        <f t="shared" ref="N233:N234" si="332">L233/M233</f>
        <v>0</v>
      </c>
    </row>
    <row r="234" spans="1:15" x14ac:dyDescent="0.25">
      <c r="A234" s="8" t="str">
        <f>IF(Checklist!A234="R","R","")</f>
        <v>R</v>
      </c>
      <c r="B234" s="97">
        <f>Checklist!B234</f>
        <v>8.07</v>
      </c>
      <c r="C234" s="98" t="str">
        <f>Checklist!C234</f>
        <v>For critical pipeline cyber assets, does your corporation use independent assessors to conduct pipeline cybersecurity assessments?</v>
      </c>
      <c r="D234" s="104">
        <f>IF(Checklist!D234="Yes",1,0)</f>
        <v>0</v>
      </c>
      <c r="E234" s="101">
        <f>Weights!D234</f>
        <v>1</v>
      </c>
      <c r="F234" s="101">
        <f t="shared" si="322"/>
        <v>0</v>
      </c>
      <c r="G234" s="101">
        <f t="shared" si="323"/>
        <v>1</v>
      </c>
      <c r="H234" s="106">
        <f t="shared" si="324"/>
        <v>0</v>
      </c>
      <c r="I234" s="93" t="s">
        <v>625</v>
      </c>
      <c r="J234" s="8">
        <f t="shared" si="329"/>
        <v>0</v>
      </c>
      <c r="K234" s="101">
        <f>Weights!F234</f>
        <v>1</v>
      </c>
      <c r="L234" s="101">
        <f t="shared" si="330"/>
        <v>0</v>
      </c>
      <c r="M234" s="101">
        <f t="shared" si="331"/>
        <v>1</v>
      </c>
      <c r="N234" s="106">
        <f t="shared" si="332"/>
        <v>0</v>
      </c>
    </row>
    <row r="235" spans="1:15" ht="13" x14ac:dyDescent="0.25">
      <c r="A235" s="89" t="str">
        <f>Checklist!A235</f>
        <v>SAI</v>
      </c>
      <c r="B235" s="100">
        <f>Checklist!B235</f>
        <v>9</v>
      </c>
      <c r="C235" s="89" t="str">
        <f>Checklist!C235</f>
        <v>Drills &amp; Exercises</v>
      </c>
      <c r="D235" s="89"/>
      <c r="E235" s="153">
        <f>Weights!D235</f>
        <v>1</v>
      </c>
      <c r="F235" s="113">
        <f>SUM(F236:F238,F249:F250)</f>
        <v>0</v>
      </c>
      <c r="G235" s="113">
        <f>SUM(G236:G238,G249:G250)</f>
        <v>5</v>
      </c>
      <c r="H235" s="114">
        <f>F235/G235</f>
        <v>0</v>
      </c>
      <c r="I235" s="93" t="s">
        <v>625</v>
      </c>
      <c r="J235" s="92"/>
      <c r="K235" s="152">
        <f>Weights!F235</f>
        <v>1</v>
      </c>
      <c r="L235" s="113">
        <f>SUM(L236:L238,L249:L250)</f>
        <v>0</v>
      </c>
      <c r="M235" s="113">
        <f>SUM(M236:M238,M249:M250)</f>
        <v>5</v>
      </c>
      <c r="N235" s="114">
        <f>L235/M235</f>
        <v>0</v>
      </c>
    </row>
    <row r="236" spans="1:15" x14ac:dyDescent="0.25">
      <c r="A236" s="8" t="str">
        <f>IF(Checklist!A236="R","R","")</f>
        <v>R</v>
      </c>
      <c r="B236" s="97">
        <f>Checklist!B236</f>
        <v>9.01</v>
      </c>
      <c r="C236" s="98" t="str">
        <f>Checklist!C236</f>
        <v>Does your corporation conduct periodic security drills and exercises for all facilities, including in conjunction with other required drills or exercises?</v>
      </c>
      <c r="D236" s="104">
        <f>IF(Checklist!D236="Yes",1,0)</f>
        <v>0</v>
      </c>
      <c r="E236" s="101">
        <f>Weights!D236</f>
        <v>1</v>
      </c>
      <c r="F236" s="101">
        <f t="shared" ref="F236:F238" si="333">D236*E236</f>
        <v>0</v>
      </c>
      <c r="G236" s="101">
        <f t="shared" ref="G236:G238" si="334">1*E236</f>
        <v>1</v>
      </c>
      <c r="H236" s="106">
        <f t="shared" ref="H236:H238" si="335">F236/G236</f>
        <v>0</v>
      </c>
      <c r="I236" s="93" t="s">
        <v>625</v>
      </c>
      <c r="J236" s="8">
        <f t="shared" ref="J236:J238" si="336">D236</f>
        <v>0</v>
      </c>
      <c r="K236" s="101">
        <f>Weights!F236</f>
        <v>1</v>
      </c>
      <c r="L236" s="101">
        <f t="shared" ref="L236:L238" si="337">F236</f>
        <v>0</v>
      </c>
      <c r="M236" s="101">
        <f t="shared" ref="M236:M238" si="338">G236</f>
        <v>1</v>
      </c>
      <c r="N236" s="106">
        <f t="shared" ref="N236:N238" si="339">L236/M236</f>
        <v>0</v>
      </c>
    </row>
    <row r="237" spans="1:15" x14ac:dyDescent="0.25">
      <c r="A237" s="8" t="str">
        <f>IF(Checklist!A237="R","R","")</f>
        <v>R</v>
      </c>
      <c r="B237" s="97">
        <f>Checklist!B237</f>
        <v>9.02</v>
      </c>
      <c r="C237" s="98" t="str">
        <f>Checklist!C237</f>
        <v>Does your corporation require each critical facility to conduct or participate in an annual security drill or exercise, including common drills or exercises in which multiple facilities may participate?</v>
      </c>
      <c r="D237" s="104">
        <f>IF(Checklist!D237="Yes",1,0)</f>
        <v>0</v>
      </c>
      <c r="E237" s="101">
        <f>Weights!D237</f>
        <v>1</v>
      </c>
      <c r="F237" s="101">
        <f t="shared" si="333"/>
        <v>0</v>
      </c>
      <c r="G237" s="101">
        <f t="shared" si="334"/>
        <v>1</v>
      </c>
      <c r="H237" s="106">
        <f t="shared" si="335"/>
        <v>0</v>
      </c>
      <c r="I237" s="93" t="s">
        <v>625</v>
      </c>
      <c r="J237" s="8">
        <f t="shared" si="336"/>
        <v>0</v>
      </c>
      <c r="K237" s="101">
        <f>Weights!F237</f>
        <v>1</v>
      </c>
      <c r="L237" s="101">
        <f t="shared" si="337"/>
        <v>0</v>
      </c>
      <c r="M237" s="101">
        <f t="shared" si="338"/>
        <v>1</v>
      </c>
      <c r="N237" s="106">
        <f t="shared" si="339"/>
        <v>0</v>
      </c>
    </row>
    <row r="238" spans="1:15" x14ac:dyDescent="0.25">
      <c r="A238" s="8" t="str">
        <f>IF(Checklist!A238="R","R","")</f>
        <v>R</v>
      </c>
      <c r="B238" s="97">
        <f>Checklist!B238</f>
        <v>9.0299999999999994</v>
      </c>
      <c r="C238" s="98" t="str">
        <f>Checklist!C238</f>
        <v>Does your corporation require each critical facility to prepare a written post-event report assessing security drills and exercises and documenting corrective actions?</v>
      </c>
      <c r="D238" s="104">
        <f>IF(Checklist!D238="Yes",1,0)</f>
        <v>0</v>
      </c>
      <c r="E238" s="101">
        <f>Weights!D238</f>
        <v>1</v>
      </c>
      <c r="F238" s="101">
        <f t="shared" si="333"/>
        <v>0</v>
      </c>
      <c r="G238" s="101">
        <f t="shared" si="334"/>
        <v>1</v>
      </c>
      <c r="H238" s="106">
        <f t="shared" si="335"/>
        <v>0</v>
      </c>
      <c r="I238" s="93" t="s">
        <v>625</v>
      </c>
      <c r="J238" s="8">
        <f t="shared" si="336"/>
        <v>0</v>
      </c>
      <c r="K238" s="101">
        <f>Weights!F238</f>
        <v>1</v>
      </c>
      <c r="L238" s="101">
        <f t="shared" si="337"/>
        <v>0</v>
      </c>
      <c r="M238" s="101">
        <f t="shared" si="338"/>
        <v>1</v>
      </c>
      <c r="N238" s="106">
        <f t="shared" si="339"/>
        <v>0</v>
      </c>
    </row>
    <row r="239" spans="1:15" x14ac:dyDescent="0.25">
      <c r="A239" s="8" t="str">
        <f>IF(Checklist!A239="R","R","")</f>
        <v/>
      </c>
      <c r="B239" s="97">
        <f>Checklist!B239</f>
        <v>9.0399999999999991</v>
      </c>
      <c r="C239" s="98" t="str">
        <f>Checklist!C239</f>
        <v>Over the past three years, with whom has your corporation participated in security drills or exercises?</v>
      </c>
      <c r="D239" s="109" t="str">
        <f>Checklist!D239</f>
        <v>ZZZ</v>
      </c>
      <c r="E239" s="110"/>
      <c r="F239" s="110"/>
      <c r="G239" s="110"/>
      <c r="H239" s="115"/>
      <c r="I239" s="93" t="s">
        <v>625</v>
      </c>
      <c r="J239" s="94"/>
      <c r="K239" s="103"/>
      <c r="L239" s="103"/>
      <c r="M239" s="103"/>
      <c r="N239" s="107"/>
      <c r="O239" s="111" t="s">
        <v>623</v>
      </c>
    </row>
    <row r="240" spans="1:15" x14ac:dyDescent="0.25">
      <c r="A240" s="8" t="str">
        <f>IF(Checklist!A240="R","R","")</f>
        <v/>
      </c>
      <c r="B240" s="97">
        <f>Checklist!B240</f>
        <v>9.0400999999999989</v>
      </c>
      <c r="C240" s="98" t="str">
        <f>Checklist!C240</f>
        <v>Local emergency responders</v>
      </c>
      <c r="D240" s="96">
        <f>IF(Checklist!D240="X",1,0)</f>
        <v>0</v>
      </c>
      <c r="E240" s="101">
        <f>Weights!D240</f>
        <v>1</v>
      </c>
      <c r="F240" s="101">
        <f t="shared" ref="F240:F247" si="340">D240*E240</f>
        <v>0</v>
      </c>
      <c r="G240" s="101">
        <f t="shared" ref="G240:G247" si="341">1*E240</f>
        <v>1</v>
      </c>
      <c r="H240" s="106">
        <f t="shared" ref="H240:H247" si="342">F240/G240</f>
        <v>0</v>
      </c>
      <c r="I240" s="93" t="s">
        <v>625</v>
      </c>
      <c r="J240" s="108"/>
      <c r="K240" s="154"/>
      <c r="L240" s="108"/>
      <c r="M240" s="108"/>
      <c r="N240" s="108"/>
    </row>
    <row r="241" spans="1:15" x14ac:dyDescent="0.25">
      <c r="A241" s="8" t="str">
        <f>IF(Checklist!A241="R","R","")</f>
        <v/>
      </c>
      <c r="B241" s="97">
        <f>Checklist!B241</f>
        <v>9.0401999999999987</v>
      </c>
      <c r="C241" s="98" t="str">
        <f>Checklist!C241</f>
        <v>Tribal emergency responders</v>
      </c>
      <c r="D241" s="96">
        <f>IF(Checklist!D241="X",1,0)</f>
        <v>0</v>
      </c>
      <c r="E241" s="101">
        <f>Weights!D241</f>
        <v>1</v>
      </c>
      <c r="F241" s="101">
        <f t="shared" si="340"/>
        <v>0</v>
      </c>
      <c r="G241" s="101">
        <f t="shared" si="341"/>
        <v>1</v>
      </c>
      <c r="H241" s="106">
        <f t="shared" si="342"/>
        <v>0</v>
      </c>
      <c r="I241" s="93" t="s">
        <v>625</v>
      </c>
      <c r="J241" s="108"/>
      <c r="K241" s="154"/>
      <c r="L241" s="108"/>
      <c r="M241" s="108"/>
      <c r="N241" s="108"/>
    </row>
    <row r="242" spans="1:15" x14ac:dyDescent="0.25">
      <c r="A242" s="8" t="str">
        <f>IF(Checklist!A242="R","R","")</f>
        <v/>
      </c>
      <c r="B242" s="97">
        <f>Checklist!B242</f>
        <v>9.0402999999999984</v>
      </c>
      <c r="C242" s="98" t="str">
        <f>Checklist!C242</f>
        <v>State emergency responders</v>
      </c>
      <c r="D242" s="96">
        <f>IF(Checklist!D242="X",1,0)</f>
        <v>0</v>
      </c>
      <c r="E242" s="101">
        <f>Weights!D242</f>
        <v>1</v>
      </c>
      <c r="F242" s="101">
        <f t="shared" si="340"/>
        <v>0</v>
      </c>
      <c r="G242" s="101">
        <f t="shared" si="341"/>
        <v>1</v>
      </c>
      <c r="H242" s="106">
        <f t="shared" si="342"/>
        <v>0</v>
      </c>
      <c r="I242" s="93" t="s">
        <v>625</v>
      </c>
      <c r="J242" s="108"/>
      <c r="K242" s="154"/>
      <c r="L242" s="108"/>
      <c r="M242" s="108"/>
      <c r="N242" s="108"/>
    </row>
    <row r="243" spans="1:15" x14ac:dyDescent="0.25">
      <c r="A243" s="8" t="str">
        <f>IF(Checklist!A243="R","R","")</f>
        <v/>
      </c>
      <c r="B243" s="97">
        <f>Checklist!B243</f>
        <v>9.0403999999999982</v>
      </c>
      <c r="C243" s="98" t="str">
        <f>Checklist!C243</f>
        <v>Federal emergency responders</v>
      </c>
      <c r="D243" s="96">
        <f>IF(Checklist!D243="X",1,0)</f>
        <v>0</v>
      </c>
      <c r="E243" s="101">
        <f>Weights!D243</f>
        <v>1</v>
      </c>
      <c r="F243" s="101">
        <f t="shared" si="340"/>
        <v>0</v>
      </c>
      <c r="G243" s="101">
        <f t="shared" si="341"/>
        <v>1</v>
      </c>
      <c r="H243" s="106">
        <f t="shared" si="342"/>
        <v>0</v>
      </c>
      <c r="I243" s="93" t="s">
        <v>625</v>
      </c>
      <c r="J243" s="108"/>
      <c r="K243" s="154"/>
      <c r="L243" s="108"/>
      <c r="M243" s="108"/>
      <c r="N243" s="108"/>
    </row>
    <row r="244" spans="1:15" x14ac:dyDescent="0.25">
      <c r="A244" s="8" t="str">
        <f>IF(Checklist!A244="R","R","")</f>
        <v/>
      </c>
      <c r="B244" s="97">
        <f>Checklist!B244</f>
        <v>9.040499999999998</v>
      </c>
      <c r="C244" s="98" t="str">
        <f>Checklist!C244</f>
        <v>Federal Bureau of Investigation (FBI)</v>
      </c>
      <c r="D244" s="96">
        <f>IF(Checklist!D244="X",1,0)</f>
        <v>0</v>
      </c>
      <c r="E244" s="101">
        <f>Weights!D244</f>
        <v>1</v>
      </c>
      <c r="F244" s="101">
        <f t="shared" si="340"/>
        <v>0</v>
      </c>
      <c r="G244" s="101">
        <f t="shared" si="341"/>
        <v>1</v>
      </c>
      <c r="H244" s="106">
        <f t="shared" si="342"/>
        <v>0</v>
      </c>
      <c r="I244" s="93" t="s">
        <v>625</v>
      </c>
      <c r="J244" s="108"/>
      <c r="K244" s="154"/>
      <c r="L244" s="108"/>
      <c r="M244" s="108"/>
      <c r="N244" s="108"/>
    </row>
    <row r="245" spans="1:15" x14ac:dyDescent="0.25">
      <c r="A245" s="8" t="str">
        <f>IF(Checklist!A245="R","R","")</f>
        <v/>
      </c>
      <c r="B245" s="97">
        <f>Checklist!B245</f>
        <v>9.0405999999999977</v>
      </c>
      <c r="C245" s="98" t="str">
        <f>Checklist!C245</f>
        <v>Department of Homeland Security (DHS)</v>
      </c>
      <c r="D245" s="96">
        <f>IF(Checklist!D245="X",1,0)</f>
        <v>0</v>
      </c>
      <c r="E245" s="101">
        <f>Weights!D245</f>
        <v>1</v>
      </c>
      <c r="F245" s="101">
        <f t="shared" si="340"/>
        <v>0</v>
      </c>
      <c r="G245" s="101">
        <f t="shared" si="341"/>
        <v>1</v>
      </c>
      <c r="H245" s="106">
        <f t="shared" si="342"/>
        <v>0</v>
      </c>
      <c r="I245" s="93" t="s">
        <v>625</v>
      </c>
      <c r="J245" s="108"/>
      <c r="K245" s="154"/>
      <c r="L245" s="108"/>
      <c r="M245" s="108"/>
      <c r="N245" s="108"/>
    </row>
    <row r="246" spans="1:15" x14ac:dyDescent="0.25">
      <c r="A246" s="8" t="str">
        <f>IF(Checklist!A246="R","R","")</f>
        <v/>
      </c>
      <c r="B246" s="97">
        <f>Checklist!B246</f>
        <v>9.0406999999999975</v>
      </c>
      <c r="C246" s="98" t="str">
        <f>Checklist!C246</f>
        <v>Transportation Security Administration (TSA)</v>
      </c>
      <c r="D246" s="96">
        <f>IF(Checklist!D246="X",1,0)</f>
        <v>0</v>
      </c>
      <c r="E246" s="101">
        <f>Weights!D246</f>
        <v>1</v>
      </c>
      <c r="F246" s="101">
        <f t="shared" si="340"/>
        <v>0</v>
      </c>
      <c r="G246" s="101">
        <f t="shared" si="341"/>
        <v>1</v>
      </c>
      <c r="H246" s="106">
        <f t="shared" si="342"/>
        <v>0</v>
      </c>
      <c r="I246" s="93" t="s">
        <v>625</v>
      </c>
      <c r="J246" s="108"/>
      <c r="K246" s="154"/>
      <c r="L246" s="108"/>
      <c r="M246" s="108"/>
      <c r="N246" s="108"/>
    </row>
    <row r="247" spans="1:15" x14ac:dyDescent="0.25">
      <c r="A247" s="8" t="str">
        <f>IF(Checklist!A247="R","R","")</f>
        <v/>
      </c>
      <c r="B247" s="97">
        <f>Checklist!B247</f>
        <v>9.0407999999999973</v>
      </c>
      <c r="C247" s="98" t="str">
        <f>Checklist!C247</f>
        <v>Neighboring corporations</v>
      </c>
      <c r="D247" s="96">
        <f>IF(Checklist!D247="X",1,0)</f>
        <v>0</v>
      </c>
      <c r="E247" s="101">
        <f>Weights!D247</f>
        <v>1</v>
      </c>
      <c r="F247" s="101">
        <f t="shared" si="340"/>
        <v>0</v>
      </c>
      <c r="G247" s="101">
        <f t="shared" si="341"/>
        <v>1</v>
      </c>
      <c r="H247" s="106">
        <f t="shared" si="342"/>
        <v>0</v>
      </c>
      <c r="I247" s="93" t="s">
        <v>625</v>
      </c>
      <c r="J247" s="108"/>
      <c r="K247" s="154"/>
      <c r="L247" s="108"/>
      <c r="M247" s="108"/>
      <c r="N247" s="108"/>
    </row>
    <row r="248" spans="1:15" x14ac:dyDescent="0.25">
      <c r="A248" s="8" t="str">
        <f>IF(Checklist!A248="R","R","")</f>
        <v/>
      </c>
      <c r="B248" s="97">
        <f>Checklist!B248</f>
        <v>9.040899999999997</v>
      </c>
      <c r="C248" s="98" t="str">
        <f>Checklist!C248</f>
        <v>Other (if checked, elaborate)</v>
      </c>
      <c r="D248" s="96">
        <f>IF(Checklist!D248="X",1,0)</f>
        <v>0</v>
      </c>
      <c r="E248" s="101">
        <f>Weights!D248</f>
        <v>1</v>
      </c>
      <c r="F248" s="101">
        <f t="shared" ref="F248" si="343">D248*E248</f>
        <v>0</v>
      </c>
      <c r="G248" s="101">
        <f t="shared" ref="G248" si="344">1*E248</f>
        <v>1</v>
      </c>
      <c r="H248" s="106">
        <f t="shared" ref="H248" si="345">F248/G248</f>
        <v>0</v>
      </c>
      <c r="I248" s="93" t="s">
        <v>625</v>
      </c>
      <c r="J248" s="108"/>
      <c r="K248" s="154"/>
      <c r="L248" s="108"/>
      <c r="M248" s="108"/>
      <c r="N248" s="108"/>
    </row>
    <row r="249" spans="1:15" x14ac:dyDescent="0.25">
      <c r="A249" s="8" t="str">
        <f>IF(Checklist!A249="R","R","")</f>
        <v>R</v>
      </c>
      <c r="B249" s="97">
        <f>Checklist!B249</f>
        <v>9.0500000000000007</v>
      </c>
      <c r="C249" s="98" t="str">
        <f>Checklist!C249</f>
        <v>Does the corporate security plan include policies and procedures for auditing and testing the effectiveness of the company’s security procedures, to include documentation of results?</v>
      </c>
      <c r="D249" s="104">
        <f>IF(Checklist!D249="Yes",1,0)</f>
        <v>0</v>
      </c>
      <c r="E249" s="101">
        <f>Weights!D249</f>
        <v>1</v>
      </c>
      <c r="F249" s="101">
        <f t="shared" ref="F249:F250" si="346">D249*E249</f>
        <v>0</v>
      </c>
      <c r="G249" s="101">
        <f t="shared" ref="G249:G250" si="347">1*E249</f>
        <v>1</v>
      </c>
      <c r="H249" s="106">
        <f t="shared" ref="H249:H250" si="348">F249/G249</f>
        <v>0</v>
      </c>
      <c r="I249" s="93" t="s">
        <v>625</v>
      </c>
      <c r="J249" s="8">
        <f t="shared" ref="J249:J250" si="349">D249</f>
        <v>0</v>
      </c>
      <c r="K249" s="101">
        <f>Weights!F249</f>
        <v>1</v>
      </c>
      <c r="L249" s="101">
        <f t="shared" ref="L249:L250" si="350">F249</f>
        <v>0</v>
      </c>
      <c r="M249" s="101">
        <f t="shared" ref="M249:M250" si="351">G249</f>
        <v>1</v>
      </c>
      <c r="N249" s="106">
        <f t="shared" ref="N249:N250" si="352">L249/M249</f>
        <v>0</v>
      </c>
    </row>
    <row r="250" spans="1:15" x14ac:dyDescent="0.25">
      <c r="A250" s="8" t="str">
        <f>IF(Checklist!A250="R","R","")</f>
        <v>R</v>
      </c>
      <c r="B250" s="97">
        <f>Checklist!B250</f>
        <v>9.06</v>
      </c>
      <c r="C250" s="98" t="str">
        <f>Checklist!C250</f>
        <v>For critical pipeline cyber assets, are cybersecurity incident response exercises conducted periodically?</v>
      </c>
      <c r="D250" s="104">
        <f>IF(Checklist!D250="Yes",1,0)</f>
        <v>0</v>
      </c>
      <c r="E250" s="101">
        <f>Weights!D250</f>
        <v>1</v>
      </c>
      <c r="F250" s="101">
        <f t="shared" si="346"/>
        <v>0</v>
      </c>
      <c r="G250" s="101">
        <f t="shared" si="347"/>
        <v>1</v>
      </c>
      <c r="H250" s="106">
        <f t="shared" si="348"/>
        <v>0</v>
      </c>
      <c r="I250" s="93" t="s">
        <v>625</v>
      </c>
      <c r="J250" s="8">
        <f t="shared" si="349"/>
        <v>0</v>
      </c>
      <c r="K250" s="101">
        <f>Weights!F250</f>
        <v>1</v>
      </c>
      <c r="L250" s="101">
        <f t="shared" si="350"/>
        <v>0</v>
      </c>
      <c r="M250" s="101">
        <f t="shared" si="351"/>
        <v>1</v>
      </c>
      <c r="N250" s="106">
        <f t="shared" si="352"/>
        <v>0</v>
      </c>
    </row>
    <row r="251" spans="1:15" ht="13" x14ac:dyDescent="0.25">
      <c r="A251" s="89" t="str">
        <f>Checklist!A251</f>
        <v>SAI</v>
      </c>
      <c r="B251" s="100">
        <f>Checklist!B251</f>
        <v>10</v>
      </c>
      <c r="C251" s="89" t="str">
        <f>Checklist!C251</f>
        <v>Cyber Security</v>
      </c>
      <c r="D251" s="89"/>
      <c r="E251" s="153">
        <f>Weights!D251</f>
        <v>1</v>
      </c>
      <c r="F251" s="113">
        <f>SUM(F252,F258:F267,F271:F274,F277:F279,F282:F284,F288:F296,F299:F301)</f>
        <v>0</v>
      </c>
      <c r="G251" s="113">
        <f>SUM(G252,G258:G267,G271:G274,G277:G279,G282:G284,G288:G296,G299:G301)</f>
        <v>33</v>
      </c>
      <c r="H251" s="114">
        <f>F251/G251</f>
        <v>0</v>
      </c>
      <c r="I251" s="93" t="s">
        <v>625</v>
      </c>
      <c r="J251" s="92"/>
      <c r="K251" s="152">
        <f>Weights!F251</f>
        <v>1</v>
      </c>
      <c r="L251" s="113">
        <f>SUM(L252,L258,L260,L262:L267,L272:L274,L277:L279,L282:L284,L289,L294:L296,L299:L301)</f>
        <v>0</v>
      </c>
      <c r="M251" s="113">
        <f>SUM(M252,M258,M260,M262:M267,M272:M274,M277:M279,M282:M284,M289,M294:M296,M299:M301)</f>
        <v>25</v>
      </c>
      <c r="N251" s="114">
        <f>L251/M251</f>
        <v>0</v>
      </c>
    </row>
    <row r="252" spans="1:15" x14ac:dyDescent="0.25">
      <c r="A252" s="8" t="str">
        <f>IF(Checklist!A252="R","R","")</f>
        <v>R</v>
      </c>
      <c r="B252" s="97">
        <f>Checklist!B252</f>
        <v>10.01</v>
      </c>
      <c r="C252" s="98" t="str">
        <f>Checklist!C252</f>
        <v>Has your corporation established and documented policies and procedures for the following?</v>
      </c>
      <c r="D252" s="109">
        <f>IF(Checklist!D252="Yes",1,0)</f>
        <v>0</v>
      </c>
      <c r="E252" s="110">
        <f>Weights!D252</f>
        <v>1</v>
      </c>
      <c r="F252" s="110">
        <f t="shared" ref="F252" si="353">D252*E252</f>
        <v>0</v>
      </c>
      <c r="G252" s="110">
        <f t="shared" ref="G252" si="354">1*E252</f>
        <v>1</v>
      </c>
      <c r="H252" s="115">
        <f t="shared" ref="H252" si="355">F252/G252</f>
        <v>0</v>
      </c>
      <c r="I252" s="93" t="s">
        <v>625</v>
      </c>
      <c r="J252" s="109">
        <f t="shared" ref="J252" si="356">D252</f>
        <v>0</v>
      </c>
      <c r="K252" s="110">
        <f>Weights!F252</f>
        <v>1</v>
      </c>
      <c r="L252" s="110">
        <f t="shared" ref="L252" si="357">J252*K252</f>
        <v>0</v>
      </c>
      <c r="M252" s="110">
        <f t="shared" ref="M252" si="358">1*K252</f>
        <v>1</v>
      </c>
      <c r="N252" s="115">
        <f t="shared" ref="N252" si="359">L252/M252</f>
        <v>0</v>
      </c>
      <c r="O252" s="111" t="s">
        <v>623</v>
      </c>
    </row>
    <row r="253" spans="1:15" x14ac:dyDescent="0.25">
      <c r="A253" s="8" t="str">
        <f>IF(Checklist!A253="R","R","")</f>
        <v/>
      </c>
      <c r="B253" s="97">
        <f>Checklist!B253</f>
        <v>10.0101</v>
      </c>
      <c r="C253" s="98" t="str">
        <f>Checklist!C253</f>
        <v>Assessing and maintaining configuration information.</v>
      </c>
      <c r="D253" s="96">
        <f>IF(Checklist!D253="X",1,0)</f>
        <v>0</v>
      </c>
      <c r="E253" s="101">
        <f>Weights!D253</f>
        <v>1</v>
      </c>
      <c r="F253" s="101">
        <f t="shared" ref="F253:F256" si="360">D253*E253</f>
        <v>0</v>
      </c>
      <c r="G253" s="101">
        <f t="shared" ref="G253:G256" si="361">1*E253</f>
        <v>1</v>
      </c>
      <c r="H253" s="106">
        <f t="shared" ref="H253:H256" si="362">F253/G253</f>
        <v>0</v>
      </c>
      <c r="I253" s="93" t="s">
        <v>625</v>
      </c>
      <c r="J253" s="8">
        <f t="shared" ref="J253:J256" si="363">D253</f>
        <v>0</v>
      </c>
      <c r="K253" s="101">
        <f>Weights!F253</f>
        <v>1</v>
      </c>
      <c r="L253" s="101">
        <f t="shared" ref="L253:L256" si="364">F253</f>
        <v>0</v>
      </c>
      <c r="M253" s="101">
        <f t="shared" ref="M253:M256" si="365">G253</f>
        <v>1</v>
      </c>
      <c r="N253" s="106">
        <f t="shared" ref="N253:N256" si="366">L253/M253</f>
        <v>0</v>
      </c>
    </row>
    <row r="254" spans="1:15" x14ac:dyDescent="0.25">
      <c r="A254" s="8" t="str">
        <f>IF(Checklist!A254="R","R","")</f>
        <v/>
      </c>
      <c r="B254" s="97">
        <f>Checklist!B254</f>
        <v>10.010199999999999</v>
      </c>
      <c r="C254" s="98" t="str">
        <f>Checklist!C254</f>
        <v>Tracking changes made to pipeline cyber assets.</v>
      </c>
      <c r="D254" s="96">
        <f>IF(Checklist!D254="X",1,0)</f>
        <v>0</v>
      </c>
      <c r="E254" s="101">
        <f>Weights!D254</f>
        <v>1</v>
      </c>
      <c r="F254" s="101">
        <f t="shared" si="360"/>
        <v>0</v>
      </c>
      <c r="G254" s="101">
        <f t="shared" si="361"/>
        <v>1</v>
      </c>
      <c r="H254" s="106">
        <f t="shared" si="362"/>
        <v>0</v>
      </c>
      <c r="I254" s="93" t="s">
        <v>625</v>
      </c>
      <c r="J254" s="8">
        <f t="shared" si="363"/>
        <v>0</v>
      </c>
      <c r="K254" s="101">
        <f>Weights!F254</f>
        <v>1</v>
      </c>
      <c r="L254" s="101">
        <f t="shared" si="364"/>
        <v>0</v>
      </c>
      <c r="M254" s="101">
        <f t="shared" si="365"/>
        <v>1</v>
      </c>
      <c r="N254" s="106">
        <f t="shared" si="366"/>
        <v>0</v>
      </c>
    </row>
    <row r="255" spans="1:15" x14ac:dyDescent="0.25">
      <c r="A255" s="8" t="str">
        <f>IF(Checklist!A255="R","R","")</f>
        <v/>
      </c>
      <c r="B255" s="97">
        <f>Checklist!B255</f>
        <v>10.010299999999999</v>
      </c>
      <c r="C255" s="98" t="str">
        <f>Checklist!C255</f>
        <v>Patching/upgrading operating systems and applications.</v>
      </c>
      <c r="D255" s="96">
        <f>IF(Checklist!D255="X",1,0)</f>
        <v>0</v>
      </c>
      <c r="E255" s="101">
        <f>Weights!D255</f>
        <v>1</v>
      </c>
      <c r="F255" s="101">
        <f t="shared" si="360"/>
        <v>0</v>
      </c>
      <c r="G255" s="101">
        <f t="shared" si="361"/>
        <v>1</v>
      </c>
      <c r="H255" s="106">
        <f t="shared" si="362"/>
        <v>0</v>
      </c>
      <c r="I255" s="93" t="s">
        <v>625</v>
      </c>
      <c r="J255" s="8">
        <f t="shared" si="363"/>
        <v>0</v>
      </c>
      <c r="K255" s="101">
        <f>Weights!F255</f>
        <v>1</v>
      </c>
      <c r="L255" s="101">
        <f t="shared" si="364"/>
        <v>0</v>
      </c>
      <c r="M255" s="101">
        <f t="shared" si="365"/>
        <v>1</v>
      </c>
      <c r="N255" s="106">
        <f t="shared" si="366"/>
        <v>0</v>
      </c>
    </row>
    <row r="256" spans="1:15" x14ac:dyDescent="0.25">
      <c r="A256" s="8" t="str">
        <f>IF(Checklist!A256="R","R","")</f>
        <v/>
      </c>
      <c r="B256" s="97">
        <f>Checklist!B256</f>
        <v>10.010399999999999</v>
      </c>
      <c r="C256" s="98" t="str">
        <f>Checklist!C256</f>
        <v>Ensuring that the changes do not adversely impact existing cybersecurity controls.</v>
      </c>
      <c r="D256" s="96">
        <f>IF(Checklist!D256="X",1,0)</f>
        <v>0</v>
      </c>
      <c r="E256" s="101">
        <f>Weights!D256</f>
        <v>1</v>
      </c>
      <c r="F256" s="101">
        <f t="shared" si="360"/>
        <v>0</v>
      </c>
      <c r="G256" s="101">
        <f t="shared" si="361"/>
        <v>1</v>
      </c>
      <c r="H256" s="106">
        <f t="shared" si="362"/>
        <v>0</v>
      </c>
      <c r="I256" s="93" t="s">
        <v>625</v>
      </c>
      <c r="J256" s="8">
        <f t="shared" si="363"/>
        <v>0</v>
      </c>
      <c r="K256" s="101">
        <f>Weights!F256</f>
        <v>1</v>
      </c>
      <c r="L256" s="101">
        <f t="shared" si="364"/>
        <v>0</v>
      </c>
      <c r="M256" s="101">
        <f t="shared" si="365"/>
        <v>1</v>
      </c>
      <c r="N256" s="106">
        <f t="shared" si="366"/>
        <v>0</v>
      </c>
    </row>
    <row r="257" spans="1:15" x14ac:dyDescent="0.25">
      <c r="A257" s="8" t="str">
        <f>IF(Checklist!A257="R","R","")</f>
        <v/>
      </c>
      <c r="B257" s="97">
        <f>Checklist!B257</f>
        <v>10.010499999999999</v>
      </c>
      <c r="C257" s="98" t="str">
        <f>Checklist!C257</f>
        <v>Other (if checked, elaborate)</v>
      </c>
      <c r="D257" s="96">
        <f>IF(Checklist!D257="X",1,0)</f>
        <v>0</v>
      </c>
      <c r="E257" s="101">
        <f>Weights!D257</f>
        <v>1</v>
      </c>
      <c r="F257" s="101">
        <f t="shared" ref="F257" si="367">D257*E257</f>
        <v>0</v>
      </c>
      <c r="G257" s="101">
        <f t="shared" ref="G257" si="368">1*E257</f>
        <v>1</v>
      </c>
      <c r="H257" s="106">
        <f t="shared" ref="H257" si="369">F257/G257</f>
        <v>0</v>
      </c>
      <c r="I257" s="93" t="s">
        <v>625</v>
      </c>
      <c r="J257" s="8">
        <f t="shared" ref="J257" si="370">D257</f>
        <v>0</v>
      </c>
      <c r="K257" s="101">
        <f>Weights!F257</f>
        <v>1</v>
      </c>
      <c r="L257" s="101">
        <f t="shared" ref="L257" si="371">F257</f>
        <v>0</v>
      </c>
      <c r="M257" s="101">
        <f t="shared" ref="M257" si="372">G257</f>
        <v>1</v>
      </c>
      <c r="N257" s="106">
        <f t="shared" ref="N257" si="373">L257/M257</f>
        <v>0</v>
      </c>
    </row>
    <row r="258" spans="1:15" x14ac:dyDescent="0.25">
      <c r="A258" s="8" t="str">
        <f>IF(Checklist!A258="R","R","")</f>
        <v>R</v>
      </c>
      <c r="B258" s="97">
        <f>Checklist!B258</f>
        <v>10.02</v>
      </c>
      <c r="C258" s="98" t="str">
        <f>Checklist!C258</f>
        <v>For critical pipeline assets, has an inventory of the components of the operating system been developed, documented, and maintained that accurately reflects the current OT system?</v>
      </c>
      <c r="D258" s="104">
        <f>IF(Checklist!D258="Yes",1,0)</f>
        <v>0</v>
      </c>
      <c r="E258" s="101">
        <f>Weights!D258</f>
        <v>1</v>
      </c>
      <c r="F258" s="101">
        <f t="shared" ref="F258:F267" si="374">D258*E258</f>
        <v>0</v>
      </c>
      <c r="G258" s="101">
        <f t="shared" ref="G258:G267" si="375">1*E258</f>
        <v>1</v>
      </c>
      <c r="H258" s="106">
        <f t="shared" ref="H258:H267" si="376">F258/G258</f>
        <v>0</v>
      </c>
      <c r="I258" s="93" t="s">
        <v>625</v>
      </c>
      <c r="J258" s="8">
        <f t="shared" ref="J258" si="377">D258</f>
        <v>0</v>
      </c>
      <c r="K258" s="101">
        <f>Weights!F258</f>
        <v>1</v>
      </c>
      <c r="L258" s="101">
        <f t="shared" ref="L258" si="378">F258</f>
        <v>0</v>
      </c>
      <c r="M258" s="101">
        <f t="shared" ref="M258" si="379">G258</f>
        <v>1</v>
      </c>
      <c r="N258" s="106">
        <f t="shared" ref="N258" si="380">L258/M258</f>
        <v>0</v>
      </c>
    </row>
    <row r="259" spans="1:15" x14ac:dyDescent="0.25">
      <c r="A259" s="8" t="str">
        <f>IF(Checklist!A259="R","R","")</f>
        <v/>
      </c>
      <c r="B259" s="97">
        <f>Checklist!B259</f>
        <v>10.029999999999999</v>
      </c>
      <c r="C259" s="98" t="str">
        <f>Checklist!C259</f>
        <v>For critical pipeline cyber assets, is there a defined list of software programs authorized to execute in the operating system?</v>
      </c>
      <c r="D259" s="104">
        <f>IF(Checklist!D259="Yes",1,0)</f>
        <v>0</v>
      </c>
      <c r="E259" s="101">
        <f>Weights!D259</f>
        <v>1</v>
      </c>
      <c r="F259" s="101">
        <f t="shared" si="374"/>
        <v>0</v>
      </c>
      <c r="G259" s="101">
        <f t="shared" si="375"/>
        <v>1</v>
      </c>
      <c r="H259" s="106">
        <f t="shared" si="376"/>
        <v>0</v>
      </c>
      <c r="I259" s="93" t="s">
        <v>625</v>
      </c>
      <c r="J259" s="108"/>
      <c r="K259" s="154"/>
      <c r="L259" s="108"/>
      <c r="M259" s="108"/>
      <c r="N259" s="108"/>
    </row>
    <row r="260" spans="1:15" x14ac:dyDescent="0.25">
      <c r="A260" s="8" t="str">
        <f>IF(Checklist!A260="R","R","")</f>
        <v>R</v>
      </c>
      <c r="B260" s="97">
        <f>Checklist!B260</f>
        <v>10.039999999999999</v>
      </c>
      <c r="C260" s="98" t="str">
        <f>Checklist!C260</f>
        <v>Has your corporation developed and maintained a comprehensive setof network/system architecture diagrams or other documentation, including nodes, interfaces, remote and third-party connections, and information flows?</v>
      </c>
      <c r="D260" s="104">
        <f>IF(Checklist!D260="Yes",1,0)</f>
        <v>0</v>
      </c>
      <c r="E260" s="101">
        <f>Weights!D260</f>
        <v>1</v>
      </c>
      <c r="F260" s="101">
        <f t="shared" si="374"/>
        <v>0</v>
      </c>
      <c r="G260" s="101">
        <f t="shared" si="375"/>
        <v>1</v>
      </c>
      <c r="H260" s="106">
        <f t="shared" si="376"/>
        <v>0</v>
      </c>
      <c r="I260" s="93" t="s">
        <v>625</v>
      </c>
      <c r="J260" s="8">
        <f t="shared" ref="J260" si="381">D260</f>
        <v>0</v>
      </c>
      <c r="K260" s="101">
        <f>Weights!F260</f>
        <v>1</v>
      </c>
      <c r="L260" s="101">
        <f t="shared" ref="L260" si="382">F260</f>
        <v>0</v>
      </c>
      <c r="M260" s="101">
        <f t="shared" ref="M260" si="383">G260</f>
        <v>1</v>
      </c>
      <c r="N260" s="106">
        <f t="shared" ref="N260" si="384">L260/M260</f>
        <v>0</v>
      </c>
    </row>
    <row r="261" spans="1:15" x14ac:dyDescent="0.25">
      <c r="A261" s="8" t="str">
        <f>IF(Checklist!A261="R","R","")</f>
        <v/>
      </c>
      <c r="B261" s="97">
        <f>Checklist!B261</f>
        <v>10.049999999999999</v>
      </c>
      <c r="C261" s="98" t="str">
        <f>Checklist!C261</f>
        <v>Are methods in place to verify the accuracy of the diagrams and/or other documentation related to your OT system?</v>
      </c>
      <c r="D261" s="104">
        <f>IF(Checklist!D261="Yes",1,0)</f>
        <v>0</v>
      </c>
      <c r="E261" s="101">
        <f>Weights!D261</f>
        <v>1</v>
      </c>
      <c r="F261" s="101">
        <f t="shared" si="374"/>
        <v>0</v>
      </c>
      <c r="G261" s="101">
        <f t="shared" si="375"/>
        <v>1</v>
      </c>
      <c r="H261" s="106">
        <f t="shared" si="376"/>
        <v>0</v>
      </c>
      <c r="I261" s="93" t="s">
        <v>625</v>
      </c>
      <c r="J261" s="108"/>
      <c r="K261" s="154"/>
      <c r="L261" s="108"/>
      <c r="M261" s="108"/>
      <c r="N261" s="108"/>
    </row>
    <row r="262" spans="1:15" x14ac:dyDescent="0.25">
      <c r="A262" s="8" t="str">
        <f>IF(Checklist!A262="R","R","")</f>
        <v>R</v>
      </c>
      <c r="B262" s="97">
        <f>Checklist!B262</f>
        <v>10.059999999999999</v>
      </c>
      <c r="C262" s="98" t="str">
        <f>Checklist!C262</f>
        <v>For critical pipeline cyber assets, does your corporation employ mechanisms to detect unauthorized components?</v>
      </c>
      <c r="D262" s="104">
        <f>IF(Checklist!D262="Yes",1,0)</f>
        <v>0</v>
      </c>
      <c r="E262" s="101">
        <f>Weights!D262</f>
        <v>1</v>
      </c>
      <c r="F262" s="101">
        <f t="shared" si="374"/>
        <v>0</v>
      </c>
      <c r="G262" s="101">
        <f t="shared" si="375"/>
        <v>1</v>
      </c>
      <c r="H262" s="106">
        <f t="shared" si="376"/>
        <v>0</v>
      </c>
      <c r="I262" s="93" t="s">
        <v>625</v>
      </c>
      <c r="J262" s="8">
        <f t="shared" ref="J262:J267" si="385">D262</f>
        <v>0</v>
      </c>
      <c r="K262" s="101">
        <f>Weights!F262</f>
        <v>1</v>
      </c>
      <c r="L262" s="101">
        <f t="shared" ref="L262:L266" si="386">F262</f>
        <v>0</v>
      </c>
      <c r="M262" s="101">
        <f t="shared" ref="M262:M266" si="387">G262</f>
        <v>1</v>
      </c>
      <c r="N262" s="106">
        <f t="shared" ref="N262:N267" si="388">L262/M262</f>
        <v>0</v>
      </c>
    </row>
    <row r="263" spans="1:15" x14ac:dyDescent="0.25">
      <c r="A263" s="8" t="str">
        <f>IF(Checklist!A263="R","R","")</f>
        <v>R</v>
      </c>
      <c r="B263" s="97">
        <f>Checklist!B263</f>
        <v>10.069999999999999</v>
      </c>
      <c r="C263" s="98" t="str">
        <f>Checklist!C263</f>
        <v>For critical pipeline cyber assets, does your corporation review network connections periodically, including remote access and third-party connections?</v>
      </c>
      <c r="D263" s="104">
        <f>IF(Checklist!D263="Yes",1,0)</f>
        <v>0</v>
      </c>
      <c r="E263" s="101">
        <f>Weights!D263</f>
        <v>1</v>
      </c>
      <c r="F263" s="101">
        <f t="shared" si="374"/>
        <v>0</v>
      </c>
      <c r="G263" s="101">
        <f t="shared" si="375"/>
        <v>1</v>
      </c>
      <c r="H263" s="106">
        <f t="shared" si="376"/>
        <v>0</v>
      </c>
      <c r="I263" s="93" t="s">
        <v>625</v>
      </c>
      <c r="J263" s="8">
        <f t="shared" si="385"/>
        <v>0</v>
      </c>
      <c r="K263" s="101">
        <f>Weights!F263</f>
        <v>1</v>
      </c>
      <c r="L263" s="101">
        <f t="shared" si="386"/>
        <v>0</v>
      </c>
      <c r="M263" s="101">
        <f t="shared" si="387"/>
        <v>1</v>
      </c>
      <c r="N263" s="106">
        <f t="shared" si="388"/>
        <v>0</v>
      </c>
    </row>
    <row r="264" spans="1:15" x14ac:dyDescent="0.25">
      <c r="A264" s="8" t="str">
        <f>IF(Checklist!A264="R","R","")</f>
        <v>R</v>
      </c>
      <c r="B264" s="97">
        <f>Checklist!B264</f>
        <v>10.079999999999998</v>
      </c>
      <c r="C264" s="98" t="str">
        <f>Checklist!C264</f>
        <v>For critical pipeline cyber assets, does the OT environment have a detailed software and hardware inventory of cyber asset endpoints?</v>
      </c>
      <c r="D264" s="104">
        <f>IF(Checklist!D264="Yes",1,0)</f>
        <v>0</v>
      </c>
      <c r="E264" s="101">
        <f>Weights!D264</f>
        <v>1</v>
      </c>
      <c r="F264" s="101">
        <f t="shared" si="374"/>
        <v>0</v>
      </c>
      <c r="G264" s="101">
        <f t="shared" si="375"/>
        <v>1</v>
      </c>
      <c r="H264" s="106">
        <f t="shared" si="376"/>
        <v>0</v>
      </c>
      <c r="I264" s="93" t="s">
        <v>625</v>
      </c>
      <c r="J264" s="8">
        <f t="shared" si="385"/>
        <v>0</v>
      </c>
      <c r="K264" s="101">
        <f>Weights!F264</f>
        <v>1</v>
      </c>
      <c r="L264" s="101">
        <f t="shared" si="386"/>
        <v>0</v>
      </c>
      <c r="M264" s="101">
        <f t="shared" si="387"/>
        <v>1</v>
      </c>
      <c r="N264" s="106">
        <f t="shared" si="388"/>
        <v>0</v>
      </c>
    </row>
    <row r="265" spans="1:15" x14ac:dyDescent="0.25">
      <c r="A265" s="8" t="str">
        <f>IF(Checklist!A265="R","R","")</f>
        <v>R</v>
      </c>
      <c r="B265" s="97">
        <f>Checklist!B265</f>
        <v>10.089999999999998</v>
      </c>
      <c r="C265" s="98" t="str">
        <f>Checklist!C265</f>
        <v>Does your corporation ensure that any change that adds control operations to a non-critical pipeline cyber asset results in the system being recognized as a critical cyber pipeline asset and enhanced security measuresbeing applied?</v>
      </c>
      <c r="D265" s="104">
        <f>IF(Checklist!D265="Yes",1,0)</f>
        <v>0</v>
      </c>
      <c r="E265" s="101">
        <f>Weights!D265</f>
        <v>1</v>
      </c>
      <c r="F265" s="101">
        <f t="shared" si="374"/>
        <v>0</v>
      </c>
      <c r="G265" s="101">
        <f t="shared" si="375"/>
        <v>1</v>
      </c>
      <c r="H265" s="106">
        <f t="shared" si="376"/>
        <v>0</v>
      </c>
      <c r="I265" s="93" t="s">
        <v>625</v>
      </c>
      <c r="J265" s="8">
        <f t="shared" si="385"/>
        <v>0</v>
      </c>
      <c r="K265" s="101">
        <f>Weights!F265</f>
        <v>1</v>
      </c>
      <c r="L265" s="101">
        <f t="shared" si="386"/>
        <v>0</v>
      </c>
      <c r="M265" s="101">
        <f t="shared" si="387"/>
        <v>1</v>
      </c>
      <c r="N265" s="106">
        <f t="shared" si="388"/>
        <v>0</v>
      </c>
    </row>
    <row r="266" spans="1:15" x14ac:dyDescent="0.25">
      <c r="A266" s="8" t="str">
        <f>IF(Checklist!A266="R","R","")</f>
        <v>R</v>
      </c>
      <c r="B266" s="97">
        <f>Checklist!B266</f>
        <v>10.099999999999998</v>
      </c>
      <c r="C266" s="98" t="str">
        <f>Checklist!C266</f>
        <v>Has your corporation developed an operational framework to ensure coordination, communication, and accountability for information security on and between the control systems and enterprise networks?</v>
      </c>
      <c r="D266" s="104">
        <f>IF(Checklist!D266="Yes",1,0)</f>
        <v>0</v>
      </c>
      <c r="E266" s="101">
        <f>Weights!D266</f>
        <v>1</v>
      </c>
      <c r="F266" s="101">
        <f t="shared" si="374"/>
        <v>0</v>
      </c>
      <c r="G266" s="101">
        <f t="shared" si="375"/>
        <v>1</v>
      </c>
      <c r="H266" s="106">
        <f t="shared" si="376"/>
        <v>0</v>
      </c>
      <c r="I266" s="93" t="s">
        <v>625</v>
      </c>
      <c r="J266" s="8">
        <f t="shared" si="385"/>
        <v>0</v>
      </c>
      <c r="K266" s="101">
        <f>Weights!F266</f>
        <v>1</v>
      </c>
      <c r="L266" s="101">
        <f t="shared" si="386"/>
        <v>0</v>
      </c>
      <c r="M266" s="101">
        <f t="shared" si="387"/>
        <v>1</v>
      </c>
      <c r="N266" s="106">
        <f t="shared" si="388"/>
        <v>0</v>
      </c>
    </row>
    <row r="267" spans="1:15" x14ac:dyDescent="0.25">
      <c r="A267" s="8" t="str">
        <f>IF(Checklist!A267="R","R","")</f>
        <v>R</v>
      </c>
      <c r="B267" s="97">
        <f>Checklist!B267</f>
        <v>10.109999999999998</v>
      </c>
      <c r="C267" s="98" t="str">
        <f>Checklist!C267</f>
        <v>Has your corporation implemented the following measures?</v>
      </c>
      <c r="D267" s="109">
        <f>IF(Checklist!D267="Yes",1,0)</f>
        <v>0</v>
      </c>
      <c r="E267" s="110">
        <f>Weights!D267</f>
        <v>1</v>
      </c>
      <c r="F267" s="110">
        <f t="shared" si="374"/>
        <v>0</v>
      </c>
      <c r="G267" s="110">
        <f t="shared" si="375"/>
        <v>1</v>
      </c>
      <c r="H267" s="115">
        <f t="shared" si="376"/>
        <v>0</v>
      </c>
      <c r="I267" s="93" t="s">
        <v>625</v>
      </c>
      <c r="J267" s="109">
        <f t="shared" si="385"/>
        <v>0</v>
      </c>
      <c r="K267" s="110">
        <f>Weights!F267</f>
        <v>1</v>
      </c>
      <c r="L267" s="110">
        <f t="shared" ref="L267" si="389">J267*K267</f>
        <v>0</v>
      </c>
      <c r="M267" s="110">
        <f t="shared" ref="M267" si="390">1*K267</f>
        <v>1</v>
      </c>
      <c r="N267" s="115">
        <f t="shared" si="388"/>
        <v>0</v>
      </c>
      <c r="O267" s="111" t="s">
        <v>623</v>
      </c>
    </row>
    <row r="268" spans="1:15" x14ac:dyDescent="0.25">
      <c r="A268" s="8" t="str">
        <f>IF(Checklist!A268="R","R","")</f>
        <v/>
      </c>
      <c r="B268" s="97">
        <f>Checklist!B268</f>
        <v>10.110099999999997</v>
      </c>
      <c r="C268" s="98" t="str">
        <f>Checklist!C268</f>
        <v>Establish and enforce unique accounts for
each individual user and administrator.</v>
      </c>
      <c r="D268" s="96">
        <f>IF(Checklist!D268="X",1,0)</f>
        <v>0</v>
      </c>
      <c r="E268" s="101">
        <f>Weights!D268</f>
        <v>1</v>
      </c>
      <c r="F268" s="101">
        <f t="shared" ref="F268:F274" si="391">D268*E268</f>
        <v>0</v>
      </c>
      <c r="G268" s="101">
        <f t="shared" ref="G268:G274" si="392">1*E268</f>
        <v>1</v>
      </c>
      <c r="H268" s="106">
        <f t="shared" ref="H268:H274" si="393">F268/G268</f>
        <v>0</v>
      </c>
      <c r="I268" s="93" t="s">
        <v>625</v>
      </c>
      <c r="J268" s="8">
        <f t="shared" ref="J268:J270" si="394">D268</f>
        <v>0</v>
      </c>
      <c r="K268" s="101">
        <f>Weights!F268</f>
        <v>1</v>
      </c>
      <c r="L268" s="101">
        <f t="shared" ref="L268:L270" si="395">F268</f>
        <v>0</v>
      </c>
      <c r="M268" s="101">
        <f t="shared" ref="M268:M270" si="396">G268</f>
        <v>1</v>
      </c>
      <c r="N268" s="106">
        <f t="shared" ref="N268:N270" si="397">L268/M268</f>
        <v>0</v>
      </c>
    </row>
    <row r="269" spans="1:15" x14ac:dyDescent="0.25">
      <c r="A269" s="8" t="str">
        <f>IF(Checklist!A269="R","R","")</f>
        <v/>
      </c>
      <c r="B269" s="97">
        <f>Checklist!B269</f>
        <v>10.110199999999997</v>
      </c>
      <c r="C269" s="98" t="str">
        <f>Checklist!C269</f>
        <v>Establish security requirements for certain
types of privileged accounts.</v>
      </c>
      <c r="D269" s="96">
        <f>IF(Checklist!D269="X",1,0)</f>
        <v>0</v>
      </c>
      <c r="E269" s="101">
        <f>Weights!D269</f>
        <v>1</v>
      </c>
      <c r="F269" s="101">
        <f t="shared" si="391"/>
        <v>0</v>
      </c>
      <c r="G269" s="101">
        <f t="shared" si="392"/>
        <v>1</v>
      </c>
      <c r="H269" s="106">
        <f t="shared" si="393"/>
        <v>0</v>
      </c>
      <c r="I269" s="93" t="s">
        <v>625</v>
      </c>
      <c r="J269" s="8">
        <f t="shared" si="394"/>
        <v>0</v>
      </c>
      <c r="K269" s="101">
        <f>Weights!F269</f>
        <v>1</v>
      </c>
      <c r="L269" s="101">
        <f t="shared" si="395"/>
        <v>0</v>
      </c>
      <c r="M269" s="101">
        <f t="shared" si="396"/>
        <v>1</v>
      </c>
      <c r="N269" s="106">
        <f t="shared" si="397"/>
        <v>0</v>
      </c>
    </row>
    <row r="270" spans="1:15" x14ac:dyDescent="0.25">
      <c r="A270" s="8" t="str">
        <f>IF(Checklist!A270="R","R","")</f>
        <v/>
      </c>
      <c r="B270" s="97">
        <f>Checklist!B270</f>
        <v>10.110299999999997</v>
      </c>
      <c r="C270" s="98" t="str">
        <f>Checklist!C270</f>
        <v>Prohibit the sharing of these accounts.</v>
      </c>
      <c r="D270" s="96">
        <f>IF(Checklist!D270="X",1,0)</f>
        <v>0</v>
      </c>
      <c r="E270" s="101">
        <f>Weights!D270</f>
        <v>1</v>
      </c>
      <c r="F270" s="101">
        <f t="shared" si="391"/>
        <v>0</v>
      </c>
      <c r="G270" s="101">
        <f t="shared" si="392"/>
        <v>1</v>
      </c>
      <c r="H270" s="106">
        <f t="shared" si="393"/>
        <v>0</v>
      </c>
      <c r="I270" s="93" t="s">
        <v>625</v>
      </c>
      <c r="J270" s="8">
        <f t="shared" si="394"/>
        <v>0</v>
      </c>
      <c r="K270" s="101">
        <f>Weights!F270</f>
        <v>1</v>
      </c>
      <c r="L270" s="101">
        <f t="shared" si="395"/>
        <v>0</v>
      </c>
      <c r="M270" s="101">
        <f t="shared" si="396"/>
        <v>1</v>
      </c>
      <c r="N270" s="106">
        <f t="shared" si="397"/>
        <v>0</v>
      </c>
    </row>
    <row r="271" spans="1:15" x14ac:dyDescent="0.25">
      <c r="A271" s="8" t="str">
        <f>IF(Checklist!A271="R","R","")</f>
        <v/>
      </c>
      <c r="B271" s="97">
        <f>Checklist!B271</f>
        <v>10.119999999999999</v>
      </c>
      <c r="C271" s="98" t="str">
        <f>Checklist!C271</f>
        <v>Are authentication methods and specific standards employed throughout your company’s cyber access control environment?</v>
      </c>
      <c r="D271" s="104">
        <f>IF(Checklist!D271="Yes",1,0)</f>
        <v>0</v>
      </c>
      <c r="E271" s="101">
        <f>Weights!D271</f>
        <v>1</v>
      </c>
      <c r="F271" s="101">
        <f t="shared" si="391"/>
        <v>0</v>
      </c>
      <c r="G271" s="101">
        <f t="shared" si="392"/>
        <v>1</v>
      </c>
      <c r="H271" s="106">
        <f t="shared" si="393"/>
        <v>0</v>
      </c>
      <c r="I271" s="93" t="s">
        <v>625</v>
      </c>
      <c r="J271" s="108"/>
      <c r="K271" s="154"/>
      <c r="L271" s="108"/>
      <c r="M271" s="108"/>
      <c r="N271" s="108"/>
    </row>
    <row r="272" spans="1:15" x14ac:dyDescent="0.25">
      <c r="A272" s="8" t="str">
        <f>IF(Checklist!A272="R","R","")</f>
        <v>R</v>
      </c>
      <c r="B272" s="97">
        <f>Checklist!B272</f>
        <v>10.129999999999999</v>
      </c>
      <c r="C272" s="98" t="str">
        <f>Checklist!C272</f>
        <v>Where systems do not support unique user accounts, are appropriate compensating security controls (e.g., physical controls) implemented?</v>
      </c>
      <c r="D272" s="104">
        <f>IF(Checklist!D272="Yes",1,0)</f>
        <v>0</v>
      </c>
      <c r="E272" s="101">
        <f>Weights!D272</f>
        <v>1</v>
      </c>
      <c r="F272" s="101">
        <f t="shared" si="391"/>
        <v>0</v>
      </c>
      <c r="G272" s="101">
        <f t="shared" si="392"/>
        <v>1</v>
      </c>
      <c r="H272" s="106">
        <f t="shared" si="393"/>
        <v>0</v>
      </c>
      <c r="I272" s="93" t="s">
        <v>625</v>
      </c>
      <c r="J272" s="8">
        <f t="shared" ref="J272:J274" si="398">D272</f>
        <v>0</v>
      </c>
      <c r="K272" s="101">
        <f>Weights!F272</f>
        <v>1</v>
      </c>
      <c r="L272" s="101">
        <f t="shared" ref="L272:L273" si="399">F272</f>
        <v>0</v>
      </c>
      <c r="M272" s="101">
        <f t="shared" ref="M272:M273" si="400">G272</f>
        <v>1</v>
      </c>
      <c r="N272" s="106">
        <f t="shared" ref="N272:N274" si="401">L272/M272</f>
        <v>0</v>
      </c>
    </row>
    <row r="273" spans="1:15" x14ac:dyDescent="0.25">
      <c r="A273" s="8" t="str">
        <f>IF(Checklist!A273="R","R","")</f>
        <v>R</v>
      </c>
      <c r="B273" s="97">
        <f>Checklist!B273</f>
        <v>10.139999999999999</v>
      </c>
      <c r="C273" s="98" t="str">
        <f>Checklist!C273</f>
        <v>Does your corporation ensure user accounts are modified, deleted, or de-activated expeditiously for personnel who no longer require access or are no longer employed by the company?</v>
      </c>
      <c r="D273" s="104">
        <f>IF(Checklist!D273="Yes",1,0)</f>
        <v>0</v>
      </c>
      <c r="E273" s="101">
        <f>Weights!D273</f>
        <v>1</v>
      </c>
      <c r="F273" s="101">
        <f t="shared" si="391"/>
        <v>0</v>
      </c>
      <c r="G273" s="101">
        <f t="shared" si="392"/>
        <v>1</v>
      </c>
      <c r="H273" s="106">
        <f t="shared" si="393"/>
        <v>0</v>
      </c>
      <c r="I273" s="93" t="s">
        <v>625</v>
      </c>
      <c r="J273" s="8">
        <f t="shared" si="398"/>
        <v>0</v>
      </c>
      <c r="K273" s="101">
        <f>Weights!F273</f>
        <v>1</v>
      </c>
      <c r="L273" s="101">
        <f t="shared" si="399"/>
        <v>0</v>
      </c>
      <c r="M273" s="101">
        <f t="shared" si="400"/>
        <v>1</v>
      </c>
      <c r="N273" s="106">
        <f t="shared" si="401"/>
        <v>0</v>
      </c>
    </row>
    <row r="274" spans="1:15" x14ac:dyDescent="0.25">
      <c r="A274" s="8" t="str">
        <f>IF(Checklist!A274="R","R","")</f>
        <v>R</v>
      </c>
      <c r="B274" s="97">
        <f>Checklist!B274</f>
        <v>10.149999999999999</v>
      </c>
      <c r="C274" s="98" t="str">
        <f>Checklist!C274</f>
        <v>Has your corporation implemented the following measures?</v>
      </c>
      <c r="D274" s="109">
        <f>IF(Checklist!D274="Yes",1,0)</f>
        <v>0</v>
      </c>
      <c r="E274" s="110">
        <f>Weights!D274</f>
        <v>1</v>
      </c>
      <c r="F274" s="110">
        <f t="shared" si="391"/>
        <v>0</v>
      </c>
      <c r="G274" s="110">
        <f t="shared" si="392"/>
        <v>1</v>
      </c>
      <c r="H274" s="115">
        <f t="shared" si="393"/>
        <v>0</v>
      </c>
      <c r="I274" s="93" t="s">
        <v>625</v>
      </c>
      <c r="J274" s="109">
        <f t="shared" si="398"/>
        <v>0</v>
      </c>
      <c r="K274" s="110">
        <f>Weights!F274</f>
        <v>1</v>
      </c>
      <c r="L274" s="110">
        <f t="shared" ref="L274" si="402">J274*K274</f>
        <v>0</v>
      </c>
      <c r="M274" s="110">
        <f t="shared" ref="M274" si="403">1*K274</f>
        <v>1</v>
      </c>
      <c r="N274" s="115">
        <f t="shared" si="401"/>
        <v>0</v>
      </c>
      <c r="O274" s="111" t="s">
        <v>623</v>
      </c>
    </row>
    <row r="275" spans="1:15" x14ac:dyDescent="0.25">
      <c r="A275" s="8" t="str">
        <f>IF(Checklist!A275="R","R","")</f>
        <v/>
      </c>
      <c r="B275" s="97">
        <f>Checklist!B275</f>
        <v>10.150099999999998</v>
      </c>
      <c r="C275" s="98" t="str">
        <f>Checklist!C275</f>
        <v>Establish and enforce access control
policies for local and remote users.</v>
      </c>
      <c r="D275" s="96">
        <f>IF(Checklist!D275="X",1,0)</f>
        <v>0</v>
      </c>
      <c r="E275" s="101">
        <f>Weights!D275</f>
        <v>1</v>
      </c>
      <c r="F275" s="101">
        <f t="shared" ref="F275:F279" si="404">D275*E275</f>
        <v>0</v>
      </c>
      <c r="G275" s="101">
        <f t="shared" ref="G275:G279" si="405">1*E275</f>
        <v>1</v>
      </c>
      <c r="H275" s="106">
        <f t="shared" ref="H275:H279" si="406">F275/G275</f>
        <v>0</v>
      </c>
      <c r="I275" s="93" t="s">
        <v>625</v>
      </c>
      <c r="J275" s="8">
        <f t="shared" ref="J275:J279" si="407">D275</f>
        <v>0</v>
      </c>
      <c r="K275" s="101">
        <f>Weights!F275</f>
        <v>1</v>
      </c>
      <c r="L275" s="101">
        <f t="shared" ref="L275:L278" si="408">F275</f>
        <v>0</v>
      </c>
      <c r="M275" s="101">
        <f t="shared" ref="M275:M278" si="409">G275</f>
        <v>1</v>
      </c>
      <c r="N275" s="106">
        <f t="shared" ref="N275:N279" si="410">L275/M275</f>
        <v>0</v>
      </c>
    </row>
    <row r="276" spans="1:15" x14ac:dyDescent="0.25">
      <c r="A276" s="8" t="str">
        <f>IF(Checklist!A276="R","R","")</f>
        <v/>
      </c>
      <c r="B276" s="97">
        <f>Checklist!B276</f>
        <v>10.150199999999998</v>
      </c>
      <c r="C276" s="98" t="str">
        <f>Checklist!C276</f>
        <v>Have procedures and controls in place for approving
and enforcing remote and third-party connections.</v>
      </c>
      <c r="D276" s="96">
        <f>IF(Checklist!D276="X",1,0)</f>
        <v>0</v>
      </c>
      <c r="E276" s="101">
        <f>Weights!D276</f>
        <v>1</v>
      </c>
      <c r="F276" s="101">
        <f t="shared" si="404"/>
        <v>0</v>
      </c>
      <c r="G276" s="101">
        <f t="shared" si="405"/>
        <v>1</v>
      </c>
      <c r="H276" s="106">
        <f t="shared" si="406"/>
        <v>0</v>
      </c>
      <c r="I276" s="93" t="s">
        <v>625</v>
      </c>
      <c r="J276" s="8">
        <f t="shared" si="407"/>
        <v>0</v>
      </c>
      <c r="K276" s="101">
        <f>Weights!F276</f>
        <v>1</v>
      </c>
      <c r="L276" s="101">
        <f t="shared" si="408"/>
        <v>0</v>
      </c>
      <c r="M276" s="101">
        <f t="shared" si="409"/>
        <v>1</v>
      </c>
      <c r="N276" s="106">
        <f t="shared" si="410"/>
        <v>0</v>
      </c>
    </row>
    <row r="277" spans="1:15" x14ac:dyDescent="0.25">
      <c r="A277" s="8" t="str">
        <f>IF(Checklist!A277="R","R","")</f>
        <v>R</v>
      </c>
      <c r="B277" s="97">
        <f>Checklist!B277</f>
        <v>10.16</v>
      </c>
      <c r="C277" s="98" t="str">
        <f>Checklist!C277</f>
        <v>Does your corporation ensure appropriate segregation of duties is in place and, where this is not feasible, apply appropriate compensating security controls?</v>
      </c>
      <c r="D277" s="104">
        <f>IF(Checklist!D277="Yes",1,0)</f>
        <v>0</v>
      </c>
      <c r="E277" s="101">
        <f>Weights!D277</f>
        <v>1</v>
      </c>
      <c r="F277" s="101">
        <f t="shared" si="404"/>
        <v>0</v>
      </c>
      <c r="G277" s="101">
        <f t="shared" si="405"/>
        <v>1</v>
      </c>
      <c r="H277" s="106">
        <f t="shared" si="406"/>
        <v>0</v>
      </c>
      <c r="I277" s="93" t="s">
        <v>625</v>
      </c>
      <c r="J277" s="8">
        <f t="shared" si="407"/>
        <v>0</v>
      </c>
      <c r="K277" s="101">
        <f>Weights!F277</f>
        <v>1</v>
      </c>
      <c r="L277" s="101">
        <f t="shared" si="408"/>
        <v>0</v>
      </c>
      <c r="M277" s="101">
        <f t="shared" si="409"/>
        <v>1</v>
      </c>
      <c r="N277" s="106">
        <f t="shared" si="410"/>
        <v>0</v>
      </c>
    </row>
    <row r="278" spans="1:15" x14ac:dyDescent="0.25">
      <c r="A278" s="8" t="str">
        <f>IF(Checklist!A278="R","R","")</f>
        <v>R</v>
      </c>
      <c r="B278" s="97">
        <f>Checklist!B278</f>
        <v>10.17</v>
      </c>
      <c r="C278" s="98" t="str">
        <f>Checklist!C278</f>
        <v>Does your corporation change all default passwords for new software, hardware, etc., upon installation and, where this is not feasible (e.g., a control system with a hard-wired password), implement appropriate compensating security controls (e.g., administrative controls)?</v>
      </c>
      <c r="D278" s="104">
        <f>IF(Checklist!D278="Yes",1,0)</f>
        <v>0</v>
      </c>
      <c r="E278" s="101">
        <f>Weights!D278</f>
        <v>1</v>
      </c>
      <c r="F278" s="101">
        <f t="shared" si="404"/>
        <v>0</v>
      </c>
      <c r="G278" s="101">
        <f t="shared" si="405"/>
        <v>1</v>
      </c>
      <c r="H278" s="106">
        <f t="shared" si="406"/>
        <v>0</v>
      </c>
      <c r="I278" s="93" t="s">
        <v>625</v>
      </c>
      <c r="J278" s="8">
        <f t="shared" si="407"/>
        <v>0</v>
      </c>
      <c r="K278" s="101">
        <f>Weights!F278</f>
        <v>1</v>
      </c>
      <c r="L278" s="101">
        <f t="shared" si="408"/>
        <v>0</v>
      </c>
      <c r="M278" s="101">
        <f t="shared" si="409"/>
        <v>1</v>
      </c>
      <c r="N278" s="106">
        <f t="shared" si="410"/>
        <v>0</v>
      </c>
    </row>
    <row r="279" spans="1:15" x14ac:dyDescent="0.25">
      <c r="A279" s="8" t="str">
        <f>IF(Checklist!A279="R","R","")</f>
        <v>R</v>
      </c>
      <c r="B279" s="97">
        <f>Checklist!B279</f>
        <v>10.18</v>
      </c>
      <c r="C279" s="98" t="str">
        <f>Checklist!C279</f>
        <v>For critical pipeline cyber assets, has your corporation implemented the following measures?</v>
      </c>
      <c r="D279" s="109">
        <f>IF(Checklist!D279="Yes",1,0)</f>
        <v>0</v>
      </c>
      <c r="E279" s="110">
        <f>Weights!D279</f>
        <v>1</v>
      </c>
      <c r="F279" s="110">
        <f t="shared" si="404"/>
        <v>0</v>
      </c>
      <c r="G279" s="110">
        <f t="shared" si="405"/>
        <v>1</v>
      </c>
      <c r="H279" s="115">
        <f t="shared" si="406"/>
        <v>0</v>
      </c>
      <c r="I279" s="93" t="s">
        <v>625</v>
      </c>
      <c r="J279" s="109">
        <f t="shared" si="407"/>
        <v>0</v>
      </c>
      <c r="K279" s="110">
        <f>Weights!F279</f>
        <v>1</v>
      </c>
      <c r="L279" s="110">
        <f t="shared" ref="L279" si="411">J279*K279</f>
        <v>0</v>
      </c>
      <c r="M279" s="110">
        <f t="shared" ref="M279" si="412">1*K279</f>
        <v>1</v>
      </c>
      <c r="N279" s="115">
        <f t="shared" si="410"/>
        <v>0</v>
      </c>
      <c r="O279" s="111" t="s">
        <v>623</v>
      </c>
    </row>
    <row r="280" spans="1:15" x14ac:dyDescent="0.25">
      <c r="A280" s="8" t="str">
        <f>IF(Checklist!A280="R","R","")</f>
        <v/>
      </c>
      <c r="B280" s="97">
        <f>Checklist!B280</f>
        <v>10.180099999999999</v>
      </c>
      <c r="C280" s="98" t="str">
        <f>Checklist!C280</f>
        <v>Restrict user physical access to control systems
and control networks by using appropriate controls.</v>
      </c>
      <c r="D280" s="96">
        <f>IF(Checklist!D280="X",1,0)</f>
        <v>0</v>
      </c>
      <c r="E280" s="101">
        <f>Weights!D280</f>
        <v>1</v>
      </c>
      <c r="F280" s="101">
        <f t="shared" ref="F280:F284" si="413">D280*E280</f>
        <v>0</v>
      </c>
      <c r="G280" s="101">
        <f t="shared" ref="G280:G284" si="414">1*E280</f>
        <v>1</v>
      </c>
      <c r="H280" s="106">
        <f t="shared" ref="H280:H284" si="415">F280/G280</f>
        <v>0</v>
      </c>
      <c r="I280" s="93" t="s">
        <v>625</v>
      </c>
      <c r="J280" s="8">
        <f t="shared" ref="J280:J284" si="416">D280</f>
        <v>0</v>
      </c>
      <c r="K280" s="101">
        <f>Weights!F280</f>
        <v>1</v>
      </c>
      <c r="L280" s="101">
        <f t="shared" ref="L280:L283" si="417">F280</f>
        <v>0</v>
      </c>
      <c r="M280" s="101">
        <f t="shared" ref="M280:M283" si="418">G280</f>
        <v>1</v>
      </c>
      <c r="N280" s="106">
        <f t="shared" ref="N280:N284" si="419">L280/M280</f>
        <v>0</v>
      </c>
    </row>
    <row r="281" spans="1:15" x14ac:dyDescent="0.25">
      <c r="A281" s="8" t="str">
        <f>IF(Checklist!A281="R","R","")</f>
        <v/>
      </c>
      <c r="B281" s="97">
        <f>Checklist!B281</f>
        <v>10.180199999999999</v>
      </c>
      <c r="C281" s="98" t="str">
        <f>Checklist!C281</f>
        <v>Employ more stringent identity and access management practices
(e.g., authenticators, password-construct, access control).</v>
      </c>
      <c r="D281" s="96">
        <f>IF(Checklist!D281="X",1,0)</f>
        <v>0</v>
      </c>
      <c r="E281" s="101">
        <f>Weights!D281</f>
        <v>1</v>
      </c>
      <c r="F281" s="101">
        <f t="shared" si="413"/>
        <v>0</v>
      </c>
      <c r="G281" s="101">
        <f t="shared" si="414"/>
        <v>1</v>
      </c>
      <c r="H281" s="106">
        <f t="shared" si="415"/>
        <v>0</v>
      </c>
      <c r="I281" s="93" t="s">
        <v>625</v>
      </c>
      <c r="J281" s="8">
        <f t="shared" si="416"/>
        <v>0</v>
      </c>
      <c r="K281" s="101">
        <f>Weights!F281</f>
        <v>1</v>
      </c>
      <c r="L281" s="101">
        <f t="shared" si="417"/>
        <v>0</v>
      </c>
      <c r="M281" s="101">
        <f t="shared" si="418"/>
        <v>1</v>
      </c>
      <c r="N281" s="106">
        <f t="shared" si="419"/>
        <v>0</v>
      </c>
    </row>
    <row r="282" spans="1:15" x14ac:dyDescent="0.25">
      <c r="A282" s="8" t="str">
        <f>IF(Checklist!A282="R","R","")</f>
        <v>R</v>
      </c>
      <c r="B282" s="97">
        <f>Checklist!B282</f>
        <v>10.19</v>
      </c>
      <c r="C282" s="98" t="str">
        <f>Checklist!C282</f>
        <v>Does your corporation monitor physical and remote user access to critical pipeline cyber assets?</v>
      </c>
      <c r="D282" s="104">
        <f>IF(Checklist!D282="Yes",1,0)</f>
        <v>0</v>
      </c>
      <c r="E282" s="101">
        <f>Weights!D282</f>
        <v>1</v>
      </c>
      <c r="F282" s="101">
        <f t="shared" si="413"/>
        <v>0</v>
      </c>
      <c r="G282" s="101">
        <f t="shared" si="414"/>
        <v>1</v>
      </c>
      <c r="H282" s="106">
        <f t="shared" si="415"/>
        <v>0</v>
      </c>
      <c r="I282" s="93" t="s">
        <v>625</v>
      </c>
      <c r="J282" s="8">
        <f t="shared" si="416"/>
        <v>0</v>
      </c>
      <c r="K282" s="101">
        <f>Weights!F282</f>
        <v>1</v>
      </c>
      <c r="L282" s="101">
        <f t="shared" si="417"/>
        <v>0</v>
      </c>
      <c r="M282" s="101">
        <f t="shared" si="418"/>
        <v>1</v>
      </c>
      <c r="N282" s="106">
        <f t="shared" si="419"/>
        <v>0</v>
      </c>
    </row>
    <row r="283" spans="1:15" x14ac:dyDescent="0.25">
      <c r="A283" s="8" t="str">
        <f>IF(Checklist!A283="R","R","")</f>
        <v>R</v>
      </c>
      <c r="B283" s="97">
        <f>Checklist!B283</f>
        <v>10.199999999999999</v>
      </c>
      <c r="C283" s="98" t="str">
        <f>Checklist!C283</f>
        <v>Does your corporation employ mechanisms (e.g., active directory) to support the management of accounts for critical pipeline cyber assets?</v>
      </c>
      <c r="D283" s="104">
        <f>IF(Checklist!D283="Yes",1,0)</f>
        <v>0</v>
      </c>
      <c r="E283" s="101">
        <f>Weights!D283</f>
        <v>1</v>
      </c>
      <c r="F283" s="101">
        <f t="shared" si="413"/>
        <v>0</v>
      </c>
      <c r="G283" s="101">
        <f t="shared" si="414"/>
        <v>1</v>
      </c>
      <c r="H283" s="106">
        <f t="shared" si="415"/>
        <v>0</v>
      </c>
      <c r="I283" s="93" t="s">
        <v>625</v>
      </c>
      <c r="J283" s="8">
        <f t="shared" si="416"/>
        <v>0</v>
      </c>
      <c r="K283" s="101">
        <f>Weights!F283</f>
        <v>1</v>
      </c>
      <c r="L283" s="101">
        <f t="shared" si="417"/>
        <v>0</v>
      </c>
      <c r="M283" s="101">
        <f t="shared" si="418"/>
        <v>1</v>
      </c>
      <c r="N283" s="106">
        <f t="shared" si="419"/>
        <v>0</v>
      </c>
    </row>
    <row r="284" spans="1:15" x14ac:dyDescent="0.25">
      <c r="A284" s="8" t="str">
        <f>IF(Checklist!A284="R","R","")</f>
        <v>R</v>
      </c>
      <c r="B284" s="97">
        <f>Checklist!B284</f>
        <v>10.210000000000001</v>
      </c>
      <c r="C284" s="98" t="str">
        <f>Checklist!C284</f>
        <v>Has your corporation established and implemented policies and procedures to ensure data protection measures are in place, including the following?</v>
      </c>
      <c r="D284" s="109">
        <f>IF(Checklist!D284="Yes",1,0)</f>
        <v>0</v>
      </c>
      <c r="E284" s="110">
        <f>Weights!D284</f>
        <v>1</v>
      </c>
      <c r="F284" s="110">
        <f t="shared" si="413"/>
        <v>0</v>
      </c>
      <c r="G284" s="110">
        <f t="shared" si="414"/>
        <v>1</v>
      </c>
      <c r="H284" s="115">
        <f t="shared" si="415"/>
        <v>0</v>
      </c>
      <c r="I284" s="93" t="s">
        <v>625</v>
      </c>
      <c r="J284" s="109">
        <f t="shared" si="416"/>
        <v>0</v>
      </c>
      <c r="K284" s="110">
        <f>Weights!F284</f>
        <v>1</v>
      </c>
      <c r="L284" s="110">
        <f t="shared" ref="L284" si="420">J284*K284</f>
        <v>0</v>
      </c>
      <c r="M284" s="110">
        <f t="shared" ref="M284" si="421">1*K284</f>
        <v>1</v>
      </c>
      <c r="N284" s="115">
        <f t="shared" si="419"/>
        <v>0</v>
      </c>
      <c r="O284" s="111" t="s">
        <v>623</v>
      </c>
    </row>
    <row r="285" spans="1:15" x14ac:dyDescent="0.25">
      <c r="A285" s="8" t="str">
        <f>IF(Checklist!A285="R","R","")</f>
        <v/>
      </c>
      <c r="B285" s="97">
        <f>Checklist!B285</f>
        <v>10.210100000000001</v>
      </c>
      <c r="C285" s="98" t="str">
        <f>Checklist!C285</f>
        <v>Identifying critical data and establishing
classification of different types of data.</v>
      </c>
      <c r="D285" s="96">
        <f>IF(Checklist!D285="X",1,0)</f>
        <v>0</v>
      </c>
      <c r="E285" s="101">
        <f>Weights!D285</f>
        <v>1</v>
      </c>
      <c r="F285" s="101">
        <f t="shared" ref="F285:F296" si="422">D285*E285</f>
        <v>0</v>
      </c>
      <c r="G285" s="101">
        <f t="shared" ref="G285:G296" si="423">1*E285</f>
        <v>1</v>
      </c>
      <c r="H285" s="106">
        <f t="shared" ref="H285:H296" si="424">F285/G285</f>
        <v>0</v>
      </c>
      <c r="I285" s="93" t="s">
        <v>625</v>
      </c>
      <c r="J285" s="8">
        <f t="shared" ref="J285:J287" si="425">D285</f>
        <v>0</v>
      </c>
      <c r="K285" s="101">
        <f>Weights!F285</f>
        <v>1</v>
      </c>
      <c r="L285" s="101">
        <f t="shared" ref="L285:L287" si="426">F285</f>
        <v>0</v>
      </c>
      <c r="M285" s="101">
        <f t="shared" ref="M285:M287" si="427">G285</f>
        <v>1</v>
      </c>
      <c r="N285" s="106">
        <f t="shared" ref="N285:N287" si="428">L285/M285</f>
        <v>0</v>
      </c>
    </row>
    <row r="286" spans="1:15" x14ac:dyDescent="0.25">
      <c r="A286" s="8" t="str">
        <f>IF(Checklist!A286="R","R","")</f>
        <v/>
      </c>
      <c r="B286" s="97">
        <f>Checklist!B286</f>
        <v>10.2102</v>
      </c>
      <c r="C286" s="98" t="str">
        <f>Checklist!C286</f>
        <v>Establishing specific data handling procedures.</v>
      </c>
      <c r="D286" s="96">
        <f>IF(Checklist!D286="X",1,0)</f>
        <v>0</v>
      </c>
      <c r="E286" s="101">
        <f>Weights!D286</f>
        <v>1</v>
      </c>
      <c r="F286" s="101">
        <f t="shared" si="422"/>
        <v>0</v>
      </c>
      <c r="G286" s="101">
        <f t="shared" si="423"/>
        <v>1</v>
      </c>
      <c r="H286" s="106">
        <f t="shared" si="424"/>
        <v>0</v>
      </c>
      <c r="I286" s="93" t="s">
        <v>625</v>
      </c>
      <c r="J286" s="8">
        <f t="shared" si="425"/>
        <v>0</v>
      </c>
      <c r="K286" s="101">
        <f>Weights!F286</f>
        <v>1</v>
      </c>
      <c r="L286" s="101">
        <f t="shared" si="426"/>
        <v>0</v>
      </c>
      <c r="M286" s="101">
        <f t="shared" si="427"/>
        <v>1</v>
      </c>
      <c r="N286" s="106">
        <f t="shared" si="428"/>
        <v>0</v>
      </c>
    </row>
    <row r="287" spans="1:15" x14ac:dyDescent="0.25">
      <c r="A287" s="8" t="str">
        <f>IF(Checklist!A287="R","R","")</f>
        <v/>
      </c>
      <c r="B287" s="97">
        <f>Checklist!B287</f>
        <v>10.2103</v>
      </c>
      <c r="C287" s="98" t="str">
        <f>Checklist!C287</f>
        <v>Establishing specific data disposal procedures.</v>
      </c>
      <c r="D287" s="96">
        <f>IF(Checklist!D287="X",1,0)</f>
        <v>0</v>
      </c>
      <c r="E287" s="101">
        <f>Weights!D287</f>
        <v>1</v>
      </c>
      <c r="F287" s="101">
        <f t="shared" si="422"/>
        <v>0</v>
      </c>
      <c r="G287" s="101">
        <f t="shared" si="423"/>
        <v>1</v>
      </c>
      <c r="H287" s="106">
        <f t="shared" si="424"/>
        <v>0</v>
      </c>
      <c r="I287" s="93" t="s">
        <v>625</v>
      </c>
      <c r="J287" s="8">
        <f t="shared" si="425"/>
        <v>0</v>
      </c>
      <c r="K287" s="101">
        <f>Weights!F287</f>
        <v>1</v>
      </c>
      <c r="L287" s="101">
        <f t="shared" si="426"/>
        <v>0</v>
      </c>
      <c r="M287" s="101">
        <f t="shared" si="427"/>
        <v>1</v>
      </c>
      <c r="N287" s="106">
        <f t="shared" si="428"/>
        <v>0</v>
      </c>
    </row>
    <row r="288" spans="1:15" x14ac:dyDescent="0.25">
      <c r="A288" s="8" t="str">
        <f>IF(Checklist!A288="R","R","")</f>
        <v/>
      </c>
      <c r="B288" s="97">
        <f>Checklist!B288</f>
        <v>10.220000000000001</v>
      </c>
      <c r="C288" s="98" t="str">
        <f>Checklist!C288</f>
        <v>If data protection measures are not in place, are compensating controls in place?</v>
      </c>
      <c r="D288" s="104">
        <f>IF(Checklist!D288="Yes",1,0)</f>
        <v>0</v>
      </c>
      <c r="E288" s="101">
        <f>Weights!D288</f>
        <v>1</v>
      </c>
      <c r="F288" s="101">
        <f t="shared" si="422"/>
        <v>0</v>
      </c>
      <c r="G288" s="101">
        <f t="shared" si="423"/>
        <v>1</v>
      </c>
      <c r="H288" s="106">
        <f t="shared" si="424"/>
        <v>0</v>
      </c>
      <c r="I288" s="93" t="s">
        <v>625</v>
      </c>
      <c r="J288" s="108"/>
      <c r="K288" s="154"/>
      <c r="L288" s="108"/>
      <c r="M288" s="108"/>
      <c r="N288" s="108"/>
    </row>
    <row r="289" spans="1:15" x14ac:dyDescent="0.25">
      <c r="A289" s="8" t="str">
        <f>IF(Checklist!A289="R","R","")</f>
        <v>R</v>
      </c>
      <c r="B289" s="97">
        <f>Checklist!B289</f>
        <v>10.23</v>
      </c>
      <c r="C289" s="98" t="str">
        <f>Checklist!C289</f>
        <v>Are pipeline cyber assets segregated and protected from enterprise networks and the internet by use of physical separation, firewalls, and other protections?</v>
      </c>
      <c r="D289" s="104">
        <f>IF(Checklist!D289="Yes",1,0)</f>
        <v>0</v>
      </c>
      <c r="E289" s="101">
        <f>Weights!D289</f>
        <v>1</v>
      </c>
      <c r="F289" s="101">
        <f t="shared" si="422"/>
        <v>0</v>
      </c>
      <c r="G289" s="101">
        <f t="shared" si="423"/>
        <v>1</v>
      </c>
      <c r="H289" s="106">
        <f t="shared" si="424"/>
        <v>0</v>
      </c>
      <c r="I289" s="93" t="s">
        <v>625</v>
      </c>
      <c r="J289" s="8">
        <f t="shared" ref="J289" si="429">D289</f>
        <v>0</v>
      </c>
      <c r="K289" s="101">
        <f>Weights!F289</f>
        <v>1</v>
      </c>
      <c r="L289" s="101">
        <f t="shared" ref="L289" si="430">F289</f>
        <v>0</v>
      </c>
      <c r="M289" s="101">
        <f t="shared" ref="M289" si="431">G289</f>
        <v>1</v>
      </c>
      <c r="N289" s="106">
        <f t="shared" ref="N289" si="432">L289/M289</f>
        <v>0</v>
      </c>
    </row>
    <row r="290" spans="1:15" x14ac:dyDescent="0.25">
      <c r="A290" s="8" t="str">
        <f>IF(Checklist!A290="R","R","")</f>
        <v/>
      </c>
      <c r="B290" s="97">
        <f>Checklist!B290</f>
        <v>10.24</v>
      </c>
      <c r="C290" s="98" t="str">
        <f>Checklist!C290</f>
        <v>Does the OT system deny network traffic by default and allow only authorized network traffic?</v>
      </c>
      <c r="D290" s="104">
        <f>IF(Checklist!D290="Yes",1,0)</f>
        <v>0</v>
      </c>
      <c r="E290" s="101">
        <f>Weights!D290</f>
        <v>1</v>
      </c>
      <c r="F290" s="101">
        <f t="shared" si="422"/>
        <v>0</v>
      </c>
      <c r="G290" s="101">
        <f t="shared" si="423"/>
        <v>1</v>
      </c>
      <c r="H290" s="106">
        <f t="shared" si="424"/>
        <v>0</v>
      </c>
      <c r="I290" s="93" t="s">
        <v>625</v>
      </c>
      <c r="J290" s="108"/>
      <c r="K290" s="154"/>
      <c r="L290" s="108"/>
      <c r="M290" s="108"/>
      <c r="N290" s="108"/>
    </row>
    <row r="291" spans="1:15" x14ac:dyDescent="0.25">
      <c r="A291" s="8" t="str">
        <f>IF(Checklist!A291="R","R","")</f>
        <v/>
      </c>
      <c r="B291" s="97">
        <f>Checklist!B291</f>
        <v>10.25</v>
      </c>
      <c r="C291" s="98" t="str">
        <f>Checklist!C291</f>
        <v>Does the OT system monitor and manage communications at appropriate OT network boundaries?</v>
      </c>
      <c r="D291" s="104">
        <f>IF(Checklist!D291="Yes",1,0)</f>
        <v>0</v>
      </c>
      <c r="E291" s="101">
        <f>Weights!D291</f>
        <v>1</v>
      </c>
      <c r="F291" s="101">
        <f t="shared" si="422"/>
        <v>0</v>
      </c>
      <c r="G291" s="101">
        <f t="shared" si="423"/>
        <v>1</v>
      </c>
      <c r="H291" s="106">
        <f t="shared" si="424"/>
        <v>0</v>
      </c>
      <c r="I291" s="93" t="s">
        <v>625</v>
      </c>
      <c r="J291" s="108"/>
      <c r="K291" s="154"/>
      <c r="L291" s="108"/>
      <c r="M291" s="108"/>
      <c r="N291" s="108"/>
    </row>
    <row r="292" spans="1:15" x14ac:dyDescent="0.25">
      <c r="A292" s="8" t="str">
        <f>IF(Checklist!A292="R","R","")</f>
        <v/>
      </c>
      <c r="B292" s="97">
        <f>Checklist!B292</f>
        <v>10.26</v>
      </c>
      <c r="C292" s="98" t="str">
        <f>Checklist!C292</f>
        <v>Do OT system controls protect the integrity of electronically-communicated information? (e.g., preventing man in the middle)?</v>
      </c>
      <c r="D292" s="104">
        <f>IF(Checklist!D292="Yes",1,0)</f>
        <v>0</v>
      </c>
      <c r="E292" s="101">
        <f>Weights!D292</f>
        <v>1</v>
      </c>
      <c r="F292" s="101">
        <f t="shared" si="422"/>
        <v>0</v>
      </c>
      <c r="G292" s="101">
        <f t="shared" si="423"/>
        <v>1</v>
      </c>
      <c r="H292" s="106">
        <f t="shared" si="424"/>
        <v>0</v>
      </c>
      <c r="I292" s="93" t="s">
        <v>625</v>
      </c>
      <c r="J292" s="108"/>
      <c r="K292" s="154"/>
      <c r="L292" s="108"/>
      <c r="M292" s="108"/>
      <c r="N292" s="108"/>
    </row>
    <row r="293" spans="1:15" x14ac:dyDescent="0.25">
      <c r="A293" s="8" t="str">
        <f>IF(Checklist!A293="R","R","")</f>
        <v/>
      </c>
      <c r="B293" s="97">
        <f>Checklist!B293</f>
        <v>10.27</v>
      </c>
      <c r="C293" s="98" t="str">
        <f>Checklist!C293</f>
        <v>Does the OT system prevent traffic from being routed to the internet?</v>
      </c>
      <c r="D293" s="104">
        <f>IF(Checklist!D293="Yes",1,0)</f>
        <v>0</v>
      </c>
      <c r="E293" s="101">
        <f>Weights!D293</f>
        <v>1</v>
      </c>
      <c r="F293" s="101">
        <f t="shared" si="422"/>
        <v>0</v>
      </c>
      <c r="G293" s="101">
        <f t="shared" si="423"/>
        <v>1</v>
      </c>
      <c r="H293" s="106">
        <f t="shared" si="424"/>
        <v>0</v>
      </c>
      <c r="I293" s="93" t="s">
        <v>625</v>
      </c>
      <c r="J293" s="108"/>
      <c r="K293" s="154"/>
      <c r="L293" s="108"/>
      <c r="M293" s="108"/>
      <c r="N293" s="108"/>
    </row>
    <row r="294" spans="1:15" x14ac:dyDescent="0.25">
      <c r="A294" s="8" t="str">
        <f>IF(Checklist!A294="R","R","")</f>
        <v>R</v>
      </c>
      <c r="B294" s="97">
        <f>Checklist!B294</f>
        <v>10.28</v>
      </c>
      <c r="C294" s="98" t="str">
        <f>Checklist!C294</f>
        <v>Does your corporation regularly validate that technical controls comply with the company’s cybersecurity policies, plans, and procedures, and report results to senior management?</v>
      </c>
      <c r="D294" s="104">
        <f>IF(Checklist!D294="Yes",1,0)</f>
        <v>0</v>
      </c>
      <c r="E294" s="101">
        <f>Weights!D294</f>
        <v>1</v>
      </c>
      <c r="F294" s="101">
        <f t="shared" si="422"/>
        <v>0</v>
      </c>
      <c r="G294" s="101">
        <f t="shared" si="423"/>
        <v>1</v>
      </c>
      <c r="H294" s="106">
        <f t="shared" si="424"/>
        <v>0</v>
      </c>
      <c r="I294" s="93" t="s">
        <v>625</v>
      </c>
      <c r="J294" s="8">
        <f t="shared" ref="J294:J296" si="433">D294</f>
        <v>0</v>
      </c>
      <c r="K294" s="101">
        <f>Weights!F294</f>
        <v>1</v>
      </c>
      <c r="L294" s="101">
        <f t="shared" ref="L294:L295" si="434">F294</f>
        <v>0</v>
      </c>
      <c r="M294" s="101">
        <f t="shared" ref="M294:M295" si="435">G294</f>
        <v>1</v>
      </c>
      <c r="N294" s="106">
        <f t="shared" ref="N294:N296" si="436">L294/M294</f>
        <v>0</v>
      </c>
    </row>
    <row r="295" spans="1:15" x14ac:dyDescent="0.25">
      <c r="A295" s="8" t="str">
        <f>IF(Checklist!A295="R","R","")</f>
        <v>R</v>
      </c>
      <c r="B295" s="97">
        <f>Checklist!B295</f>
        <v>10.29</v>
      </c>
      <c r="C295" s="98" t="str">
        <f>Checklist!C295</f>
        <v>Has your corporation implemented technical or procedural controls to restrict the use of pipeline cyber assets to only approved activities?</v>
      </c>
      <c r="D295" s="104">
        <f>IF(Checklist!D295="Yes",1,0)</f>
        <v>0</v>
      </c>
      <c r="E295" s="101">
        <f>Weights!D295</f>
        <v>1</v>
      </c>
      <c r="F295" s="101">
        <f t="shared" si="422"/>
        <v>0</v>
      </c>
      <c r="G295" s="101">
        <f t="shared" si="423"/>
        <v>1</v>
      </c>
      <c r="H295" s="106">
        <f t="shared" si="424"/>
        <v>0</v>
      </c>
      <c r="I295" s="93" t="s">
        <v>625</v>
      </c>
      <c r="J295" s="8">
        <f t="shared" si="433"/>
        <v>0</v>
      </c>
      <c r="K295" s="101">
        <f>Weights!F295</f>
        <v>1</v>
      </c>
      <c r="L295" s="101">
        <f t="shared" si="434"/>
        <v>0</v>
      </c>
      <c r="M295" s="101">
        <f t="shared" si="435"/>
        <v>1</v>
      </c>
      <c r="N295" s="106">
        <f t="shared" si="436"/>
        <v>0</v>
      </c>
    </row>
    <row r="296" spans="1:15" x14ac:dyDescent="0.25">
      <c r="A296" s="8" t="str">
        <f>IF(Checklist!A296="R","R","")</f>
        <v>R</v>
      </c>
      <c r="B296" s="97">
        <f>Checklist!B296</f>
        <v>10.299999999999999</v>
      </c>
      <c r="C296" s="98" t="str">
        <f>Checklist!C296</f>
        <v>Has your corporation implemented processes to respond to anomalous activity through the following?</v>
      </c>
      <c r="D296" s="109">
        <f>IF(Checklist!D296="Yes",1,0)</f>
        <v>0</v>
      </c>
      <c r="E296" s="110">
        <f>Weights!D296</f>
        <v>1</v>
      </c>
      <c r="F296" s="110">
        <f t="shared" si="422"/>
        <v>0</v>
      </c>
      <c r="G296" s="110">
        <f t="shared" si="423"/>
        <v>1</v>
      </c>
      <c r="H296" s="115">
        <f t="shared" si="424"/>
        <v>0</v>
      </c>
      <c r="I296" s="93" t="s">
        <v>625</v>
      </c>
      <c r="J296" s="109">
        <f t="shared" si="433"/>
        <v>0</v>
      </c>
      <c r="K296" s="110">
        <f>Weights!F296</f>
        <v>1</v>
      </c>
      <c r="L296" s="110">
        <f t="shared" ref="L296" si="437">J296*K296</f>
        <v>0</v>
      </c>
      <c r="M296" s="110">
        <f t="shared" ref="M296" si="438">1*K296</f>
        <v>1</v>
      </c>
      <c r="N296" s="115">
        <f t="shared" si="436"/>
        <v>0</v>
      </c>
      <c r="O296" s="111" t="s">
        <v>623</v>
      </c>
    </row>
    <row r="297" spans="1:15" x14ac:dyDescent="0.25">
      <c r="A297" s="8" t="str">
        <f>IF(Checklist!A297="R","R","")</f>
        <v/>
      </c>
      <c r="B297" s="97">
        <f>Checklist!B297</f>
        <v>10.300099999999999</v>
      </c>
      <c r="C297" s="98" t="str">
        <f>Checklist!C297</f>
        <v>Generating alerts and responding to them in a timely manner.</v>
      </c>
      <c r="D297" s="96">
        <f>IF(Checklist!D297="X",1,0)</f>
        <v>0</v>
      </c>
      <c r="E297" s="101">
        <f>Weights!D297</f>
        <v>1</v>
      </c>
      <c r="F297" s="101">
        <f t="shared" ref="F297:F301" si="439">D297*E297</f>
        <v>0</v>
      </c>
      <c r="G297" s="101">
        <f t="shared" ref="G297:G301" si="440">1*E297</f>
        <v>1</v>
      </c>
      <c r="H297" s="106">
        <f t="shared" ref="H297:H301" si="441">F297/G297</f>
        <v>0</v>
      </c>
      <c r="I297" s="93" t="s">
        <v>625</v>
      </c>
      <c r="J297" s="8">
        <f t="shared" ref="J297:J301" si="442">D297</f>
        <v>0</v>
      </c>
      <c r="K297" s="101">
        <f>Weights!F297</f>
        <v>1</v>
      </c>
      <c r="L297" s="101">
        <f t="shared" ref="L297:L301" si="443">F297</f>
        <v>0</v>
      </c>
      <c r="M297" s="101">
        <f t="shared" ref="M297:M301" si="444">G297</f>
        <v>1</v>
      </c>
      <c r="N297" s="106">
        <f t="shared" ref="N297:N301" si="445">L297/M297</f>
        <v>0</v>
      </c>
    </row>
    <row r="298" spans="1:15" x14ac:dyDescent="0.25">
      <c r="A298" s="8" t="str">
        <f>IF(Checklist!A298="R","R","")</f>
        <v/>
      </c>
      <c r="B298" s="97">
        <f>Checklist!B298</f>
        <v>10.300199999999998</v>
      </c>
      <c r="C298" s="98" t="str">
        <f>Checklist!C298</f>
        <v>Logging cybersecurity events and reviewing these logs.</v>
      </c>
      <c r="D298" s="96">
        <f>IF(Checklist!D298="X",1,0)</f>
        <v>0</v>
      </c>
      <c r="E298" s="101">
        <f>Weights!D298</f>
        <v>1</v>
      </c>
      <c r="F298" s="101">
        <f t="shared" si="439"/>
        <v>0</v>
      </c>
      <c r="G298" s="101">
        <f t="shared" si="440"/>
        <v>1</v>
      </c>
      <c r="H298" s="106">
        <f t="shared" si="441"/>
        <v>0</v>
      </c>
      <c r="I298" s="93" t="s">
        <v>625</v>
      </c>
      <c r="J298" s="8">
        <f t="shared" si="442"/>
        <v>0</v>
      </c>
      <c r="K298" s="101">
        <f>Weights!F298</f>
        <v>1</v>
      </c>
      <c r="L298" s="101">
        <f t="shared" si="443"/>
        <v>0</v>
      </c>
      <c r="M298" s="101">
        <f t="shared" si="444"/>
        <v>1</v>
      </c>
      <c r="N298" s="106">
        <f t="shared" si="445"/>
        <v>0</v>
      </c>
    </row>
    <row r="299" spans="1:15" x14ac:dyDescent="0.25">
      <c r="A299" s="8" t="str">
        <f>IF(Checklist!A299="R","R","")</f>
        <v>R</v>
      </c>
      <c r="B299" s="97">
        <f>Checklist!B299</f>
        <v>10.31</v>
      </c>
      <c r="C299" s="98" t="str">
        <f>Checklist!C299</f>
        <v>Does your corporation monitor for unauthorized access or the introduction of malicious code or communications?</v>
      </c>
      <c r="D299" s="104">
        <f>IF(Checklist!D299="Yes",1,0)</f>
        <v>0</v>
      </c>
      <c r="E299" s="101">
        <f>Weights!D299</f>
        <v>1</v>
      </c>
      <c r="F299" s="101">
        <f t="shared" si="439"/>
        <v>0</v>
      </c>
      <c r="G299" s="101">
        <f t="shared" si="440"/>
        <v>1</v>
      </c>
      <c r="H299" s="106">
        <f t="shared" si="441"/>
        <v>0</v>
      </c>
      <c r="I299" s="93" t="s">
        <v>625</v>
      </c>
      <c r="J299" s="8">
        <f t="shared" si="442"/>
        <v>0</v>
      </c>
      <c r="K299" s="101">
        <f>Weights!F299</f>
        <v>1</v>
      </c>
      <c r="L299" s="101">
        <f t="shared" si="443"/>
        <v>0</v>
      </c>
      <c r="M299" s="101">
        <f t="shared" si="444"/>
        <v>1</v>
      </c>
      <c r="N299" s="106">
        <f t="shared" si="445"/>
        <v>0</v>
      </c>
    </row>
    <row r="300" spans="1:15" x14ac:dyDescent="0.25">
      <c r="A300" s="8" t="str">
        <f>IF(Checklist!A300="R","R","")</f>
        <v>R</v>
      </c>
      <c r="B300" s="97">
        <f>Checklist!B300</f>
        <v>10.32</v>
      </c>
      <c r="C300" s="98" t="str">
        <f>Checklist!C300</f>
        <v>Has your corporation established technical or procedural controls for cyber intrusion monitoring and detection?</v>
      </c>
      <c r="D300" s="104">
        <f>IF(Checklist!D300="Yes",1,0)</f>
        <v>0</v>
      </c>
      <c r="E300" s="101">
        <f>Weights!D300</f>
        <v>1</v>
      </c>
      <c r="F300" s="101">
        <f t="shared" si="439"/>
        <v>0</v>
      </c>
      <c r="G300" s="101">
        <f t="shared" si="440"/>
        <v>1</v>
      </c>
      <c r="H300" s="106">
        <f t="shared" si="441"/>
        <v>0</v>
      </c>
      <c r="I300" s="93" t="s">
        <v>625</v>
      </c>
      <c r="J300" s="8">
        <f t="shared" si="442"/>
        <v>0</v>
      </c>
      <c r="K300" s="101">
        <f>Weights!F300</f>
        <v>1</v>
      </c>
      <c r="L300" s="101">
        <f t="shared" si="443"/>
        <v>0</v>
      </c>
      <c r="M300" s="101">
        <f t="shared" si="444"/>
        <v>1</v>
      </c>
      <c r="N300" s="106">
        <f t="shared" si="445"/>
        <v>0</v>
      </c>
    </row>
    <row r="301" spans="1:15" x14ac:dyDescent="0.25">
      <c r="A301" s="8" t="str">
        <f>IF(Checklist!A301="R","R","")</f>
        <v>R</v>
      </c>
      <c r="B301" s="97">
        <f>Checklist!B301</f>
        <v>10.33</v>
      </c>
      <c r="C301" s="98" t="str">
        <f>Checklist!C301</f>
        <v>Does your corporation perform regular testing of intrusion and malware detection processes and procedures (e.g., penetration testing)?</v>
      </c>
      <c r="D301" s="104">
        <f>IF(Checklist!D301="Yes",1,0)</f>
        <v>0</v>
      </c>
      <c r="E301" s="101">
        <f>Weights!D301</f>
        <v>1</v>
      </c>
      <c r="F301" s="101">
        <f t="shared" si="439"/>
        <v>0</v>
      </c>
      <c r="G301" s="101">
        <f t="shared" si="440"/>
        <v>1</v>
      </c>
      <c r="H301" s="106">
        <f t="shared" si="441"/>
        <v>0</v>
      </c>
      <c r="I301" s="93" t="s">
        <v>625</v>
      </c>
      <c r="J301" s="8">
        <f t="shared" si="442"/>
        <v>0</v>
      </c>
      <c r="K301" s="101">
        <f>Weights!F301</f>
        <v>1</v>
      </c>
      <c r="L301" s="101">
        <f t="shared" si="443"/>
        <v>0</v>
      </c>
      <c r="M301" s="101">
        <f t="shared" si="444"/>
        <v>1</v>
      </c>
      <c r="N301" s="106">
        <f t="shared" si="445"/>
        <v>0</v>
      </c>
    </row>
    <row r="302" spans="1:15" ht="13" x14ac:dyDescent="0.25">
      <c r="A302" s="89" t="str">
        <f>Checklist!A302</f>
        <v>SAI</v>
      </c>
      <c r="B302" s="100">
        <f>Checklist!B302</f>
        <v>11</v>
      </c>
      <c r="C302" s="89" t="str">
        <f>Checklist!C302</f>
        <v>Physical Security &amp; Access Control</v>
      </c>
      <c r="D302" s="89"/>
      <c r="E302" s="153">
        <f>Weights!D302</f>
        <v>1</v>
      </c>
      <c r="F302" s="113">
        <f>SUM(F351,F355,F359:F367)</f>
        <v>0</v>
      </c>
      <c r="G302" s="113">
        <f>SUM(G351,G355,G359:G367)</f>
        <v>11</v>
      </c>
      <c r="H302" s="114">
        <f>F302/G302</f>
        <v>0</v>
      </c>
      <c r="I302" s="93" t="s">
        <v>625</v>
      </c>
      <c r="J302" s="92"/>
      <c r="K302" s="152">
        <f>Weights!F302</f>
        <v>1</v>
      </c>
      <c r="L302" s="113">
        <f>SUM(L351,L355,L359:L367)</f>
        <v>0</v>
      </c>
      <c r="M302" s="113">
        <f>SUM(M351,M355,M359:M367)</f>
        <v>11</v>
      </c>
      <c r="N302" s="114">
        <f>L302/M302</f>
        <v>0</v>
      </c>
    </row>
    <row r="303" spans="1:15" x14ac:dyDescent="0.25">
      <c r="A303" s="8" t="str">
        <f>IF(Checklist!A303="R","R","")</f>
        <v/>
      </c>
      <c r="B303" s="97">
        <f>Checklist!B303</f>
        <v>11.01</v>
      </c>
      <c r="C303" s="98" t="str">
        <f>Checklist!C303</f>
        <v>Which of the following security measures does your corporate security plan require at critical facilities?</v>
      </c>
      <c r="D303" s="109" t="str">
        <f>Checklist!D303</f>
        <v>ZZZ</v>
      </c>
      <c r="E303" s="110"/>
      <c r="F303" s="110"/>
      <c r="G303" s="110"/>
      <c r="H303" s="115"/>
      <c r="I303" s="93" t="s">
        <v>625</v>
      </c>
      <c r="J303" s="94"/>
      <c r="K303" s="103"/>
      <c r="L303" s="103"/>
      <c r="M303" s="103"/>
      <c r="N303" s="107"/>
      <c r="O303" s="111" t="s">
        <v>623</v>
      </c>
    </row>
    <row r="304" spans="1:15" x14ac:dyDescent="0.25">
      <c r="A304" s="8" t="str">
        <f>IF(Checklist!A304="R","R","")</f>
        <v/>
      </c>
      <c r="B304" s="97">
        <f>Checklist!B304</f>
        <v>11.0101</v>
      </c>
      <c r="C304" s="98" t="str">
        <f>Checklist!C304</f>
        <v>Fences</v>
      </c>
      <c r="D304" s="96">
        <f>IF(Checklist!D304="X",1,0)</f>
        <v>0</v>
      </c>
      <c r="E304" s="101">
        <f>Weights!D304</f>
        <v>1</v>
      </c>
      <c r="F304" s="101">
        <f t="shared" ref="F304:F321" si="446">D304*E304</f>
        <v>0</v>
      </c>
      <c r="G304" s="101">
        <f t="shared" ref="G304:G321" si="447">1*E304</f>
        <v>1</v>
      </c>
      <c r="H304" s="106">
        <f t="shared" ref="H304:H321" si="448">F304/G304</f>
        <v>0</v>
      </c>
      <c r="I304" s="93" t="s">
        <v>625</v>
      </c>
      <c r="J304" s="108"/>
      <c r="K304" s="154"/>
      <c r="L304" s="108"/>
      <c r="M304" s="108"/>
      <c r="N304" s="108"/>
    </row>
    <row r="305" spans="1:14" x14ac:dyDescent="0.25">
      <c r="A305" s="8" t="str">
        <f>IF(Checklist!A305="R","R","")</f>
        <v/>
      </c>
      <c r="B305" s="97">
        <f>Checklist!B305</f>
        <v>11.010199999999999</v>
      </c>
      <c r="C305" s="98" t="str">
        <f>Checklist!C305</f>
        <v>Gates equivalent to attached barriers</v>
      </c>
      <c r="D305" s="96">
        <f>IF(Checklist!D305="X",1,0)</f>
        <v>0</v>
      </c>
      <c r="E305" s="101">
        <f>Weights!D305</f>
        <v>1</v>
      </c>
      <c r="F305" s="101">
        <f t="shared" si="446"/>
        <v>0</v>
      </c>
      <c r="G305" s="101">
        <f t="shared" si="447"/>
        <v>1</v>
      </c>
      <c r="H305" s="106">
        <f t="shared" si="448"/>
        <v>0</v>
      </c>
      <c r="I305" s="93" t="s">
        <v>625</v>
      </c>
      <c r="J305" s="108"/>
      <c r="K305" s="154"/>
      <c r="L305" s="108"/>
      <c r="M305" s="108"/>
      <c r="N305" s="108"/>
    </row>
    <row r="306" spans="1:14" x14ac:dyDescent="0.25">
      <c r="A306" s="8" t="str">
        <f>IF(Checklist!A306="R","R","")</f>
        <v/>
      </c>
      <c r="B306" s="97">
        <f>Checklist!B306</f>
        <v>11.010299999999999</v>
      </c>
      <c r="C306" s="98" t="str">
        <f>Checklist!C306</f>
        <v>Signage such as No Trespassing, Do Not Enter,
Authorized Personnel Only, CCTV in Use, etc.</v>
      </c>
      <c r="D306" s="96">
        <f>IF(Checklist!D306="X",1,0)</f>
        <v>0</v>
      </c>
      <c r="E306" s="101">
        <f>Weights!D306</f>
        <v>1</v>
      </c>
      <c r="F306" s="101">
        <f t="shared" si="446"/>
        <v>0</v>
      </c>
      <c r="G306" s="101">
        <f t="shared" si="447"/>
        <v>1</v>
      </c>
      <c r="H306" s="106">
        <f t="shared" si="448"/>
        <v>0</v>
      </c>
      <c r="I306" s="93" t="s">
        <v>625</v>
      </c>
      <c r="J306" s="108"/>
      <c r="K306" s="154"/>
      <c r="L306" s="108"/>
      <c r="M306" s="108"/>
      <c r="N306" s="108"/>
    </row>
    <row r="307" spans="1:14" x14ac:dyDescent="0.25">
      <c r="A307" s="8" t="str">
        <f>IF(Checklist!A307="R","R","")</f>
        <v/>
      </c>
      <c r="B307" s="97">
        <f>Checklist!B307</f>
        <v>11.010399999999999</v>
      </c>
      <c r="C307" s="98" t="str">
        <f>Checklist!C307</f>
        <v>Closed circuit television (CCTV)</v>
      </c>
      <c r="D307" s="96">
        <f>IF(Checklist!D307="X",1,0)</f>
        <v>0</v>
      </c>
      <c r="E307" s="101">
        <f>Weights!D307</f>
        <v>1</v>
      </c>
      <c r="F307" s="101">
        <f t="shared" si="446"/>
        <v>0</v>
      </c>
      <c r="G307" s="101">
        <f t="shared" si="447"/>
        <v>1</v>
      </c>
      <c r="H307" s="106">
        <f t="shared" si="448"/>
        <v>0</v>
      </c>
      <c r="I307" s="93" t="s">
        <v>625</v>
      </c>
      <c r="J307" s="108"/>
      <c r="K307" s="154"/>
      <c r="L307" s="108"/>
      <c r="M307" s="108"/>
      <c r="N307" s="108"/>
    </row>
    <row r="308" spans="1:14" x14ac:dyDescent="0.25">
      <c r="A308" s="8" t="str">
        <f>IF(Checklist!A308="R","R","")</f>
        <v/>
      </c>
      <c r="B308" s="97">
        <f>Checklist!B308</f>
        <v>11.010499999999999</v>
      </c>
      <c r="C308" s="98" t="str">
        <f>Checklist!C308</f>
        <v>Intrusion sensors</v>
      </c>
      <c r="D308" s="96">
        <f>IF(Checklist!D308="X",1,0)</f>
        <v>0</v>
      </c>
      <c r="E308" s="101">
        <f>Weights!D308</f>
        <v>1</v>
      </c>
      <c r="F308" s="101">
        <f t="shared" si="446"/>
        <v>0</v>
      </c>
      <c r="G308" s="101">
        <f t="shared" si="447"/>
        <v>1</v>
      </c>
      <c r="H308" s="106">
        <f t="shared" si="448"/>
        <v>0</v>
      </c>
      <c r="I308" s="93" t="s">
        <v>625</v>
      </c>
      <c r="J308" s="108"/>
      <c r="K308" s="154"/>
      <c r="L308" s="108"/>
      <c r="M308" s="108"/>
      <c r="N308" s="108"/>
    </row>
    <row r="309" spans="1:14" x14ac:dyDescent="0.25">
      <c r="A309" s="8" t="str">
        <f>IF(Checklist!A309="R","R","")</f>
        <v/>
      </c>
      <c r="B309" s="97">
        <f>Checklist!B309</f>
        <v>11.010599999999998</v>
      </c>
      <c r="C309" s="98" t="str">
        <f>Checklist!C309</f>
        <v>Alarms</v>
      </c>
      <c r="D309" s="96">
        <f>IF(Checklist!D309="X",1,0)</f>
        <v>0</v>
      </c>
      <c r="E309" s="101">
        <f>Weights!D309</f>
        <v>1</v>
      </c>
      <c r="F309" s="101">
        <f t="shared" si="446"/>
        <v>0</v>
      </c>
      <c r="G309" s="101">
        <f t="shared" si="447"/>
        <v>1</v>
      </c>
      <c r="H309" s="106">
        <f t="shared" si="448"/>
        <v>0</v>
      </c>
      <c r="I309" s="93" t="s">
        <v>625</v>
      </c>
      <c r="J309" s="108"/>
      <c r="K309" s="154"/>
      <c r="L309" s="108"/>
      <c r="M309" s="108"/>
      <c r="N309" s="108"/>
    </row>
    <row r="310" spans="1:14" x14ac:dyDescent="0.25">
      <c r="A310" s="8" t="str">
        <f>IF(Checklist!A310="R","R","")</f>
        <v/>
      </c>
      <c r="B310" s="97">
        <f>Checklist!B310</f>
        <v>11.010699999999998</v>
      </c>
      <c r="C310" s="98" t="str">
        <f>Checklist!C310</f>
        <v>Clear zones around fence lines</v>
      </c>
      <c r="D310" s="96">
        <f>IF(Checklist!D310="X",1,0)</f>
        <v>0</v>
      </c>
      <c r="E310" s="101">
        <f>Weights!D310</f>
        <v>1</v>
      </c>
      <c r="F310" s="101">
        <f t="shared" si="446"/>
        <v>0</v>
      </c>
      <c r="G310" s="101">
        <f t="shared" si="447"/>
        <v>1</v>
      </c>
      <c r="H310" s="106">
        <f t="shared" si="448"/>
        <v>0</v>
      </c>
      <c r="I310" s="93" t="s">
        <v>625</v>
      </c>
      <c r="J310" s="108"/>
      <c r="K310" s="154"/>
      <c r="L310" s="108"/>
      <c r="M310" s="108"/>
      <c r="N310" s="108"/>
    </row>
    <row r="311" spans="1:14" x14ac:dyDescent="0.25">
      <c r="A311" s="8" t="str">
        <f>IF(Checklist!A311="R","R","")</f>
        <v/>
      </c>
      <c r="B311" s="97">
        <f>Checklist!B311</f>
        <v>11.010799999999998</v>
      </c>
      <c r="C311" s="98" t="str">
        <f>Checklist!C311</f>
        <v>Locks</v>
      </c>
      <c r="D311" s="96">
        <f>IF(Checklist!D311="X",1,0)</f>
        <v>0</v>
      </c>
      <c r="E311" s="101">
        <f>Weights!D311</f>
        <v>1</v>
      </c>
      <c r="F311" s="101">
        <f t="shared" si="446"/>
        <v>0</v>
      </c>
      <c r="G311" s="101">
        <f t="shared" si="447"/>
        <v>1</v>
      </c>
      <c r="H311" s="106">
        <f t="shared" si="448"/>
        <v>0</v>
      </c>
      <c r="I311" s="93" t="s">
        <v>625</v>
      </c>
      <c r="J311" s="108"/>
      <c r="K311" s="154"/>
      <c r="L311" s="108"/>
      <c r="M311" s="108"/>
      <c r="N311" s="108"/>
    </row>
    <row r="312" spans="1:14" x14ac:dyDescent="0.25">
      <c r="A312" s="8" t="str">
        <f>IF(Checklist!A312="R","R","")</f>
        <v/>
      </c>
      <c r="B312" s="97">
        <f>Checklist!B312</f>
        <v>11.010899999999998</v>
      </c>
      <c r="C312" s="98" t="str">
        <f>Checklist!C312</f>
        <v>Barriers such as bollards, planters, or Jersey barriers</v>
      </c>
      <c r="D312" s="96">
        <f>IF(Checklist!D312="X",1,0)</f>
        <v>0</v>
      </c>
      <c r="E312" s="101">
        <f>Weights!D312</f>
        <v>1</v>
      </c>
      <c r="F312" s="101">
        <f t="shared" si="446"/>
        <v>0</v>
      </c>
      <c r="G312" s="101">
        <f t="shared" si="447"/>
        <v>1</v>
      </c>
      <c r="H312" s="106">
        <f t="shared" si="448"/>
        <v>0</v>
      </c>
      <c r="I312" s="93" t="s">
        <v>625</v>
      </c>
      <c r="J312" s="108"/>
      <c r="K312" s="154"/>
      <c r="L312" s="108"/>
      <c r="M312" s="108"/>
      <c r="N312" s="108"/>
    </row>
    <row r="313" spans="1:14" x14ac:dyDescent="0.25">
      <c r="A313" s="8" t="str">
        <f>IF(Checklist!A313="R","R","")</f>
        <v/>
      </c>
      <c r="B313" s="97">
        <f>Checklist!B313</f>
        <v>11.010999999999997</v>
      </c>
      <c r="C313" s="98" t="str">
        <f>Checklist!C313</f>
        <v>Tamper devices</v>
      </c>
      <c r="D313" s="96">
        <f>IF(Checklist!D313="X",1,0)</f>
        <v>0</v>
      </c>
      <c r="E313" s="101">
        <f>Weights!D313</f>
        <v>1</v>
      </c>
      <c r="F313" s="101">
        <f t="shared" si="446"/>
        <v>0</v>
      </c>
      <c r="G313" s="101">
        <f t="shared" si="447"/>
        <v>1</v>
      </c>
      <c r="H313" s="106">
        <f t="shared" si="448"/>
        <v>0</v>
      </c>
      <c r="I313" s="93" t="s">
        <v>625</v>
      </c>
      <c r="J313" s="108"/>
      <c r="K313" s="154"/>
      <c r="L313" s="108"/>
      <c r="M313" s="108"/>
      <c r="N313" s="108"/>
    </row>
    <row r="314" spans="1:14" x14ac:dyDescent="0.25">
      <c r="A314" s="8" t="str">
        <f>IF(Checklist!A314="R","R","")</f>
        <v/>
      </c>
      <c r="B314" s="97">
        <f>Checklist!B314</f>
        <v>11.011099999999997</v>
      </c>
      <c r="C314" s="98" t="str">
        <f>Checklist!C314</f>
        <v>Patrols</v>
      </c>
      <c r="D314" s="96">
        <f>IF(Checklist!D314="X",1,0)</f>
        <v>0</v>
      </c>
      <c r="E314" s="101">
        <f>Weights!D314</f>
        <v>1</v>
      </c>
      <c r="F314" s="101">
        <f t="shared" si="446"/>
        <v>0</v>
      </c>
      <c r="G314" s="101">
        <f t="shared" si="447"/>
        <v>1</v>
      </c>
      <c r="H314" s="106">
        <f t="shared" si="448"/>
        <v>0</v>
      </c>
      <c r="I314" s="93" t="s">
        <v>625</v>
      </c>
      <c r="J314" s="108"/>
      <c r="K314" s="154"/>
      <c r="L314" s="108"/>
      <c r="M314" s="108"/>
      <c r="N314" s="108"/>
    </row>
    <row r="315" spans="1:14" x14ac:dyDescent="0.25">
      <c r="A315" s="8" t="str">
        <f>IF(Checklist!A315="R","R","")</f>
        <v/>
      </c>
      <c r="B315" s="97">
        <f>Checklist!B315</f>
        <v>11.011199999999997</v>
      </c>
      <c r="C315" s="98" t="str">
        <f>Checklist!C315</f>
        <v>Lighting</v>
      </c>
      <c r="D315" s="96">
        <f>IF(Checklist!D315="X",1,0)</f>
        <v>0</v>
      </c>
      <c r="E315" s="101">
        <f>Weights!D315</f>
        <v>1</v>
      </c>
      <c r="F315" s="101">
        <f t="shared" si="446"/>
        <v>0</v>
      </c>
      <c r="G315" s="101">
        <f t="shared" si="447"/>
        <v>1</v>
      </c>
      <c r="H315" s="106">
        <f t="shared" si="448"/>
        <v>0</v>
      </c>
      <c r="I315" s="93" t="s">
        <v>625</v>
      </c>
      <c r="J315" s="108"/>
      <c r="K315" s="154"/>
      <c r="L315" s="108"/>
      <c r="M315" s="108"/>
      <c r="N315" s="108"/>
    </row>
    <row r="316" spans="1:14" x14ac:dyDescent="0.25">
      <c r="A316" s="8" t="str">
        <f>IF(Checklist!A316="R","R","")</f>
        <v/>
      </c>
      <c r="B316" s="97">
        <f>Checklist!B316</f>
        <v>11.011299999999997</v>
      </c>
      <c r="C316" s="98" t="str">
        <f>Checklist!C316</f>
        <v>Crime Prevention Through Environmental Design (CPTED)</v>
      </c>
      <c r="D316" s="96">
        <f>IF(Checklist!D316="X",1,0)</f>
        <v>0</v>
      </c>
      <c r="E316" s="101">
        <f>Weights!D316</f>
        <v>1</v>
      </c>
      <c r="F316" s="101">
        <f t="shared" si="446"/>
        <v>0</v>
      </c>
      <c r="G316" s="101">
        <f t="shared" si="447"/>
        <v>1</v>
      </c>
      <c r="H316" s="106">
        <f t="shared" si="448"/>
        <v>0</v>
      </c>
      <c r="I316" s="93" t="s">
        <v>625</v>
      </c>
      <c r="J316" s="108"/>
      <c r="K316" s="154"/>
      <c r="L316" s="108"/>
      <c r="M316" s="108"/>
      <c r="N316" s="108"/>
    </row>
    <row r="317" spans="1:14" x14ac:dyDescent="0.25">
      <c r="A317" s="8" t="str">
        <f>IF(Checklist!A317="R","R","")</f>
        <v/>
      </c>
      <c r="B317" s="97">
        <f>Checklist!B317</f>
        <v>11.011399999999997</v>
      </c>
      <c r="C317" s="98" t="str">
        <f>Checklist!C317</f>
        <v>Unarmed Guards</v>
      </c>
      <c r="D317" s="96">
        <f>IF(Checklist!D317="X",1,0)</f>
        <v>0</v>
      </c>
      <c r="E317" s="101">
        <f>Weights!D317</f>
        <v>1</v>
      </c>
      <c r="F317" s="101">
        <f t="shared" si="446"/>
        <v>0</v>
      </c>
      <c r="G317" s="101">
        <f t="shared" si="447"/>
        <v>1</v>
      </c>
      <c r="H317" s="106">
        <f t="shared" si="448"/>
        <v>0</v>
      </c>
      <c r="I317" s="93" t="s">
        <v>625</v>
      </c>
      <c r="J317" s="108"/>
      <c r="K317" s="154"/>
      <c r="L317" s="108"/>
      <c r="M317" s="108"/>
      <c r="N317" s="108"/>
    </row>
    <row r="318" spans="1:14" x14ac:dyDescent="0.25">
      <c r="A318" s="8" t="str">
        <f>IF(Checklist!A318="R","R","")</f>
        <v/>
      </c>
      <c r="B318" s="97">
        <f>Checklist!B318</f>
        <v>11.011499999999996</v>
      </c>
      <c r="C318" s="98" t="str">
        <f>Checklist!C318</f>
        <v>Armed Guards</v>
      </c>
      <c r="D318" s="96">
        <f>IF(Checklist!D318="X",1,0)</f>
        <v>0</v>
      </c>
      <c r="E318" s="101">
        <f>Weights!D318</f>
        <v>1</v>
      </c>
      <c r="F318" s="101">
        <f t="shared" si="446"/>
        <v>0</v>
      </c>
      <c r="G318" s="101">
        <f t="shared" si="447"/>
        <v>1</v>
      </c>
      <c r="H318" s="106">
        <f t="shared" si="448"/>
        <v>0</v>
      </c>
      <c r="I318" s="93" t="s">
        <v>625</v>
      </c>
      <c r="J318" s="108"/>
      <c r="K318" s="154"/>
      <c r="L318" s="108"/>
      <c r="M318" s="108"/>
      <c r="N318" s="108"/>
    </row>
    <row r="319" spans="1:14" x14ac:dyDescent="0.25">
      <c r="A319" s="8" t="str">
        <f>IF(Checklist!A319="R","R","")</f>
        <v/>
      </c>
      <c r="B319" s="97">
        <f>Checklist!B319</f>
        <v>11.011599999999996</v>
      </c>
      <c r="C319" s="98" t="str">
        <f>Checklist!C319</f>
        <v>Video-analytic Systems</v>
      </c>
      <c r="D319" s="96">
        <f>IF(Checklist!D319="X",1,0)</f>
        <v>0</v>
      </c>
      <c r="E319" s="101">
        <f>Weights!D319</f>
        <v>1</v>
      </c>
      <c r="F319" s="101">
        <f t="shared" si="446"/>
        <v>0</v>
      </c>
      <c r="G319" s="101">
        <f t="shared" si="447"/>
        <v>1</v>
      </c>
      <c r="H319" s="106">
        <f t="shared" si="448"/>
        <v>0</v>
      </c>
      <c r="I319" s="93" t="s">
        <v>625</v>
      </c>
      <c r="J319" s="108"/>
      <c r="K319" s="154"/>
      <c r="L319" s="108"/>
      <c r="M319" s="108"/>
      <c r="N319" s="108"/>
    </row>
    <row r="320" spans="1:14" x14ac:dyDescent="0.25">
      <c r="A320" s="8" t="str">
        <f>IF(Checklist!A320="R","R","")</f>
        <v/>
      </c>
      <c r="B320" s="97">
        <f>Checklist!B320</f>
        <v>11.011699999999996</v>
      </c>
      <c r="C320" s="98" t="str">
        <f>Checklist!C320</f>
        <v>Video Recording</v>
      </c>
      <c r="D320" s="96">
        <f>IF(Checklist!D320="X",1,0)</f>
        <v>0</v>
      </c>
      <c r="E320" s="101">
        <f>Weights!D320</f>
        <v>1</v>
      </c>
      <c r="F320" s="101">
        <f t="shared" si="446"/>
        <v>0</v>
      </c>
      <c r="G320" s="101">
        <f t="shared" si="447"/>
        <v>1</v>
      </c>
      <c r="H320" s="106">
        <f t="shared" si="448"/>
        <v>0</v>
      </c>
      <c r="I320" s="93" t="s">
        <v>625</v>
      </c>
      <c r="J320" s="108"/>
      <c r="K320" s="154"/>
      <c r="L320" s="108"/>
      <c r="M320" s="108"/>
      <c r="N320" s="108"/>
    </row>
    <row r="321" spans="1:15" x14ac:dyDescent="0.25">
      <c r="A321" s="8" t="str">
        <f>IF(Checklist!A321="R","R","")</f>
        <v/>
      </c>
      <c r="B321" s="97">
        <f>Checklist!B321</f>
        <v>11.011799999999996</v>
      </c>
      <c r="C321" s="98" t="str">
        <f>Checklist!C321</f>
        <v>Intrustion-detection Systems</v>
      </c>
      <c r="D321" s="96">
        <f>IF(Checklist!D321="X",1,0)</f>
        <v>0</v>
      </c>
      <c r="E321" s="101">
        <f>Weights!D321</f>
        <v>1</v>
      </c>
      <c r="F321" s="101">
        <f t="shared" si="446"/>
        <v>0</v>
      </c>
      <c r="G321" s="101">
        <f t="shared" si="447"/>
        <v>1</v>
      </c>
      <c r="H321" s="106">
        <f t="shared" si="448"/>
        <v>0</v>
      </c>
      <c r="I321" s="93" t="s">
        <v>625</v>
      </c>
      <c r="J321" s="108"/>
      <c r="K321" s="154"/>
      <c r="L321" s="108"/>
      <c r="M321" s="108"/>
      <c r="N321" s="108"/>
    </row>
    <row r="322" spans="1:15" x14ac:dyDescent="0.25">
      <c r="A322" s="8" t="str">
        <f>IF(Checklist!A322="R","R","")</f>
        <v/>
      </c>
      <c r="B322" s="97">
        <f>Checklist!B322</f>
        <v>11.011899999999995</v>
      </c>
      <c r="C322" s="98" t="str">
        <f>Checklist!C322</f>
        <v>Other (if checked, elaborate)</v>
      </c>
      <c r="D322" s="96">
        <f>IF(Checklist!D322="X",1,0)</f>
        <v>0</v>
      </c>
      <c r="E322" s="101">
        <f>Weights!D322</f>
        <v>1</v>
      </c>
      <c r="F322" s="101">
        <f t="shared" ref="F322" si="449">D322*E322</f>
        <v>0</v>
      </c>
      <c r="G322" s="101">
        <f t="shared" ref="G322" si="450">1*E322</f>
        <v>1</v>
      </c>
      <c r="H322" s="106">
        <f t="shared" ref="H322" si="451">F322/G322</f>
        <v>0</v>
      </c>
      <c r="I322" s="93" t="s">
        <v>625</v>
      </c>
      <c r="J322" s="108"/>
      <c r="K322" s="154"/>
      <c r="L322" s="108"/>
      <c r="M322" s="108"/>
      <c r="N322" s="108"/>
    </row>
    <row r="323" spans="1:15" x14ac:dyDescent="0.25">
      <c r="A323" s="8" t="str">
        <f>IF(Checklist!A323="R","R","")</f>
        <v/>
      </c>
      <c r="B323" s="97">
        <f>Checklist!B323</f>
        <v>11.02</v>
      </c>
      <c r="C323" s="98" t="str">
        <f>Checklist!C323</f>
        <v>How does your corporation physically control access to controlled-access areas?</v>
      </c>
      <c r="D323" s="109" t="str">
        <f>Checklist!D323</f>
        <v>ZZZ</v>
      </c>
      <c r="E323" s="110"/>
      <c r="F323" s="110"/>
      <c r="G323" s="110"/>
      <c r="H323" s="115"/>
      <c r="I323" s="93" t="s">
        <v>625</v>
      </c>
      <c r="J323" s="94"/>
      <c r="K323" s="103"/>
      <c r="L323" s="103"/>
      <c r="M323" s="103"/>
      <c r="N323" s="107"/>
      <c r="O323" s="111" t="s">
        <v>623</v>
      </c>
    </row>
    <row r="324" spans="1:15" x14ac:dyDescent="0.25">
      <c r="A324" s="8" t="str">
        <f>IF(Checklist!A324="R","R","")</f>
        <v/>
      </c>
      <c r="B324" s="97">
        <f>Checklist!B324</f>
        <v>11.020099999999999</v>
      </c>
      <c r="C324" s="98" t="str">
        <f>Checklist!C324</f>
        <v>Lock and Key</v>
      </c>
      <c r="D324" s="96">
        <f>IF(Checklist!D324="X",1,0)</f>
        <v>0</v>
      </c>
      <c r="E324" s="101">
        <f>Weights!D324</f>
        <v>1</v>
      </c>
      <c r="F324" s="101">
        <f t="shared" ref="F324:F330" si="452">D324*E324</f>
        <v>0</v>
      </c>
      <c r="G324" s="101">
        <f t="shared" ref="G324:G330" si="453">1*E324</f>
        <v>1</v>
      </c>
      <c r="H324" s="106">
        <f t="shared" ref="H324:H330" si="454">F324/G324</f>
        <v>0</v>
      </c>
      <c r="I324" s="93" t="s">
        <v>625</v>
      </c>
      <c r="J324" s="108"/>
      <c r="K324" s="154"/>
      <c r="L324" s="108"/>
      <c r="M324" s="108"/>
      <c r="N324" s="108"/>
    </row>
    <row r="325" spans="1:15" x14ac:dyDescent="0.25">
      <c r="A325" s="8" t="str">
        <f>IF(Checklist!A325="R","R","")</f>
        <v/>
      </c>
      <c r="B325" s="97">
        <f>Checklist!B325</f>
        <v>11.020199999999999</v>
      </c>
      <c r="C325" s="98" t="str">
        <f>Checklist!C325</f>
        <v>Biometric reader</v>
      </c>
      <c r="D325" s="96">
        <f>IF(Checklist!D325="X",1,0)</f>
        <v>0</v>
      </c>
      <c r="E325" s="101">
        <f>Weights!D325</f>
        <v>1</v>
      </c>
      <c r="F325" s="101">
        <f t="shared" si="452"/>
        <v>0</v>
      </c>
      <c r="G325" s="101">
        <f t="shared" si="453"/>
        <v>1</v>
      </c>
      <c r="H325" s="106">
        <f t="shared" si="454"/>
        <v>0</v>
      </c>
      <c r="I325" s="93" t="s">
        <v>625</v>
      </c>
      <c r="J325" s="108"/>
      <c r="K325" s="154"/>
      <c r="L325" s="108"/>
      <c r="M325" s="108"/>
      <c r="N325" s="108"/>
    </row>
    <row r="326" spans="1:15" x14ac:dyDescent="0.25">
      <c r="A326" s="8" t="str">
        <f>IF(Checklist!A326="R","R","")</f>
        <v/>
      </c>
      <c r="B326" s="97">
        <f>Checklist!B326</f>
        <v>11.020299999999999</v>
      </c>
      <c r="C326" s="98" t="str">
        <f>Checklist!C326</f>
        <v>Digital keycard</v>
      </c>
      <c r="D326" s="96">
        <f>IF(Checklist!D326="X",1,0)</f>
        <v>0</v>
      </c>
      <c r="E326" s="101">
        <f>Weights!D326</f>
        <v>1</v>
      </c>
      <c r="F326" s="101">
        <f t="shared" si="452"/>
        <v>0</v>
      </c>
      <c r="G326" s="101">
        <f t="shared" si="453"/>
        <v>1</v>
      </c>
      <c r="H326" s="106">
        <f t="shared" si="454"/>
        <v>0</v>
      </c>
      <c r="I326" s="93" t="s">
        <v>625</v>
      </c>
      <c r="J326" s="108"/>
      <c r="K326" s="154"/>
      <c r="L326" s="108"/>
      <c r="M326" s="108"/>
      <c r="N326" s="108"/>
    </row>
    <row r="327" spans="1:15" x14ac:dyDescent="0.25">
      <c r="A327" s="8" t="str">
        <f>IF(Checklist!A327="R","R","")</f>
        <v/>
      </c>
      <c r="B327" s="97">
        <f>Checklist!B327</f>
        <v>11.020399999999999</v>
      </c>
      <c r="C327" s="98" t="str">
        <f>Checklist!C327</f>
        <v>PIN Code</v>
      </c>
      <c r="D327" s="96">
        <f>IF(Checklist!D327="X",1,0)</f>
        <v>0</v>
      </c>
      <c r="E327" s="101">
        <f>Weights!D327</f>
        <v>1</v>
      </c>
      <c r="F327" s="101">
        <f t="shared" si="452"/>
        <v>0</v>
      </c>
      <c r="G327" s="101">
        <f t="shared" si="453"/>
        <v>1</v>
      </c>
      <c r="H327" s="106">
        <f t="shared" si="454"/>
        <v>0</v>
      </c>
      <c r="I327" s="93" t="s">
        <v>625</v>
      </c>
      <c r="J327" s="108"/>
      <c r="K327" s="154"/>
      <c r="L327" s="108"/>
      <c r="M327" s="108"/>
      <c r="N327" s="108"/>
    </row>
    <row r="328" spans="1:15" x14ac:dyDescent="0.25">
      <c r="A328" s="8" t="str">
        <f>IF(Checklist!A328="R","R","")</f>
        <v/>
      </c>
      <c r="B328" s="97">
        <f>Checklist!B328</f>
        <v>11.020499999999998</v>
      </c>
      <c r="C328" s="98" t="str">
        <f>Checklist!C328</f>
        <v>Proximity Card</v>
      </c>
      <c r="D328" s="96">
        <f>IF(Checklist!D328="X",1,0)</f>
        <v>0</v>
      </c>
      <c r="E328" s="101">
        <f>Weights!D328</f>
        <v>1</v>
      </c>
      <c r="F328" s="101">
        <f t="shared" si="452"/>
        <v>0</v>
      </c>
      <c r="G328" s="101">
        <f t="shared" si="453"/>
        <v>1</v>
      </c>
      <c r="H328" s="106">
        <f t="shared" si="454"/>
        <v>0</v>
      </c>
      <c r="I328" s="93" t="s">
        <v>625</v>
      </c>
      <c r="J328" s="108"/>
      <c r="K328" s="154"/>
      <c r="L328" s="108"/>
      <c r="M328" s="108"/>
      <c r="N328" s="108"/>
    </row>
    <row r="329" spans="1:15" x14ac:dyDescent="0.25">
      <c r="A329" s="8" t="str">
        <f>IF(Checklist!A329="R","R","")</f>
        <v/>
      </c>
      <c r="B329" s="97">
        <f>Checklist!B329</f>
        <v>11.020599999999998</v>
      </c>
      <c r="C329" s="98" t="str">
        <f>Checklist!C329</f>
        <v>Radio Remote Control</v>
      </c>
      <c r="D329" s="96">
        <f>IF(Checklist!D329="X",1,0)</f>
        <v>0</v>
      </c>
      <c r="E329" s="101">
        <f>Weights!D329</f>
        <v>1</v>
      </c>
      <c r="F329" s="101">
        <f t="shared" si="452"/>
        <v>0</v>
      </c>
      <c r="G329" s="101">
        <f t="shared" si="453"/>
        <v>1</v>
      </c>
      <c r="H329" s="106">
        <f t="shared" si="454"/>
        <v>0</v>
      </c>
      <c r="I329" s="93" t="s">
        <v>625</v>
      </c>
      <c r="J329" s="108"/>
      <c r="K329" s="154"/>
      <c r="L329" s="108"/>
      <c r="M329" s="108"/>
      <c r="N329" s="108"/>
    </row>
    <row r="330" spans="1:15" x14ac:dyDescent="0.25">
      <c r="A330" s="8" t="str">
        <f>IF(Checklist!A330="R","R","")</f>
        <v/>
      </c>
      <c r="B330" s="97">
        <f>Checklist!B330</f>
        <v>11.020699999999998</v>
      </c>
      <c r="C330" s="98" t="str">
        <f>Checklist!C330</f>
        <v>Other (if checked, elaborate)</v>
      </c>
      <c r="D330" s="96">
        <f>IF(Checklist!D330="X",1,0)</f>
        <v>0</v>
      </c>
      <c r="E330" s="101">
        <f>Weights!D329</f>
        <v>1</v>
      </c>
      <c r="F330" s="101">
        <f t="shared" si="452"/>
        <v>0</v>
      </c>
      <c r="G330" s="101">
        <f t="shared" si="453"/>
        <v>1</v>
      </c>
      <c r="H330" s="106">
        <f t="shared" si="454"/>
        <v>0</v>
      </c>
      <c r="I330" s="93" t="s">
        <v>625</v>
      </c>
      <c r="J330" s="108"/>
      <c r="K330" s="154"/>
      <c r="L330" s="108"/>
      <c r="M330" s="108"/>
      <c r="N330" s="108"/>
    </row>
    <row r="331" spans="1:15" x14ac:dyDescent="0.25">
      <c r="A331" s="8" t="str">
        <f>IF(Checklist!A331="R","R","")</f>
        <v/>
      </c>
      <c r="B331" s="97">
        <f>Checklist!B331</f>
        <v>11.03</v>
      </c>
      <c r="C331" s="98" t="str">
        <f>Checklist!C331</f>
        <v>Which of the following security measures does your corporate security plan require at all facilities?</v>
      </c>
      <c r="D331" s="109" t="str">
        <f>Checklist!D331</f>
        <v>ZZZ</v>
      </c>
      <c r="E331" s="110"/>
      <c r="F331" s="110"/>
      <c r="G331" s="110"/>
      <c r="H331" s="115"/>
      <c r="I331" s="93" t="s">
        <v>625</v>
      </c>
      <c r="J331" s="94"/>
      <c r="K331" s="103"/>
      <c r="L331" s="103"/>
      <c r="M331" s="103"/>
      <c r="N331" s="107"/>
      <c r="O331" s="111" t="s">
        <v>623</v>
      </c>
    </row>
    <row r="332" spans="1:15" x14ac:dyDescent="0.25">
      <c r="A332" s="8" t="str">
        <f>IF(Checklist!A332="R","R","")</f>
        <v/>
      </c>
      <c r="B332" s="97">
        <f>Checklist!B332</f>
        <v>11.030099999999999</v>
      </c>
      <c r="C332" s="98" t="str">
        <f>Checklist!C332</f>
        <v>Fences</v>
      </c>
      <c r="D332" s="96">
        <f>IF(Checklist!D332="X",1,0)</f>
        <v>0</v>
      </c>
      <c r="E332" s="101">
        <f>Weights!D332</f>
        <v>1</v>
      </c>
      <c r="F332" s="101">
        <f t="shared" ref="F332:F350" si="455">D332*E332</f>
        <v>0</v>
      </c>
      <c r="G332" s="101">
        <f t="shared" ref="G332:G350" si="456">1*E332</f>
        <v>1</v>
      </c>
      <c r="H332" s="106">
        <f t="shared" ref="H332:H350" si="457">F332/G332</f>
        <v>0</v>
      </c>
      <c r="I332" s="93" t="s">
        <v>625</v>
      </c>
      <c r="J332" s="108"/>
      <c r="K332" s="154"/>
      <c r="L332" s="108"/>
      <c r="M332" s="108"/>
      <c r="N332" s="108"/>
    </row>
    <row r="333" spans="1:15" x14ac:dyDescent="0.25">
      <c r="A333" s="8" t="str">
        <f>IF(Checklist!A333="R","R","")</f>
        <v/>
      </c>
      <c r="B333" s="97">
        <f>Checklist!B333</f>
        <v>11.030199999999999</v>
      </c>
      <c r="C333" s="98" t="str">
        <f>Checklist!C333</f>
        <v>Gates equivalent to attached barriers</v>
      </c>
      <c r="D333" s="96">
        <f>IF(Checklist!D333="X",1,0)</f>
        <v>0</v>
      </c>
      <c r="E333" s="101">
        <f>Weights!D333</f>
        <v>1</v>
      </c>
      <c r="F333" s="101">
        <f t="shared" si="455"/>
        <v>0</v>
      </c>
      <c r="G333" s="101">
        <f t="shared" si="456"/>
        <v>1</v>
      </c>
      <c r="H333" s="106">
        <f t="shared" si="457"/>
        <v>0</v>
      </c>
      <c r="I333" s="93" t="s">
        <v>625</v>
      </c>
      <c r="J333" s="108"/>
      <c r="K333" s="154"/>
      <c r="L333" s="108"/>
      <c r="M333" s="108"/>
      <c r="N333" s="108"/>
    </row>
    <row r="334" spans="1:15" x14ac:dyDescent="0.25">
      <c r="A334" s="8" t="str">
        <f>IF(Checklist!A334="R","R","")</f>
        <v/>
      </c>
      <c r="B334" s="97">
        <f>Checklist!B334</f>
        <v>11.030299999999999</v>
      </c>
      <c r="C334" s="98" t="str">
        <f>Checklist!C334</f>
        <v>Signage such as No Trespassing, Do Not Enter,
Authorized Personnel Only, CCTV in Use, etc.</v>
      </c>
      <c r="D334" s="96">
        <f>IF(Checklist!D334="X",1,0)</f>
        <v>0</v>
      </c>
      <c r="E334" s="101">
        <f>Weights!D334</f>
        <v>1</v>
      </c>
      <c r="F334" s="101">
        <f t="shared" si="455"/>
        <v>0</v>
      </c>
      <c r="G334" s="101">
        <f t="shared" si="456"/>
        <v>1</v>
      </c>
      <c r="H334" s="106">
        <f t="shared" si="457"/>
        <v>0</v>
      </c>
      <c r="I334" s="93" t="s">
        <v>625</v>
      </c>
      <c r="J334" s="108"/>
      <c r="K334" s="154"/>
      <c r="L334" s="108"/>
      <c r="M334" s="108"/>
      <c r="N334" s="108"/>
    </row>
    <row r="335" spans="1:15" x14ac:dyDescent="0.25">
      <c r="A335" s="8" t="str">
        <f>IF(Checklist!A335="R","R","")</f>
        <v/>
      </c>
      <c r="B335" s="97">
        <f>Checklist!B335</f>
        <v>11.030399999999998</v>
      </c>
      <c r="C335" s="98" t="str">
        <f>Checklist!C335</f>
        <v>Closed circuit television (CCTV)</v>
      </c>
      <c r="D335" s="96">
        <f>IF(Checklist!D335="X",1,0)</f>
        <v>0</v>
      </c>
      <c r="E335" s="101">
        <f>Weights!D335</f>
        <v>1</v>
      </c>
      <c r="F335" s="101">
        <f t="shared" si="455"/>
        <v>0</v>
      </c>
      <c r="G335" s="101">
        <f t="shared" si="456"/>
        <v>1</v>
      </c>
      <c r="H335" s="106">
        <f t="shared" si="457"/>
        <v>0</v>
      </c>
      <c r="I335" s="93" t="s">
        <v>625</v>
      </c>
      <c r="J335" s="108"/>
      <c r="K335" s="154"/>
      <c r="L335" s="108"/>
      <c r="M335" s="108"/>
      <c r="N335" s="108"/>
    </row>
    <row r="336" spans="1:15" x14ac:dyDescent="0.25">
      <c r="A336" s="8" t="str">
        <f>IF(Checklist!A336="R","R","")</f>
        <v/>
      </c>
      <c r="B336" s="97">
        <f>Checklist!B336</f>
        <v>11.030499999999998</v>
      </c>
      <c r="C336" s="98" t="str">
        <f>Checklist!C336</f>
        <v>Intrusion sensors</v>
      </c>
      <c r="D336" s="96">
        <f>IF(Checklist!D336="X",1,0)</f>
        <v>0</v>
      </c>
      <c r="E336" s="101">
        <f>Weights!D336</f>
        <v>1</v>
      </c>
      <c r="F336" s="101">
        <f t="shared" si="455"/>
        <v>0</v>
      </c>
      <c r="G336" s="101">
        <f t="shared" si="456"/>
        <v>1</v>
      </c>
      <c r="H336" s="106">
        <f t="shared" si="457"/>
        <v>0</v>
      </c>
      <c r="I336" s="93" t="s">
        <v>625</v>
      </c>
      <c r="J336" s="108"/>
      <c r="K336" s="154"/>
      <c r="L336" s="108"/>
      <c r="M336" s="108"/>
      <c r="N336" s="108"/>
    </row>
    <row r="337" spans="1:15" x14ac:dyDescent="0.25">
      <c r="A337" s="8" t="str">
        <f>IF(Checklist!A337="R","R","")</f>
        <v/>
      </c>
      <c r="B337" s="97">
        <f>Checklist!B337</f>
        <v>11.030599999999998</v>
      </c>
      <c r="C337" s="98" t="str">
        <f>Checklist!C337</f>
        <v>Alarms</v>
      </c>
      <c r="D337" s="96">
        <f>IF(Checklist!D337="X",1,0)</f>
        <v>0</v>
      </c>
      <c r="E337" s="101">
        <f>Weights!D337</f>
        <v>1</v>
      </c>
      <c r="F337" s="101">
        <f t="shared" si="455"/>
        <v>0</v>
      </c>
      <c r="G337" s="101">
        <f t="shared" si="456"/>
        <v>1</v>
      </c>
      <c r="H337" s="106">
        <f t="shared" si="457"/>
        <v>0</v>
      </c>
      <c r="I337" s="93" t="s">
        <v>625</v>
      </c>
      <c r="J337" s="108"/>
      <c r="K337" s="154"/>
      <c r="L337" s="108"/>
      <c r="M337" s="108"/>
      <c r="N337" s="108"/>
    </row>
    <row r="338" spans="1:15" x14ac:dyDescent="0.25">
      <c r="A338" s="8" t="str">
        <f>IF(Checklist!A338="R","R","")</f>
        <v/>
      </c>
      <c r="B338" s="97">
        <f>Checklist!B338</f>
        <v>11.030699999999998</v>
      </c>
      <c r="C338" s="98" t="str">
        <f>Checklist!C338</f>
        <v>Clear zones around fence lines</v>
      </c>
      <c r="D338" s="96">
        <f>IF(Checklist!D338="X",1,0)</f>
        <v>0</v>
      </c>
      <c r="E338" s="101">
        <f>Weights!D338</f>
        <v>1</v>
      </c>
      <c r="F338" s="101">
        <f t="shared" si="455"/>
        <v>0</v>
      </c>
      <c r="G338" s="101">
        <f t="shared" si="456"/>
        <v>1</v>
      </c>
      <c r="H338" s="106">
        <f t="shared" si="457"/>
        <v>0</v>
      </c>
      <c r="I338" s="93" t="s">
        <v>625</v>
      </c>
      <c r="J338" s="108"/>
      <c r="K338" s="154"/>
      <c r="L338" s="108"/>
      <c r="M338" s="108"/>
      <c r="N338" s="108"/>
    </row>
    <row r="339" spans="1:15" x14ac:dyDescent="0.25">
      <c r="A339" s="8" t="str">
        <f>IF(Checklist!A339="R","R","")</f>
        <v/>
      </c>
      <c r="B339" s="97">
        <f>Checklist!B339</f>
        <v>11.030799999999997</v>
      </c>
      <c r="C339" s="98" t="str">
        <f>Checklist!C339</f>
        <v>Locks</v>
      </c>
      <c r="D339" s="96">
        <f>IF(Checklist!D339="X",1,0)</f>
        <v>0</v>
      </c>
      <c r="E339" s="101">
        <f>Weights!D339</f>
        <v>1</v>
      </c>
      <c r="F339" s="101">
        <f t="shared" si="455"/>
        <v>0</v>
      </c>
      <c r="G339" s="101">
        <f t="shared" si="456"/>
        <v>1</v>
      </c>
      <c r="H339" s="106">
        <f t="shared" si="457"/>
        <v>0</v>
      </c>
      <c r="I339" s="93" t="s">
        <v>625</v>
      </c>
      <c r="J339" s="108"/>
      <c r="K339" s="154"/>
      <c r="L339" s="108"/>
      <c r="M339" s="108"/>
      <c r="N339" s="108"/>
    </row>
    <row r="340" spans="1:15" x14ac:dyDescent="0.25">
      <c r="A340" s="8" t="str">
        <f>IF(Checklist!A340="R","R","")</f>
        <v/>
      </c>
      <c r="B340" s="97">
        <f>Checklist!B340</f>
        <v>11.030899999999997</v>
      </c>
      <c r="C340" s="98" t="str">
        <f>Checklist!C340</f>
        <v>Barriers such as bollards, planters, or Jersey barriers</v>
      </c>
      <c r="D340" s="96">
        <f>IF(Checklist!D340="X",1,0)</f>
        <v>0</v>
      </c>
      <c r="E340" s="101">
        <f>Weights!D340</f>
        <v>1</v>
      </c>
      <c r="F340" s="101">
        <f t="shared" si="455"/>
        <v>0</v>
      </c>
      <c r="G340" s="101">
        <f t="shared" si="456"/>
        <v>1</v>
      </c>
      <c r="H340" s="106">
        <f t="shared" si="457"/>
        <v>0</v>
      </c>
      <c r="I340" s="93" t="s">
        <v>625</v>
      </c>
      <c r="J340" s="108"/>
      <c r="K340" s="154"/>
      <c r="L340" s="108"/>
      <c r="M340" s="108"/>
      <c r="N340" s="108"/>
    </row>
    <row r="341" spans="1:15" x14ac:dyDescent="0.25">
      <c r="A341" s="8" t="str">
        <f>IF(Checklist!A341="R","R","")</f>
        <v/>
      </c>
      <c r="B341" s="97">
        <f>Checklist!B341</f>
        <v>11.030999999999997</v>
      </c>
      <c r="C341" s="98" t="str">
        <f>Checklist!C341</f>
        <v>Tamper devices</v>
      </c>
      <c r="D341" s="96">
        <f>IF(Checklist!D341="X",1,0)</f>
        <v>0</v>
      </c>
      <c r="E341" s="101">
        <f>Weights!D341</f>
        <v>1</v>
      </c>
      <c r="F341" s="101">
        <f t="shared" si="455"/>
        <v>0</v>
      </c>
      <c r="G341" s="101">
        <f t="shared" si="456"/>
        <v>1</v>
      </c>
      <c r="H341" s="106">
        <f t="shared" si="457"/>
        <v>0</v>
      </c>
      <c r="I341" s="93" t="s">
        <v>625</v>
      </c>
      <c r="J341" s="108"/>
      <c r="K341" s="154"/>
      <c r="L341" s="108"/>
      <c r="M341" s="108"/>
      <c r="N341" s="108"/>
    </row>
    <row r="342" spans="1:15" x14ac:dyDescent="0.25">
      <c r="A342" s="8" t="str">
        <f>IF(Checklist!A342="R","R","")</f>
        <v/>
      </c>
      <c r="B342" s="97">
        <f>Checklist!B342</f>
        <v>11.031099999999997</v>
      </c>
      <c r="C342" s="98" t="str">
        <f>Checklist!C342</f>
        <v>Patrols</v>
      </c>
      <c r="D342" s="96">
        <f>IF(Checklist!D342="X",1,0)</f>
        <v>0</v>
      </c>
      <c r="E342" s="101">
        <f>Weights!D342</f>
        <v>1</v>
      </c>
      <c r="F342" s="101">
        <f t="shared" si="455"/>
        <v>0</v>
      </c>
      <c r="G342" s="101">
        <f t="shared" si="456"/>
        <v>1</v>
      </c>
      <c r="H342" s="106">
        <f t="shared" si="457"/>
        <v>0</v>
      </c>
      <c r="I342" s="93" t="s">
        <v>625</v>
      </c>
      <c r="J342" s="108"/>
      <c r="K342" s="154"/>
      <c r="L342" s="108"/>
      <c r="M342" s="108"/>
      <c r="N342" s="108"/>
    </row>
    <row r="343" spans="1:15" x14ac:dyDescent="0.25">
      <c r="A343" s="8" t="str">
        <f>IF(Checklist!A343="R","R","")</f>
        <v/>
      </c>
      <c r="B343" s="97">
        <f>Checklist!B343</f>
        <v>11.031199999999997</v>
      </c>
      <c r="C343" s="98" t="str">
        <f>Checklist!C343</f>
        <v>Lighting</v>
      </c>
      <c r="D343" s="96">
        <f>IF(Checklist!D343="X",1,0)</f>
        <v>0</v>
      </c>
      <c r="E343" s="101">
        <f>Weights!D343</f>
        <v>1</v>
      </c>
      <c r="F343" s="101">
        <f t="shared" si="455"/>
        <v>0</v>
      </c>
      <c r="G343" s="101">
        <f t="shared" si="456"/>
        <v>1</v>
      </c>
      <c r="H343" s="106">
        <f t="shared" si="457"/>
        <v>0</v>
      </c>
      <c r="I343" s="93" t="s">
        <v>625</v>
      </c>
      <c r="J343" s="108"/>
      <c r="K343" s="154"/>
      <c r="L343" s="108"/>
      <c r="M343" s="108"/>
      <c r="N343" s="108"/>
    </row>
    <row r="344" spans="1:15" x14ac:dyDescent="0.25">
      <c r="A344" s="8" t="str">
        <f>IF(Checklist!A344="R","R","")</f>
        <v/>
      </c>
      <c r="B344" s="97">
        <f>Checklist!B344</f>
        <v>11.031299999999996</v>
      </c>
      <c r="C344" s="98" t="str">
        <f>Checklist!C344</f>
        <v>Crime Prevention Through Environmental Design (CPTED)</v>
      </c>
      <c r="D344" s="96">
        <f>IF(Checklist!D344="X",1,0)</f>
        <v>0</v>
      </c>
      <c r="E344" s="101">
        <f>Weights!D344</f>
        <v>1</v>
      </c>
      <c r="F344" s="101">
        <f t="shared" si="455"/>
        <v>0</v>
      </c>
      <c r="G344" s="101">
        <f t="shared" si="456"/>
        <v>1</v>
      </c>
      <c r="H344" s="106">
        <f t="shared" si="457"/>
        <v>0</v>
      </c>
      <c r="I344" s="93" t="s">
        <v>625</v>
      </c>
      <c r="J344" s="108"/>
      <c r="K344" s="154"/>
      <c r="L344" s="108"/>
      <c r="M344" s="108"/>
      <c r="N344" s="108"/>
    </row>
    <row r="345" spans="1:15" x14ac:dyDescent="0.25">
      <c r="A345" s="8" t="str">
        <f>IF(Checklist!A345="R","R","")</f>
        <v/>
      </c>
      <c r="B345" s="97">
        <f>Checklist!B345</f>
        <v>11.031399999999996</v>
      </c>
      <c r="C345" s="98" t="str">
        <f>Checklist!C345</f>
        <v>Unarmed Guards</v>
      </c>
      <c r="D345" s="96">
        <f>IF(Checklist!D345="X",1,0)</f>
        <v>0</v>
      </c>
      <c r="E345" s="101">
        <f>Weights!D345</f>
        <v>1</v>
      </c>
      <c r="F345" s="101">
        <f t="shared" si="455"/>
        <v>0</v>
      </c>
      <c r="G345" s="101">
        <f t="shared" si="456"/>
        <v>1</v>
      </c>
      <c r="H345" s="106">
        <f t="shared" si="457"/>
        <v>0</v>
      </c>
      <c r="I345" s="93" t="s">
        <v>625</v>
      </c>
      <c r="J345" s="108"/>
      <c r="K345" s="154"/>
      <c r="L345" s="108"/>
      <c r="M345" s="108"/>
      <c r="N345" s="108"/>
    </row>
    <row r="346" spans="1:15" x14ac:dyDescent="0.25">
      <c r="A346" s="8" t="str">
        <f>IF(Checklist!A346="R","R","")</f>
        <v/>
      </c>
      <c r="B346" s="97">
        <f>Checklist!B346</f>
        <v>11.031499999999996</v>
      </c>
      <c r="C346" s="98" t="str">
        <f>Checklist!C346</f>
        <v>Armed Guards</v>
      </c>
      <c r="D346" s="96">
        <f>IF(Checklist!D346="X",1,0)</f>
        <v>0</v>
      </c>
      <c r="E346" s="101">
        <f>Weights!D346</f>
        <v>1</v>
      </c>
      <c r="F346" s="101">
        <f t="shared" si="455"/>
        <v>0</v>
      </c>
      <c r="G346" s="101">
        <f t="shared" si="456"/>
        <v>1</v>
      </c>
      <c r="H346" s="106">
        <f t="shared" si="457"/>
        <v>0</v>
      </c>
      <c r="I346" s="93" t="s">
        <v>625</v>
      </c>
      <c r="J346" s="108"/>
      <c r="K346" s="154"/>
      <c r="L346" s="108"/>
      <c r="M346" s="108"/>
      <c r="N346" s="108"/>
    </row>
    <row r="347" spans="1:15" x14ac:dyDescent="0.25">
      <c r="A347" s="8" t="str">
        <f>IF(Checklist!A347="R","R","")</f>
        <v/>
      </c>
      <c r="B347" s="97">
        <f>Checklist!B347</f>
        <v>11.031599999999996</v>
      </c>
      <c r="C347" s="98" t="str">
        <f>Checklist!C347</f>
        <v>Video-analytic Systems</v>
      </c>
      <c r="D347" s="96">
        <f>IF(Checklist!D347="X",1,0)</f>
        <v>0</v>
      </c>
      <c r="E347" s="101">
        <f>Weights!D347</f>
        <v>1</v>
      </c>
      <c r="F347" s="101">
        <f t="shared" si="455"/>
        <v>0</v>
      </c>
      <c r="G347" s="101">
        <f t="shared" si="456"/>
        <v>1</v>
      </c>
      <c r="H347" s="106">
        <f t="shared" si="457"/>
        <v>0</v>
      </c>
      <c r="I347" s="93" t="s">
        <v>625</v>
      </c>
      <c r="J347" s="108"/>
      <c r="K347" s="154"/>
      <c r="L347" s="108"/>
      <c r="M347" s="108"/>
      <c r="N347" s="108"/>
    </row>
    <row r="348" spans="1:15" x14ac:dyDescent="0.25">
      <c r="A348" s="8" t="str">
        <f>IF(Checklist!A348="R","R","")</f>
        <v/>
      </c>
      <c r="B348" s="97">
        <f>Checklist!B348</f>
        <v>11.031699999999995</v>
      </c>
      <c r="C348" s="98" t="str">
        <f>Checklist!C348</f>
        <v>Video Recording</v>
      </c>
      <c r="D348" s="96">
        <f>IF(Checklist!D348="X",1,0)</f>
        <v>0</v>
      </c>
      <c r="E348" s="101">
        <f>Weights!D348</f>
        <v>1</v>
      </c>
      <c r="F348" s="101">
        <f t="shared" si="455"/>
        <v>0</v>
      </c>
      <c r="G348" s="101">
        <f t="shared" si="456"/>
        <v>1</v>
      </c>
      <c r="H348" s="106">
        <f t="shared" si="457"/>
        <v>0</v>
      </c>
      <c r="I348" s="93" t="s">
        <v>625</v>
      </c>
      <c r="J348" s="108"/>
      <c r="K348" s="154"/>
      <c r="L348" s="108"/>
      <c r="M348" s="108"/>
      <c r="N348" s="108"/>
    </row>
    <row r="349" spans="1:15" x14ac:dyDescent="0.25">
      <c r="A349" s="8" t="str">
        <f>IF(Checklist!A349="R","R","")</f>
        <v/>
      </c>
      <c r="B349" s="97">
        <f>Checklist!B349</f>
        <v>11.031799999999995</v>
      </c>
      <c r="C349" s="98" t="str">
        <f>Checklist!C349</f>
        <v>Intrustion-detection Systems</v>
      </c>
      <c r="D349" s="96">
        <f>IF(Checklist!D349="X",1,0)</f>
        <v>0</v>
      </c>
      <c r="E349" s="101">
        <f>Weights!D349</f>
        <v>1</v>
      </c>
      <c r="F349" s="101">
        <f t="shared" si="455"/>
        <v>0</v>
      </c>
      <c r="G349" s="101">
        <f t="shared" si="456"/>
        <v>1</v>
      </c>
      <c r="H349" s="106">
        <f t="shared" si="457"/>
        <v>0</v>
      </c>
      <c r="I349" s="93" t="s">
        <v>625</v>
      </c>
      <c r="J349" s="108"/>
      <c r="K349" s="154"/>
      <c r="L349" s="108"/>
      <c r="M349" s="108"/>
      <c r="N349" s="108"/>
    </row>
    <row r="350" spans="1:15" x14ac:dyDescent="0.25">
      <c r="A350" s="8" t="str">
        <f>IF(Checklist!A350="R","R","")</f>
        <v/>
      </c>
      <c r="B350" s="97">
        <f>Checklist!B350</f>
        <v>11.031899999999995</v>
      </c>
      <c r="C350" s="98" t="str">
        <f>Checklist!C350</f>
        <v>Other (if checked, elaborate)</v>
      </c>
      <c r="D350" s="96">
        <f>IF(Checklist!D350="X",1,0)</f>
        <v>0</v>
      </c>
      <c r="E350" s="101">
        <f>Weights!D348</f>
        <v>1</v>
      </c>
      <c r="F350" s="101">
        <f t="shared" si="455"/>
        <v>0</v>
      </c>
      <c r="G350" s="101">
        <f t="shared" si="456"/>
        <v>1</v>
      </c>
      <c r="H350" s="106">
        <f t="shared" si="457"/>
        <v>0</v>
      </c>
      <c r="I350" s="93" t="s">
        <v>625</v>
      </c>
      <c r="J350" s="108"/>
      <c r="K350" s="154"/>
      <c r="L350" s="108"/>
      <c r="M350" s="108"/>
      <c r="N350" s="108"/>
    </row>
    <row r="351" spans="1:15" x14ac:dyDescent="0.25">
      <c r="A351" s="8" t="str">
        <f>IF(Checklist!A351="R","R","")</f>
        <v>R</v>
      </c>
      <c r="B351" s="97">
        <f>Checklist!B351</f>
        <v>11.04</v>
      </c>
      <c r="C351" s="98" t="str">
        <f>Checklist!C351</f>
        <v>Does the corporate security plan require the following security measures at all facilities?</v>
      </c>
      <c r="D351" s="109">
        <f>IF(Checklist!D351="Yes",1,0)</f>
        <v>0</v>
      </c>
      <c r="E351" s="110">
        <f>Weights!D351</f>
        <v>1</v>
      </c>
      <c r="F351" s="110">
        <f t="shared" ref="F351" si="458">D351*E351</f>
        <v>0</v>
      </c>
      <c r="G351" s="110">
        <f t="shared" ref="G351" si="459">1*E351</f>
        <v>1</v>
      </c>
      <c r="H351" s="115">
        <f t="shared" ref="H351" si="460">F351/G351</f>
        <v>0</v>
      </c>
      <c r="I351" s="93" t="s">
        <v>625</v>
      </c>
      <c r="J351" s="109">
        <f t="shared" ref="J351" si="461">D351</f>
        <v>0</v>
      </c>
      <c r="K351" s="110">
        <f>Weights!F351</f>
        <v>1</v>
      </c>
      <c r="L351" s="110">
        <f t="shared" ref="L351" si="462">J351*K351</f>
        <v>0</v>
      </c>
      <c r="M351" s="110">
        <f t="shared" ref="M351" si="463">1*K351</f>
        <v>1</v>
      </c>
      <c r="N351" s="115">
        <f t="shared" ref="N351" si="464">L351/M351</f>
        <v>0</v>
      </c>
      <c r="O351" s="111" t="s">
        <v>623</v>
      </c>
    </row>
    <row r="352" spans="1:15" x14ac:dyDescent="0.25">
      <c r="A352" s="8" t="str">
        <f>IF(Checklist!A352="R","R","")</f>
        <v/>
      </c>
      <c r="B352" s="97">
        <f>Checklist!B352</f>
        <v>11.040099999999999</v>
      </c>
      <c r="C352" s="98" t="str">
        <f>Checklist!C352</f>
        <v>Employ measures to impede unauthorized persons from
gaining access to a facility and restricted areas within a facility.</v>
      </c>
      <c r="D352" s="96">
        <f>IF(Checklist!D352="X",1,0)</f>
        <v>0</v>
      </c>
      <c r="E352" s="101">
        <f>Weights!D352</f>
        <v>1</v>
      </c>
      <c r="F352" s="101">
        <f t="shared" ref="F352:F355" si="465">D352*E352</f>
        <v>0</v>
      </c>
      <c r="G352" s="101">
        <f t="shared" ref="G352:G355" si="466">1*E352</f>
        <v>1</v>
      </c>
      <c r="H352" s="106">
        <f t="shared" ref="H352:H355" si="467">F352/G352</f>
        <v>0</v>
      </c>
      <c r="I352" s="93" t="s">
        <v>625</v>
      </c>
      <c r="J352" s="8">
        <f t="shared" ref="J352:J355" si="468">D352</f>
        <v>0</v>
      </c>
      <c r="K352" s="101">
        <f>Weights!F352</f>
        <v>1</v>
      </c>
      <c r="L352" s="101">
        <f t="shared" ref="L352:L354" si="469">F352</f>
        <v>0</v>
      </c>
      <c r="M352" s="101">
        <f t="shared" ref="M352:M354" si="470">G352</f>
        <v>1</v>
      </c>
      <c r="N352" s="106">
        <f t="shared" ref="N352:N355" si="471">L352/M352</f>
        <v>0</v>
      </c>
    </row>
    <row r="353" spans="1:15" x14ac:dyDescent="0.25">
      <c r="A353" s="8" t="str">
        <f>IF(Checklist!A353="R","R","")</f>
        <v/>
      </c>
      <c r="B353" s="97">
        <f>Checklist!B353</f>
        <v>11.040199999999999</v>
      </c>
      <c r="C353" s="98" t="str">
        <f>Checklist!C353</f>
        <v>Close and secure perimeter gates or entrances when not in use.</v>
      </c>
      <c r="D353" s="96">
        <f>IF(Checklist!D353="X",1,0)</f>
        <v>0</v>
      </c>
      <c r="E353" s="101">
        <f>Weights!D353</f>
        <v>1</v>
      </c>
      <c r="F353" s="101">
        <f t="shared" si="465"/>
        <v>0</v>
      </c>
      <c r="G353" s="101">
        <f t="shared" si="466"/>
        <v>1</v>
      </c>
      <c r="H353" s="106">
        <f t="shared" si="467"/>
        <v>0</v>
      </c>
      <c r="I353" s="93" t="s">
        <v>625</v>
      </c>
      <c r="J353" s="8">
        <f t="shared" si="468"/>
        <v>0</v>
      </c>
      <c r="K353" s="101">
        <f>Weights!F353</f>
        <v>1</v>
      </c>
      <c r="L353" s="101">
        <f t="shared" si="469"/>
        <v>0</v>
      </c>
      <c r="M353" s="101">
        <f t="shared" si="470"/>
        <v>1</v>
      </c>
      <c r="N353" s="106">
        <f t="shared" si="471"/>
        <v>0</v>
      </c>
    </row>
    <row r="354" spans="1:15" x14ac:dyDescent="0.25">
      <c r="A354" s="8" t="str">
        <f>IF(Checklist!A354="R","R","")</f>
        <v/>
      </c>
      <c r="B354" s="97">
        <f>Checklist!B354</f>
        <v>11.040299999999998</v>
      </c>
      <c r="C354" s="98" t="str">
        <f>Checklist!C354</f>
        <v>Post “No Trespassing” or “Authorized Personnel Only” signs
at intervals that are visible from any point of potential entry.</v>
      </c>
      <c r="D354" s="96">
        <f>IF(Checklist!D354="X",1,0)</f>
        <v>0</v>
      </c>
      <c r="E354" s="101">
        <f>Weights!D354</f>
        <v>1</v>
      </c>
      <c r="F354" s="101">
        <f t="shared" si="465"/>
        <v>0</v>
      </c>
      <c r="G354" s="101">
        <f t="shared" si="466"/>
        <v>1</v>
      </c>
      <c r="H354" s="106">
        <f t="shared" si="467"/>
        <v>0</v>
      </c>
      <c r="I354" s="93" t="s">
        <v>625</v>
      </c>
      <c r="J354" s="8">
        <f t="shared" si="468"/>
        <v>0</v>
      </c>
      <c r="K354" s="101">
        <f>Weights!F354</f>
        <v>1</v>
      </c>
      <c r="L354" s="101">
        <f t="shared" si="469"/>
        <v>0</v>
      </c>
      <c r="M354" s="101">
        <f t="shared" si="470"/>
        <v>1</v>
      </c>
      <c r="N354" s="106">
        <f t="shared" si="471"/>
        <v>0</v>
      </c>
    </row>
    <row r="355" spans="1:15" x14ac:dyDescent="0.25">
      <c r="A355" s="8" t="str">
        <f>IF(Checklist!A355="R","R","")</f>
        <v>R</v>
      </c>
      <c r="B355" s="97">
        <f>Checklist!B355</f>
        <v>11.05</v>
      </c>
      <c r="C355" s="98" t="str">
        <f>Checklist!C355</f>
        <v>Does the corporate security plan require the following security measures at all facilities?</v>
      </c>
      <c r="D355" s="109">
        <f>IF(Checklist!D355="Yes",1,0)</f>
        <v>0</v>
      </c>
      <c r="E355" s="110">
        <f>Weights!D355</f>
        <v>1</v>
      </c>
      <c r="F355" s="110">
        <f t="shared" si="465"/>
        <v>0</v>
      </c>
      <c r="G355" s="110">
        <f t="shared" si="466"/>
        <v>1</v>
      </c>
      <c r="H355" s="115">
        <f t="shared" si="467"/>
        <v>0</v>
      </c>
      <c r="I355" s="93" t="s">
        <v>625</v>
      </c>
      <c r="J355" s="109">
        <f t="shared" si="468"/>
        <v>0</v>
      </c>
      <c r="K355" s="110">
        <f>Weights!F355</f>
        <v>1</v>
      </c>
      <c r="L355" s="110">
        <f t="shared" ref="L355" si="472">J355*K355</f>
        <v>0</v>
      </c>
      <c r="M355" s="110">
        <f t="shared" ref="M355" si="473">1*K355</f>
        <v>1</v>
      </c>
      <c r="N355" s="115">
        <f t="shared" si="471"/>
        <v>0</v>
      </c>
      <c r="O355" s="111" t="s">
        <v>623</v>
      </c>
    </row>
    <row r="356" spans="1:15" x14ac:dyDescent="0.25">
      <c r="A356" s="8" t="str">
        <f>IF(Checklist!A356="R","R","")</f>
        <v/>
      </c>
      <c r="B356" s="97">
        <f>Checklist!B356</f>
        <v>11.0501</v>
      </c>
      <c r="C356" s="98" t="str">
        <f>Checklist!C356</f>
        <v>Employ measures to impede unauthorized access to facilities.</v>
      </c>
      <c r="D356" s="96">
        <f>IF(Checklist!D356="X",1,0)</f>
        <v>0</v>
      </c>
      <c r="E356" s="101">
        <f>Weights!D356</f>
        <v>1</v>
      </c>
      <c r="F356" s="101">
        <f t="shared" ref="F356:F367" si="474">D356*E356</f>
        <v>0</v>
      </c>
      <c r="G356" s="101">
        <f t="shared" ref="G356:G367" si="475">1*E356</f>
        <v>1</v>
      </c>
      <c r="H356" s="106">
        <f t="shared" ref="H356:H367" si="476">F356/G356</f>
        <v>0</v>
      </c>
      <c r="I356" s="93" t="s">
        <v>625</v>
      </c>
      <c r="J356" s="8">
        <f t="shared" ref="J356:J367" si="477">D356</f>
        <v>0</v>
      </c>
      <c r="K356" s="101">
        <f>Weights!F356</f>
        <v>1</v>
      </c>
      <c r="L356" s="101">
        <f t="shared" ref="L356:L367" si="478">F356</f>
        <v>0</v>
      </c>
      <c r="M356" s="101">
        <f t="shared" ref="M356:M367" si="479">G356</f>
        <v>1</v>
      </c>
      <c r="N356" s="106">
        <f t="shared" ref="N356:N367" si="480">L356/M356</f>
        <v>0</v>
      </c>
    </row>
    <row r="357" spans="1:15" x14ac:dyDescent="0.25">
      <c r="A357" s="8" t="str">
        <f>IF(Checklist!A357="R","R","")</f>
        <v/>
      </c>
      <c r="B357" s="97">
        <f>Checklist!B357</f>
        <v>11.0502</v>
      </c>
      <c r="C357" s="98" t="str">
        <f>Checklist!C357</f>
        <v>Maintain fences, if used, without gaps
around gates or underneath the fence line.</v>
      </c>
      <c r="D357" s="96">
        <f>IF(Checklist!D357="X",1,0)</f>
        <v>0</v>
      </c>
      <c r="E357" s="101">
        <f>Weights!D357</f>
        <v>1</v>
      </c>
      <c r="F357" s="101">
        <f t="shared" si="474"/>
        <v>0</v>
      </c>
      <c r="G357" s="101">
        <f t="shared" si="475"/>
        <v>1</v>
      </c>
      <c r="H357" s="106">
        <f t="shared" si="476"/>
        <v>0</v>
      </c>
      <c r="I357" s="93" t="s">
        <v>625</v>
      </c>
      <c r="J357" s="8">
        <f t="shared" si="477"/>
        <v>0</v>
      </c>
      <c r="K357" s="101">
        <f>Weights!F357</f>
        <v>1</v>
      </c>
      <c r="L357" s="101">
        <f t="shared" si="478"/>
        <v>0</v>
      </c>
      <c r="M357" s="101">
        <f t="shared" si="479"/>
        <v>1</v>
      </c>
      <c r="N357" s="106">
        <f t="shared" si="480"/>
        <v>0</v>
      </c>
    </row>
    <row r="358" spans="1:15" x14ac:dyDescent="0.25">
      <c r="A358" s="8" t="str">
        <f>IF(Checklist!A358="R","R","")</f>
        <v/>
      </c>
      <c r="B358" s="97">
        <f>Checklist!B358</f>
        <v>11.0503</v>
      </c>
      <c r="C358" s="98" t="str">
        <f>Checklist!C358</f>
        <v>Ensure that there is a clear zone for several feet on either side
of the fence, free of obstructions, vegetation, or objects that
could be used for concealment or to scale the fence.</v>
      </c>
      <c r="D358" s="96">
        <f>IF(Checklist!D358="X",1,0)</f>
        <v>0</v>
      </c>
      <c r="E358" s="101">
        <f>Weights!D358</f>
        <v>1</v>
      </c>
      <c r="F358" s="101">
        <f t="shared" si="474"/>
        <v>0</v>
      </c>
      <c r="G358" s="101">
        <f t="shared" si="475"/>
        <v>1</v>
      </c>
      <c r="H358" s="106">
        <f t="shared" si="476"/>
        <v>0</v>
      </c>
      <c r="I358" s="93" t="s">
        <v>625</v>
      </c>
      <c r="J358" s="8">
        <f t="shared" si="477"/>
        <v>0</v>
      </c>
      <c r="K358" s="101">
        <f>Weights!F358</f>
        <v>1</v>
      </c>
      <c r="L358" s="101">
        <f t="shared" si="478"/>
        <v>0</v>
      </c>
      <c r="M358" s="101">
        <f t="shared" si="479"/>
        <v>1</v>
      </c>
      <c r="N358" s="106">
        <f t="shared" si="480"/>
        <v>0</v>
      </c>
    </row>
    <row r="359" spans="1:15" x14ac:dyDescent="0.25">
      <c r="A359" s="8" t="str">
        <f>IF(Checklist!A359="R","R","")</f>
        <v>R</v>
      </c>
      <c r="B359" s="97">
        <f>Checklist!B359</f>
        <v>11.06</v>
      </c>
      <c r="C359" s="98" t="str">
        <f>Checklist!C359</f>
        <v>Does the corporate security plan require that each critical facility implement procedures (e.g., manual or electronic sign in/out) for controlling access to the facility and restricted buildings or areas within the facility?</v>
      </c>
      <c r="D359" s="104">
        <f>IF(Checklist!D359="Yes",1,0)</f>
        <v>0</v>
      </c>
      <c r="E359" s="101">
        <f>Weights!D359</f>
        <v>1</v>
      </c>
      <c r="F359" s="101">
        <f t="shared" si="474"/>
        <v>0</v>
      </c>
      <c r="G359" s="101">
        <f t="shared" si="475"/>
        <v>1</v>
      </c>
      <c r="H359" s="106">
        <f t="shared" si="476"/>
        <v>0</v>
      </c>
      <c r="I359" s="93" t="s">
        <v>625</v>
      </c>
      <c r="J359" s="8">
        <f t="shared" si="477"/>
        <v>0</v>
      </c>
      <c r="K359" s="101">
        <f>Weights!F359</f>
        <v>1</v>
      </c>
      <c r="L359" s="101">
        <f t="shared" si="478"/>
        <v>0</v>
      </c>
      <c r="M359" s="101">
        <f t="shared" si="479"/>
        <v>1</v>
      </c>
      <c r="N359" s="106">
        <f t="shared" si="480"/>
        <v>0</v>
      </c>
    </row>
    <row r="360" spans="1:15" x14ac:dyDescent="0.25">
      <c r="A360" s="8" t="str">
        <f>IF(Checklist!A360="R","R","")</f>
        <v>R</v>
      </c>
      <c r="B360" s="97">
        <f>Checklist!B360</f>
        <v>11.07</v>
      </c>
      <c r="C360" s="98" t="str">
        <f>Checklist!C360</f>
        <v>Does the corporate security plan require that each critical facility create a security perimeter that impedes unauthorized vehicles from entering the facility perimeter or critical areas by installing and maintaining barriers (e.g., fences, bollards, jersey barriers)?</v>
      </c>
      <c r="D360" s="104">
        <f>IF(Checklist!D360="Yes",1,0)</f>
        <v>0</v>
      </c>
      <c r="E360" s="101">
        <f>Weights!D360</f>
        <v>1</v>
      </c>
      <c r="F360" s="101">
        <f t="shared" si="474"/>
        <v>0</v>
      </c>
      <c r="G360" s="101">
        <f t="shared" si="475"/>
        <v>1</v>
      </c>
      <c r="H360" s="106">
        <f t="shared" si="476"/>
        <v>0</v>
      </c>
      <c r="I360" s="93" t="s">
        <v>625</v>
      </c>
      <c r="J360" s="8">
        <f t="shared" si="477"/>
        <v>0</v>
      </c>
      <c r="K360" s="101">
        <f>Weights!F360</f>
        <v>1</v>
      </c>
      <c r="L360" s="101">
        <f t="shared" si="478"/>
        <v>0</v>
      </c>
      <c r="M360" s="101">
        <f t="shared" si="479"/>
        <v>1</v>
      </c>
      <c r="N360" s="106">
        <f t="shared" si="480"/>
        <v>0</v>
      </c>
    </row>
    <row r="361" spans="1:15" x14ac:dyDescent="0.25">
      <c r="A361" s="8" t="str">
        <f>IF(Checklist!A361="R","R","")</f>
        <v>R</v>
      </c>
      <c r="B361" s="97">
        <f>Checklist!B361</f>
        <v>11.08</v>
      </c>
      <c r="C361" s="98" t="str">
        <f>Checklist!C361</f>
        <v>Does the corporate security plan require that each critical facility ensure that visitors are monitored and escorted?</v>
      </c>
      <c r="D361" s="104">
        <f>IF(Checklist!D361="Yes",1,0)</f>
        <v>0</v>
      </c>
      <c r="E361" s="101">
        <f>Weights!D361</f>
        <v>1</v>
      </c>
      <c r="F361" s="101">
        <f t="shared" si="474"/>
        <v>0</v>
      </c>
      <c r="G361" s="101">
        <f t="shared" si="475"/>
        <v>1</v>
      </c>
      <c r="H361" s="106">
        <f t="shared" si="476"/>
        <v>0</v>
      </c>
      <c r="I361" s="93" t="s">
        <v>625</v>
      </c>
      <c r="J361" s="8">
        <f t="shared" si="477"/>
        <v>0</v>
      </c>
      <c r="K361" s="101">
        <f>Weights!F361</f>
        <v>1</v>
      </c>
      <c r="L361" s="101">
        <f t="shared" si="478"/>
        <v>0</v>
      </c>
      <c r="M361" s="101">
        <f t="shared" si="479"/>
        <v>1</v>
      </c>
      <c r="N361" s="106">
        <f t="shared" si="480"/>
        <v>0</v>
      </c>
    </row>
    <row r="362" spans="1:15" x14ac:dyDescent="0.25">
      <c r="A362" s="8" t="str">
        <f>IF(Checklist!A362="R","R","")</f>
        <v>R</v>
      </c>
      <c r="B362" s="97">
        <f>Checklist!B362</f>
        <v>11.09</v>
      </c>
      <c r="C362" s="98" t="str">
        <f>Checklist!C362</f>
        <v>Does the corporate security plan require that each critical facility install and maintain gates of an equivalent quality to the barrier to which they are attached?</v>
      </c>
      <c r="D362" s="104">
        <f>IF(Checklist!D362="Yes",1,0)</f>
        <v>0</v>
      </c>
      <c r="E362" s="101">
        <f>Weights!D362</f>
        <v>1</v>
      </c>
      <c r="F362" s="101">
        <f t="shared" si="474"/>
        <v>0</v>
      </c>
      <c r="G362" s="101">
        <f t="shared" si="475"/>
        <v>1</v>
      </c>
      <c r="H362" s="106">
        <f t="shared" si="476"/>
        <v>0</v>
      </c>
      <c r="I362" s="93" t="s">
        <v>625</v>
      </c>
      <c r="J362" s="8">
        <f t="shared" si="477"/>
        <v>0</v>
      </c>
      <c r="K362" s="101">
        <f>Weights!F362</f>
        <v>1</v>
      </c>
      <c r="L362" s="101">
        <f t="shared" si="478"/>
        <v>0</v>
      </c>
      <c r="M362" s="101">
        <f t="shared" si="479"/>
        <v>1</v>
      </c>
      <c r="N362" s="106">
        <f t="shared" si="480"/>
        <v>0</v>
      </c>
    </row>
    <row r="363" spans="1:15" x14ac:dyDescent="0.25">
      <c r="A363" s="8" t="str">
        <f>IF(Checklist!A363="R","R","")</f>
        <v>R</v>
      </c>
      <c r="B363" s="97">
        <f>Checklist!B363</f>
        <v>11.1</v>
      </c>
      <c r="C363" s="98" t="str">
        <f>Checklist!C363</f>
        <v>Does the corporate security plan require that each critical facility provide sufficient illumination for human and technological recognition of intrusion into the facility perimeter or critical areas?</v>
      </c>
      <c r="D363" s="104">
        <f>IF(Checklist!D363="Yes",1,0)</f>
        <v>0</v>
      </c>
      <c r="E363" s="101">
        <f>Weights!D363</f>
        <v>1</v>
      </c>
      <c r="F363" s="101">
        <f t="shared" si="474"/>
        <v>0</v>
      </c>
      <c r="G363" s="101">
        <f t="shared" si="475"/>
        <v>1</v>
      </c>
      <c r="H363" s="106">
        <f t="shared" si="476"/>
        <v>0</v>
      </c>
      <c r="I363" s="93" t="s">
        <v>625</v>
      </c>
      <c r="J363" s="8">
        <f t="shared" si="477"/>
        <v>0</v>
      </c>
      <c r="K363" s="101">
        <f>Weights!F363</f>
        <v>1</v>
      </c>
      <c r="L363" s="101">
        <f t="shared" si="478"/>
        <v>0</v>
      </c>
      <c r="M363" s="101">
        <f t="shared" si="479"/>
        <v>1</v>
      </c>
      <c r="N363" s="106">
        <f t="shared" si="480"/>
        <v>0</v>
      </c>
    </row>
    <row r="364" spans="1:15" x14ac:dyDescent="0.25">
      <c r="A364" s="8" t="str">
        <f>IF(Checklist!A364="R","R","")</f>
        <v>R</v>
      </c>
      <c r="B364" s="97">
        <f>Checklist!B364</f>
        <v>11.11</v>
      </c>
      <c r="C364" s="98" t="str">
        <f>Checklist!C364</f>
        <v>Does the corporate security plan require that each critical facility or critical areas within a facility have security measures to monitor, detect, and assess 24 hours per day, 7 days per week?</v>
      </c>
      <c r="D364" s="104">
        <f>IF(Checklist!D364="Yes",1,0)</f>
        <v>0</v>
      </c>
      <c r="E364" s="101">
        <f>Weights!D364</f>
        <v>1</v>
      </c>
      <c r="F364" s="101">
        <f t="shared" si="474"/>
        <v>0</v>
      </c>
      <c r="G364" s="101">
        <f t="shared" si="475"/>
        <v>1</v>
      </c>
      <c r="H364" s="106">
        <f t="shared" si="476"/>
        <v>0</v>
      </c>
      <c r="I364" s="93" t="s">
        <v>625</v>
      </c>
      <c r="J364" s="8">
        <f t="shared" si="477"/>
        <v>0</v>
      </c>
      <c r="K364" s="101">
        <f>Weights!F364</f>
        <v>1</v>
      </c>
      <c r="L364" s="101">
        <f t="shared" si="478"/>
        <v>0</v>
      </c>
      <c r="M364" s="101">
        <f t="shared" si="479"/>
        <v>1</v>
      </c>
      <c r="N364" s="106">
        <f t="shared" si="480"/>
        <v>0</v>
      </c>
    </row>
    <row r="365" spans="1:15" x14ac:dyDescent="0.25">
      <c r="A365" s="8" t="str">
        <f>IF(Checklist!A365="R","R","")</f>
        <v>R</v>
      </c>
      <c r="B365" s="97">
        <f>Checklist!B365</f>
        <v>11.12</v>
      </c>
      <c r="C365" s="98" t="str">
        <f>Checklist!C365</f>
        <v>Does your corporation have key control procedures for key issuance, tracking, collection, loss, and unauthorized duplication?</v>
      </c>
      <c r="D365" s="104">
        <f>IF(Checklist!D365="Yes",1,0)</f>
        <v>0</v>
      </c>
      <c r="E365" s="101">
        <f>Weights!D365</f>
        <v>1</v>
      </c>
      <c r="F365" s="101">
        <f t="shared" si="474"/>
        <v>0</v>
      </c>
      <c r="G365" s="101">
        <f t="shared" si="475"/>
        <v>1</v>
      </c>
      <c r="H365" s="106">
        <f t="shared" si="476"/>
        <v>0</v>
      </c>
      <c r="I365" s="93" t="s">
        <v>625</v>
      </c>
      <c r="J365" s="8">
        <f t="shared" si="477"/>
        <v>0</v>
      </c>
      <c r="K365" s="101">
        <f>Weights!F365</f>
        <v>1</v>
      </c>
      <c r="L365" s="101">
        <f t="shared" si="478"/>
        <v>0</v>
      </c>
      <c r="M365" s="101">
        <f t="shared" si="479"/>
        <v>1</v>
      </c>
      <c r="N365" s="106">
        <f t="shared" si="480"/>
        <v>0</v>
      </c>
    </row>
    <row r="366" spans="1:15" x14ac:dyDescent="0.25">
      <c r="A366" s="8" t="str">
        <f>IF(Checklist!A366="R","R","")</f>
        <v>R</v>
      </c>
      <c r="B366" s="97">
        <f>Checklist!B366</f>
        <v>11.129999999999999</v>
      </c>
      <c r="C366" s="98" t="str">
        <f>Checklist!C366</f>
        <v>Does your corporation conduct a key inventory at least every 24 months?</v>
      </c>
      <c r="D366" s="104">
        <f>IF(Checklist!D366="Yes",1,0)</f>
        <v>0</v>
      </c>
      <c r="E366" s="101">
        <f>Weights!D366</f>
        <v>1</v>
      </c>
      <c r="F366" s="101">
        <f t="shared" si="474"/>
        <v>0</v>
      </c>
      <c r="G366" s="101">
        <f t="shared" si="475"/>
        <v>1</v>
      </c>
      <c r="H366" s="106">
        <f t="shared" si="476"/>
        <v>0</v>
      </c>
      <c r="I366" s="93" t="s">
        <v>625</v>
      </c>
      <c r="J366" s="8">
        <f t="shared" si="477"/>
        <v>0</v>
      </c>
      <c r="K366" s="101">
        <f>Weights!F366</f>
        <v>1</v>
      </c>
      <c r="L366" s="101">
        <f t="shared" si="478"/>
        <v>0</v>
      </c>
      <c r="M366" s="101">
        <f t="shared" si="479"/>
        <v>1</v>
      </c>
      <c r="N366" s="106">
        <f t="shared" si="480"/>
        <v>0</v>
      </c>
    </row>
    <row r="367" spans="1:15" x14ac:dyDescent="0.25">
      <c r="A367" s="8" t="str">
        <f>IF(Checklist!A367="R","R","")</f>
        <v>R</v>
      </c>
      <c r="B367" s="97">
        <f>Checklist!B367</f>
        <v>11.139999999999999</v>
      </c>
      <c r="C367" s="98" t="str">
        <f>Checklist!C367</f>
        <v>Does your corporation use patent keys to prevent unauthorized duplication?</v>
      </c>
      <c r="D367" s="104">
        <f>IF(Checklist!D367="Yes",1,0)</f>
        <v>0</v>
      </c>
      <c r="E367" s="101">
        <f>Weights!D367</f>
        <v>1</v>
      </c>
      <c r="F367" s="101">
        <f t="shared" si="474"/>
        <v>0</v>
      </c>
      <c r="G367" s="101">
        <f t="shared" si="475"/>
        <v>1</v>
      </c>
      <c r="H367" s="106">
        <f t="shared" si="476"/>
        <v>0</v>
      </c>
      <c r="I367" s="93" t="s">
        <v>625</v>
      </c>
      <c r="J367" s="8">
        <f t="shared" si="477"/>
        <v>0</v>
      </c>
      <c r="K367" s="101">
        <f>Weights!F367</f>
        <v>1</v>
      </c>
      <c r="L367" s="101">
        <f t="shared" si="478"/>
        <v>0</v>
      </c>
      <c r="M367" s="101">
        <f t="shared" si="479"/>
        <v>1</v>
      </c>
      <c r="N367" s="106">
        <f t="shared" si="480"/>
        <v>0</v>
      </c>
    </row>
    <row r="368" spans="1:15" ht="13" x14ac:dyDescent="0.25">
      <c r="A368" s="89" t="str">
        <f>Checklist!A368</f>
        <v>SAI</v>
      </c>
      <c r="B368" s="100">
        <f>Checklist!B368</f>
        <v>12</v>
      </c>
      <c r="C368" s="89" t="str">
        <f>Checklist!C368</f>
        <v>Personnel Security</v>
      </c>
      <c r="D368" s="89"/>
      <c r="E368" s="153">
        <f>Weights!D368</f>
        <v>1</v>
      </c>
      <c r="F368" s="113">
        <f>SUM(F369:F371,F375:F376,F381:F382,F386,F390:F396)</f>
        <v>0</v>
      </c>
      <c r="G368" s="113">
        <f>SUM(G369:G371,G375:G376,G381:G382,G386,G390:G396)</f>
        <v>14</v>
      </c>
      <c r="H368" s="114">
        <f>F368/G368</f>
        <v>0</v>
      </c>
      <c r="I368" s="93" t="s">
        <v>625</v>
      </c>
      <c r="J368" s="92"/>
      <c r="K368" s="152">
        <f>Weights!F368</f>
        <v>1</v>
      </c>
      <c r="L368" s="113">
        <f>SUM(L370,L376,L382,L386,L391:L394)</f>
        <v>0</v>
      </c>
      <c r="M368" s="113">
        <f>SUM(M370,M376,M382,M386,M391:M394)</f>
        <v>8</v>
      </c>
      <c r="N368" s="114">
        <f>L368/M368</f>
        <v>0</v>
      </c>
    </row>
    <row r="369" spans="1:15" x14ac:dyDescent="0.25">
      <c r="A369" s="8" t="str">
        <f>IF(Checklist!A369="R","R","")</f>
        <v>R</v>
      </c>
      <c r="B369" s="97">
        <f>Checklist!B369</f>
        <v>12.01</v>
      </c>
      <c r="C369" s="98" t="str">
        <f>Checklist!C369</f>
        <v>Has your corporation established policies and procedures for applicant pre-employment screening and behavioral criteria for disqualification of applicants and employees?</v>
      </c>
      <c r="D369" s="104">
        <f>IF(Checklist!D369="Yes",1,0)</f>
        <v>0</v>
      </c>
      <c r="E369" s="101">
        <f>Weights!D369</f>
        <v>1</v>
      </c>
      <c r="F369" s="101">
        <f t="shared" ref="F369:F370" si="481">D369*E369</f>
        <v>0</v>
      </c>
      <c r="G369" s="101">
        <f t="shared" ref="G369:G370" si="482">1*E369</f>
        <v>1</v>
      </c>
      <c r="H369" s="106">
        <f t="shared" ref="H369:H370" si="483">F369/G369</f>
        <v>0</v>
      </c>
      <c r="I369" s="93" t="s">
        <v>625</v>
      </c>
      <c r="J369" s="108"/>
      <c r="K369" s="154"/>
      <c r="L369" s="108"/>
      <c r="M369" s="108"/>
      <c r="N369" s="108"/>
    </row>
    <row r="370" spans="1:15" x14ac:dyDescent="0.25">
      <c r="A370" s="8" t="str">
        <f>IF(Checklist!A370="R","R","")</f>
        <v/>
      </c>
      <c r="B370" s="97">
        <f>Checklist!B370</f>
        <v>12.02</v>
      </c>
      <c r="C370" s="98" t="str">
        <f>Checklist!C370</f>
        <v>Is there at least one individual within your corporation who holds a current federal security clearance?</v>
      </c>
      <c r="D370" s="104">
        <f>IF(Checklist!D370="Yes",1,0)</f>
        <v>0</v>
      </c>
      <c r="E370" s="101">
        <f>Weights!D370</f>
        <v>1</v>
      </c>
      <c r="F370" s="101">
        <f t="shared" si="481"/>
        <v>0</v>
      </c>
      <c r="G370" s="101">
        <f t="shared" si="482"/>
        <v>1</v>
      </c>
      <c r="H370" s="106">
        <f t="shared" si="483"/>
        <v>0</v>
      </c>
      <c r="I370" s="93" t="s">
        <v>625</v>
      </c>
      <c r="J370" s="8">
        <f t="shared" ref="J370" si="484">D370</f>
        <v>0</v>
      </c>
      <c r="K370" s="101">
        <f>Weights!F370</f>
        <v>1</v>
      </c>
      <c r="L370" s="101">
        <f t="shared" ref="L370" si="485">F370</f>
        <v>0</v>
      </c>
      <c r="M370" s="101">
        <f t="shared" ref="M370" si="486">G370</f>
        <v>1</v>
      </c>
      <c r="N370" s="106">
        <f t="shared" ref="N370" si="487">L370/M370</f>
        <v>0</v>
      </c>
    </row>
    <row r="371" spans="1:15" x14ac:dyDescent="0.25">
      <c r="A371" s="8" t="str">
        <f>IF(Checklist!A371="R","R","")</f>
        <v/>
      </c>
      <c r="B371" s="97">
        <f>Checklist!B371</f>
        <v>12.03</v>
      </c>
      <c r="C371" s="98" t="str">
        <f>Checklist!C371</f>
        <v>What is the highest level of clearance that is held within your corporation?</v>
      </c>
      <c r="D371" s="109" t="str">
        <f>Checklist!D371</f>
        <v>ZZZ</v>
      </c>
      <c r="E371" s="110"/>
      <c r="F371" s="110"/>
      <c r="G371" s="110"/>
      <c r="H371" s="115"/>
      <c r="I371" s="93" t="s">
        <v>625</v>
      </c>
      <c r="J371" s="94"/>
      <c r="K371" s="103"/>
      <c r="L371" s="103"/>
      <c r="M371" s="103"/>
      <c r="N371" s="107"/>
      <c r="O371" s="111" t="s">
        <v>623</v>
      </c>
    </row>
    <row r="372" spans="1:15" x14ac:dyDescent="0.25">
      <c r="A372" s="8" t="str">
        <f>IF(Checklist!A372="R","R","")</f>
        <v/>
      </c>
      <c r="B372" s="97">
        <f>Checklist!B372</f>
        <v>12.030099999999999</v>
      </c>
      <c r="C372" s="98" t="str">
        <f>Checklist!C372</f>
        <v>Secret</v>
      </c>
      <c r="D372" s="96">
        <f>IF(Checklist!D372="X",1,0)</f>
        <v>0</v>
      </c>
      <c r="E372" s="101">
        <f>Weights!D372</f>
        <v>1</v>
      </c>
      <c r="F372" s="101">
        <f t="shared" ref="F372:F376" si="488">D372*E372</f>
        <v>0</v>
      </c>
      <c r="G372" s="101">
        <f t="shared" ref="G372:G376" si="489">1*E372</f>
        <v>1</v>
      </c>
      <c r="H372" s="106">
        <f t="shared" ref="H372:H376" si="490">F372/G372</f>
        <v>0</v>
      </c>
      <c r="I372" s="93" t="s">
        <v>625</v>
      </c>
      <c r="J372" s="108"/>
      <c r="K372" s="154"/>
      <c r="L372" s="108"/>
      <c r="M372" s="108"/>
      <c r="N372" s="108"/>
    </row>
    <row r="373" spans="1:15" x14ac:dyDescent="0.25">
      <c r="A373" s="8" t="str">
        <f>IF(Checklist!A373="R","R","")</f>
        <v/>
      </c>
      <c r="B373" s="97">
        <f>Checklist!B373</f>
        <v>12.030200000000001</v>
      </c>
      <c r="C373" s="98" t="str">
        <f>Checklist!C373</f>
        <v>Top Secret</v>
      </c>
      <c r="D373" s="96">
        <f>IF(Checklist!D373="X",1,0)</f>
        <v>0</v>
      </c>
      <c r="E373" s="101">
        <f>Weights!D373</f>
        <v>1</v>
      </c>
      <c r="F373" s="101">
        <f t="shared" si="488"/>
        <v>0</v>
      </c>
      <c r="G373" s="101">
        <f t="shared" si="489"/>
        <v>1</v>
      </c>
      <c r="H373" s="106">
        <f t="shared" si="490"/>
        <v>0</v>
      </c>
      <c r="I373" s="93" t="s">
        <v>625</v>
      </c>
      <c r="J373" s="108"/>
      <c r="K373" s="154"/>
      <c r="L373" s="108"/>
      <c r="M373" s="108"/>
      <c r="N373" s="108"/>
    </row>
    <row r="374" spans="1:15" x14ac:dyDescent="0.25">
      <c r="A374" s="8" t="str">
        <f>IF(Checklist!A374="R","R","")</f>
        <v/>
      </c>
      <c r="B374" s="97">
        <f>Checklist!B374</f>
        <v>12.0303</v>
      </c>
      <c r="C374" s="98" t="str">
        <f>Checklist!C374</f>
        <v>Top Secret SCI</v>
      </c>
      <c r="D374" s="96">
        <f>IF(Checklist!D374="X",1,0)</f>
        <v>0</v>
      </c>
      <c r="E374" s="101">
        <f>Weights!D374</f>
        <v>1</v>
      </c>
      <c r="F374" s="101">
        <f t="shared" si="488"/>
        <v>0</v>
      </c>
      <c r="G374" s="101">
        <f t="shared" si="489"/>
        <v>1</v>
      </c>
      <c r="H374" s="106">
        <f t="shared" si="490"/>
        <v>0</v>
      </c>
      <c r="I374" s="93" t="s">
        <v>625</v>
      </c>
      <c r="J374" s="108"/>
      <c r="K374" s="154"/>
      <c r="L374" s="108"/>
      <c r="M374" s="108"/>
      <c r="N374" s="108"/>
    </row>
    <row r="375" spans="1:15" x14ac:dyDescent="0.25">
      <c r="A375" s="8" t="str">
        <f>IF(Checklist!A375="R","R","")</f>
        <v/>
      </c>
      <c r="B375" s="97">
        <f>Checklist!B375</f>
        <v>12.04</v>
      </c>
      <c r="C375" s="98" t="str">
        <f>Checklist!C375</f>
        <v>Does your corporation conduct pre-employment background investigations on all potential employees?</v>
      </c>
      <c r="D375" s="104">
        <f>IF(Checklist!D375="Yes",1,0)</f>
        <v>0</v>
      </c>
      <c r="E375" s="101">
        <f>Weights!D375</f>
        <v>1</v>
      </c>
      <c r="F375" s="101">
        <f t="shared" si="488"/>
        <v>0</v>
      </c>
      <c r="G375" s="101">
        <f t="shared" si="489"/>
        <v>1</v>
      </c>
      <c r="H375" s="106">
        <f t="shared" si="490"/>
        <v>0</v>
      </c>
      <c r="I375" s="93" t="s">
        <v>625</v>
      </c>
      <c r="J375" s="108"/>
      <c r="K375" s="154"/>
      <c r="L375" s="108"/>
      <c r="M375" s="108"/>
      <c r="N375" s="108"/>
    </row>
    <row r="376" spans="1:15" x14ac:dyDescent="0.25">
      <c r="A376" s="8" t="str">
        <f>IF(Checklist!A376="R","R","")</f>
        <v>R</v>
      </c>
      <c r="B376" s="97">
        <f>Checklist!B376</f>
        <v>12.05</v>
      </c>
      <c r="C376" s="98" t="str">
        <f>Checklist!C376</f>
        <v>Does your corporation conduct pre-employment background investigations of applicants for positions that involve any of the following?</v>
      </c>
      <c r="D376" s="109">
        <f>IF(Checklist!D376="Yes",1,0)</f>
        <v>0</v>
      </c>
      <c r="E376" s="110">
        <f>Weights!D376</f>
        <v>1</v>
      </c>
      <c r="F376" s="110">
        <f t="shared" si="488"/>
        <v>0</v>
      </c>
      <c r="G376" s="110">
        <f t="shared" si="489"/>
        <v>1</v>
      </c>
      <c r="H376" s="115">
        <f t="shared" si="490"/>
        <v>0</v>
      </c>
      <c r="I376" s="93" t="s">
        <v>625</v>
      </c>
      <c r="J376" s="109">
        <f t="shared" ref="J376" si="491">D376</f>
        <v>0</v>
      </c>
      <c r="K376" s="110">
        <f>Weights!F376</f>
        <v>1</v>
      </c>
      <c r="L376" s="110">
        <f t="shared" ref="L376" si="492">J376*K376</f>
        <v>0</v>
      </c>
      <c r="M376" s="110">
        <f t="shared" ref="M376" si="493">1*K376</f>
        <v>1</v>
      </c>
      <c r="N376" s="115">
        <f t="shared" ref="N376" si="494">L376/M376</f>
        <v>0</v>
      </c>
      <c r="O376" s="111" t="s">
        <v>623</v>
      </c>
    </row>
    <row r="377" spans="1:15" x14ac:dyDescent="0.25">
      <c r="A377" s="8" t="str">
        <f>IF(Checklist!A377="R","R","")</f>
        <v/>
      </c>
      <c r="B377" s="97">
        <f>Checklist!B377</f>
        <v>12.0501</v>
      </c>
      <c r="C377" s="98" t="str">
        <f>Checklist!C377</f>
        <v>Authorized regular unescorted access
to control systems or sensitive areas.</v>
      </c>
      <c r="D377" s="96">
        <f>IF(Checklist!D377="X",1,0)</f>
        <v>0</v>
      </c>
      <c r="E377" s="101">
        <f>Weights!D377</f>
        <v>1</v>
      </c>
      <c r="F377" s="101">
        <f t="shared" ref="F377:F382" si="495">D377*E377</f>
        <v>0</v>
      </c>
      <c r="G377" s="101">
        <f t="shared" ref="G377:G382" si="496">1*E377</f>
        <v>1</v>
      </c>
      <c r="H377" s="106">
        <f t="shared" ref="H377:H382" si="497">F377/G377</f>
        <v>0</v>
      </c>
      <c r="I377" s="93" t="s">
        <v>625</v>
      </c>
      <c r="J377" s="8">
        <f t="shared" ref="J377:J380" si="498">D377</f>
        <v>0</v>
      </c>
      <c r="K377" s="101">
        <f>Weights!F377</f>
        <v>1</v>
      </c>
      <c r="L377" s="101">
        <f t="shared" ref="L377:L380" si="499">F377</f>
        <v>0</v>
      </c>
      <c r="M377" s="101">
        <f t="shared" ref="M377:M380" si="500">G377</f>
        <v>1</v>
      </c>
      <c r="N377" s="106">
        <f t="shared" ref="N377:N380" si="501">L377/M377</f>
        <v>0</v>
      </c>
    </row>
    <row r="378" spans="1:15" x14ac:dyDescent="0.25">
      <c r="A378" s="8" t="str">
        <f>IF(Checklist!A378="R","R","")</f>
        <v/>
      </c>
      <c r="B378" s="97">
        <f>Checklist!B378</f>
        <v>12.0502</v>
      </c>
      <c r="C378" s="98" t="str">
        <f>Checklist!C378</f>
        <v>Authorized access to sensitive information.</v>
      </c>
      <c r="D378" s="96">
        <f>IF(Checklist!D378="X",1,0)</f>
        <v>0</v>
      </c>
      <c r="E378" s="101">
        <f>Weights!D378</f>
        <v>1</v>
      </c>
      <c r="F378" s="101">
        <f t="shared" si="495"/>
        <v>0</v>
      </c>
      <c r="G378" s="101">
        <f t="shared" si="496"/>
        <v>1</v>
      </c>
      <c r="H378" s="106">
        <f t="shared" si="497"/>
        <v>0</v>
      </c>
      <c r="I378" s="93" t="s">
        <v>625</v>
      </c>
      <c r="J378" s="8">
        <f t="shared" si="498"/>
        <v>0</v>
      </c>
      <c r="K378" s="101">
        <f>Weights!F378</f>
        <v>1</v>
      </c>
      <c r="L378" s="101">
        <f t="shared" si="499"/>
        <v>0</v>
      </c>
      <c r="M378" s="101">
        <f t="shared" si="500"/>
        <v>1</v>
      </c>
      <c r="N378" s="106">
        <f t="shared" si="501"/>
        <v>0</v>
      </c>
    </row>
    <row r="379" spans="1:15" x14ac:dyDescent="0.25">
      <c r="A379" s="8" t="str">
        <f>IF(Checklist!A379="R","R","")</f>
        <v/>
      </c>
      <c r="B379" s="97">
        <f>Checklist!B379</f>
        <v>12.0503</v>
      </c>
      <c r="C379" s="98" t="str">
        <f>Checklist!C379</f>
        <v>Assigned security roles</v>
      </c>
      <c r="D379" s="96">
        <f>IF(Checklist!D379="X",1,0)</f>
        <v>0</v>
      </c>
      <c r="E379" s="101">
        <f>Weights!D379</f>
        <v>1</v>
      </c>
      <c r="F379" s="101">
        <f t="shared" si="495"/>
        <v>0</v>
      </c>
      <c r="G379" s="101">
        <f t="shared" si="496"/>
        <v>1</v>
      </c>
      <c r="H379" s="106">
        <f t="shared" si="497"/>
        <v>0</v>
      </c>
      <c r="I379" s="93" t="s">
        <v>625</v>
      </c>
      <c r="J379" s="8">
        <f t="shared" si="498"/>
        <v>0</v>
      </c>
      <c r="K379" s="101">
        <f>Weights!F379</f>
        <v>1</v>
      </c>
      <c r="L379" s="101">
        <f t="shared" si="499"/>
        <v>0</v>
      </c>
      <c r="M379" s="101">
        <f t="shared" si="500"/>
        <v>1</v>
      </c>
      <c r="N379" s="106">
        <f t="shared" si="501"/>
        <v>0</v>
      </c>
    </row>
    <row r="380" spans="1:15" x14ac:dyDescent="0.25">
      <c r="A380" s="8" t="str">
        <f>IF(Checklist!A380="R","R","")</f>
        <v/>
      </c>
      <c r="B380" s="97">
        <f>Checklist!B380</f>
        <v>12.0504</v>
      </c>
      <c r="C380" s="98" t="str">
        <f>Checklist!C380</f>
        <v>Assigned to work at or granted
access rights to critical facilities.</v>
      </c>
      <c r="D380" s="96">
        <f>IF(Checklist!D380="X",1,0)</f>
        <v>0</v>
      </c>
      <c r="E380" s="101">
        <f>Weights!D380</f>
        <v>1</v>
      </c>
      <c r="F380" s="101">
        <f t="shared" si="495"/>
        <v>0</v>
      </c>
      <c r="G380" s="101">
        <f t="shared" si="496"/>
        <v>1</v>
      </c>
      <c r="H380" s="106">
        <f t="shared" si="497"/>
        <v>0</v>
      </c>
      <c r="I380" s="93" t="s">
        <v>625</v>
      </c>
      <c r="J380" s="8">
        <f t="shared" si="498"/>
        <v>0</v>
      </c>
      <c r="K380" s="101">
        <f>Weights!F380</f>
        <v>1</v>
      </c>
      <c r="L380" s="101">
        <f t="shared" si="499"/>
        <v>0</v>
      </c>
      <c r="M380" s="101">
        <f t="shared" si="500"/>
        <v>1</v>
      </c>
      <c r="N380" s="106">
        <f t="shared" si="501"/>
        <v>0</v>
      </c>
    </row>
    <row r="381" spans="1:15" x14ac:dyDescent="0.25">
      <c r="A381" s="8" t="str">
        <f>IF(Checklist!A381="R","R","")</f>
        <v/>
      </c>
      <c r="B381" s="97">
        <f>Checklist!B381</f>
        <v>12.06</v>
      </c>
      <c r="C381" s="98" t="str">
        <f>Checklist!C381</f>
        <v>Does your corporation have a designated individual solely responsible for cyber/SCADA security?</v>
      </c>
      <c r="D381" s="104">
        <f>IF(Checklist!D381="Yes",1,0)</f>
        <v>0</v>
      </c>
      <c r="E381" s="101">
        <f>Weights!D381</f>
        <v>1</v>
      </c>
      <c r="F381" s="101">
        <f t="shared" si="495"/>
        <v>0</v>
      </c>
      <c r="G381" s="101">
        <f t="shared" si="496"/>
        <v>1</v>
      </c>
      <c r="H381" s="106">
        <f t="shared" si="497"/>
        <v>0</v>
      </c>
      <c r="I381" s="93" t="s">
        <v>625</v>
      </c>
      <c r="J381" s="108"/>
      <c r="K381" s="154"/>
      <c r="L381" s="108"/>
      <c r="M381" s="108"/>
      <c r="N381" s="108"/>
    </row>
    <row r="382" spans="1:15" x14ac:dyDescent="0.25">
      <c r="A382" s="8" t="str">
        <f>IF(Checklist!A382="R","R","")</f>
        <v>R</v>
      </c>
      <c r="B382" s="97">
        <f>Checklist!B382</f>
        <v>12.07</v>
      </c>
      <c r="C382" s="98" t="str">
        <f>Checklist!C382</f>
        <v>Do pre-employment background investigations of applicants for positions described in Question 12.0500 above include all of the following?</v>
      </c>
      <c r="D382" s="109">
        <f>IF(Checklist!D382="Yes",1,0)</f>
        <v>0</v>
      </c>
      <c r="E382" s="110">
        <f>Weights!D382</f>
        <v>1</v>
      </c>
      <c r="F382" s="110">
        <f t="shared" si="495"/>
        <v>0</v>
      </c>
      <c r="G382" s="110">
        <f t="shared" si="496"/>
        <v>1</v>
      </c>
      <c r="H382" s="115">
        <f t="shared" si="497"/>
        <v>0</v>
      </c>
      <c r="I382" s="93" t="s">
        <v>625</v>
      </c>
      <c r="J382" s="109">
        <f t="shared" ref="J382" si="502">D382</f>
        <v>0</v>
      </c>
      <c r="K382" s="110">
        <f>Weights!F382</f>
        <v>1</v>
      </c>
      <c r="L382" s="110">
        <f t="shared" ref="L382" si="503">J382*K382</f>
        <v>0</v>
      </c>
      <c r="M382" s="110">
        <f t="shared" ref="M382" si="504">1*K382</f>
        <v>1</v>
      </c>
      <c r="N382" s="115">
        <f t="shared" ref="N382" si="505">L382/M382</f>
        <v>0</v>
      </c>
      <c r="O382" s="111" t="s">
        <v>623</v>
      </c>
    </row>
    <row r="383" spans="1:15" x14ac:dyDescent="0.25">
      <c r="A383" s="8" t="str">
        <f>IF(Checklist!A383="R","R","")</f>
        <v/>
      </c>
      <c r="B383" s="97">
        <f>Checklist!B383</f>
        <v>12.0701</v>
      </c>
      <c r="C383" s="98" t="str">
        <f>Checklist!C383</f>
        <v>Verification and validation of identity</v>
      </c>
      <c r="D383" s="96">
        <f>IF(Checklist!D383="X",1,0)</f>
        <v>0</v>
      </c>
      <c r="E383" s="101">
        <f>Weights!D383</f>
        <v>1</v>
      </c>
      <c r="F383" s="101">
        <f t="shared" ref="F383:F386" si="506">D383*E383</f>
        <v>0</v>
      </c>
      <c r="G383" s="101">
        <f t="shared" ref="G383:G386" si="507">1*E383</f>
        <v>1</v>
      </c>
      <c r="H383" s="106">
        <f t="shared" ref="H383:H386" si="508">F383/G383</f>
        <v>0</v>
      </c>
      <c r="I383" s="93" t="s">
        <v>625</v>
      </c>
      <c r="J383" s="8">
        <f t="shared" ref="J383:J386" si="509">D383</f>
        <v>0</v>
      </c>
      <c r="K383" s="101">
        <f>Weights!F383</f>
        <v>1</v>
      </c>
      <c r="L383" s="101">
        <f t="shared" ref="L383:L385" si="510">F383</f>
        <v>0</v>
      </c>
      <c r="M383" s="101">
        <f t="shared" ref="M383:M385" si="511">G383</f>
        <v>1</v>
      </c>
      <c r="N383" s="106">
        <f t="shared" ref="N383:N386" si="512">L383/M383</f>
        <v>0</v>
      </c>
    </row>
    <row r="384" spans="1:15" x14ac:dyDescent="0.25">
      <c r="A384" s="8" t="str">
        <f>IF(Checklist!A384="R","R","")</f>
        <v/>
      </c>
      <c r="B384" s="97">
        <f>Checklist!B384</f>
        <v>12.0702</v>
      </c>
      <c r="C384" s="98" t="str">
        <f>Checklist!C384</f>
        <v>Criminal history check</v>
      </c>
      <c r="D384" s="96">
        <f>IF(Checklist!D384="X",1,0)</f>
        <v>0</v>
      </c>
      <c r="E384" s="101">
        <f>Weights!D384</f>
        <v>1</v>
      </c>
      <c r="F384" s="101">
        <f t="shared" si="506"/>
        <v>0</v>
      </c>
      <c r="G384" s="101">
        <f t="shared" si="507"/>
        <v>1</v>
      </c>
      <c r="H384" s="106">
        <f t="shared" si="508"/>
        <v>0</v>
      </c>
      <c r="I384" s="93" t="s">
        <v>625</v>
      </c>
      <c r="J384" s="8">
        <f t="shared" si="509"/>
        <v>0</v>
      </c>
      <c r="K384" s="101">
        <f>Weights!F384</f>
        <v>1</v>
      </c>
      <c r="L384" s="101">
        <f t="shared" si="510"/>
        <v>0</v>
      </c>
      <c r="M384" s="101">
        <f t="shared" si="511"/>
        <v>1</v>
      </c>
      <c r="N384" s="106">
        <f t="shared" si="512"/>
        <v>0</v>
      </c>
    </row>
    <row r="385" spans="1:15" x14ac:dyDescent="0.25">
      <c r="A385" s="8" t="str">
        <f>IF(Checklist!A385="R","R","")</f>
        <v/>
      </c>
      <c r="B385" s="97">
        <f>Checklist!B385</f>
        <v>12.0703</v>
      </c>
      <c r="C385" s="98" t="str">
        <f>Checklist!C385</f>
        <v>Verification and validation of
legal authorization to work</v>
      </c>
      <c r="D385" s="96">
        <f>IF(Checklist!D385="X",1,0)</f>
        <v>0</v>
      </c>
      <c r="E385" s="101">
        <f>Weights!D385</f>
        <v>1</v>
      </c>
      <c r="F385" s="101">
        <f t="shared" si="506"/>
        <v>0</v>
      </c>
      <c r="G385" s="101">
        <f t="shared" si="507"/>
        <v>1</v>
      </c>
      <c r="H385" s="106">
        <f t="shared" si="508"/>
        <v>0</v>
      </c>
      <c r="I385" s="93" t="s">
        <v>625</v>
      </c>
      <c r="J385" s="8">
        <f t="shared" si="509"/>
        <v>0</v>
      </c>
      <c r="K385" s="101">
        <f>Weights!F385</f>
        <v>1</v>
      </c>
      <c r="L385" s="101">
        <f t="shared" si="510"/>
        <v>0</v>
      </c>
      <c r="M385" s="101">
        <f t="shared" si="511"/>
        <v>1</v>
      </c>
      <c r="N385" s="106">
        <f t="shared" si="512"/>
        <v>0</v>
      </c>
    </row>
    <row r="386" spans="1:15" x14ac:dyDescent="0.25">
      <c r="A386" s="8" t="str">
        <f>IF(Checklist!A386="R","R","")</f>
        <v>R</v>
      </c>
      <c r="B386" s="97">
        <f>Checklist!B386</f>
        <v>12.08</v>
      </c>
      <c r="C386" s="98" t="str">
        <f>Checklist!C386</f>
        <v>Has your corporation developed identification and badging policies and procedures for personnel who have access to secure areas or sensitive information that address the following?</v>
      </c>
      <c r="D386" s="109">
        <f>IF(Checklist!D386="Yes",1,0)</f>
        <v>0</v>
      </c>
      <c r="E386" s="110">
        <f>Weights!D386</f>
        <v>1</v>
      </c>
      <c r="F386" s="110">
        <f t="shared" si="506"/>
        <v>0</v>
      </c>
      <c r="G386" s="110">
        <f t="shared" si="507"/>
        <v>1</v>
      </c>
      <c r="H386" s="115">
        <f t="shared" si="508"/>
        <v>0</v>
      </c>
      <c r="I386" s="93" t="s">
        <v>625</v>
      </c>
      <c r="J386" s="109">
        <f t="shared" si="509"/>
        <v>0</v>
      </c>
      <c r="K386" s="110">
        <f>Weights!F386</f>
        <v>1</v>
      </c>
      <c r="L386" s="110">
        <f t="shared" ref="L386" si="513">J386*K386</f>
        <v>0</v>
      </c>
      <c r="M386" s="110">
        <f t="shared" ref="M386" si="514">1*K386</f>
        <v>1</v>
      </c>
      <c r="N386" s="115">
        <f t="shared" si="512"/>
        <v>0</v>
      </c>
      <c r="O386" s="111" t="s">
        <v>623</v>
      </c>
    </row>
    <row r="387" spans="1:15" x14ac:dyDescent="0.25">
      <c r="A387" s="8" t="str">
        <f>IF(Checklist!A387="R","R","")</f>
        <v/>
      </c>
      <c r="B387" s="97">
        <f>Checklist!B387</f>
        <v>12.0801</v>
      </c>
      <c r="C387" s="98" t="str">
        <f>Checklist!C387</f>
        <v>Lost or stolen identification cards or badges</v>
      </c>
      <c r="D387" s="96">
        <f>IF(Checklist!D387="X",1,0)</f>
        <v>0</v>
      </c>
      <c r="E387" s="101">
        <f>Weights!D387</f>
        <v>1</v>
      </c>
      <c r="F387" s="101">
        <f t="shared" ref="F387:F396" si="515">D387*E387</f>
        <v>0</v>
      </c>
      <c r="G387" s="101">
        <f t="shared" ref="G387:G396" si="516">1*E387</f>
        <v>1</v>
      </c>
      <c r="H387" s="106">
        <f t="shared" ref="H387:H396" si="517">F387/G387</f>
        <v>0</v>
      </c>
      <c r="I387" s="93" t="s">
        <v>625</v>
      </c>
      <c r="J387" s="8">
        <f t="shared" ref="J387:J389" si="518">D387</f>
        <v>0</v>
      </c>
      <c r="K387" s="101">
        <f>Weights!F387</f>
        <v>1</v>
      </c>
      <c r="L387" s="101">
        <f t="shared" ref="L387:L389" si="519">F387</f>
        <v>0</v>
      </c>
      <c r="M387" s="101">
        <f t="shared" ref="M387:M389" si="520">G387</f>
        <v>1</v>
      </c>
      <c r="N387" s="106">
        <f t="shared" ref="N387:N389" si="521">L387/M387</f>
        <v>0</v>
      </c>
    </row>
    <row r="388" spans="1:15" x14ac:dyDescent="0.25">
      <c r="A388" s="8" t="str">
        <f>IF(Checklist!A388="R","R","")</f>
        <v/>
      </c>
      <c r="B388" s="97">
        <f>Checklist!B388</f>
        <v>12.0802</v>
      </c>
      <c r="C388" s="98" t="str">
        <f>Checklist!C388</f>
        <v>Temporary badges</v>
      </c>
      <c r="D388" s="96">
        <f>IF(Checklist!D388="X",1,0)</f>
        <v>0</v>
      </c>
      <c r="E388" s="101">
        <f>Weights!D388</f>
        <v>1</v>
      </c>
      <c r="F388" s="101">
        <f t="shared" si="515"/>
        <v>0</v>
      </c>
      <c r="G388" s="101">
        <f t="shared" si="516"/>
        <v>1</v>
      </c>
      <c r="H388" s="106">
        <f t="shared" si="517"/>
        <v>0</v>
      </c>
      <c r="I388" s="93" t="s">
        <v>625</v>
      </c>
      <c r="J388" s="8">
        <f t="shared" si="518"/>
        <v>0</v>
      </c>
      <c r="K388" s="101">
        <f>Weights!F388</f>
        <v>1</v>
      </c>
      <c r="L388" s="101">
        <f t="shared" si="519"/>
        <v>0</v>
      </c>
      <c r="M388" s="101">
        <f t="shared" si="520"/>
        <v>1</v>
      </c>
      <c r="N388" s="106">
        <f t="shared" si="521"/>
        <v>0</v>
      </c>
    </row>
    <row r="389" spans="1:15" x14ac:dyDescent="0.25">
      <c r="A389" s="8" t="str">
        <f>IF(Checklist!A389="R","R","")</f>
        <v/>
      </c>
      <c r="B389" s="97">
        <f>Checklist!B389</f>
        <v>12.080299999999999</v>
      </c>
      <c r="C389" s="98" t="str">
        <f>Checklist!C389</f>
        <v>Personnel termination</v>
      </c>
      <c r="D389" s="96">
        <f>IF(Checklist!D389="X",1,0)</f>
        <v>0</v>
      </c>
      <c r="E389" s="101">
        <f>Weights!D389</f>
        <v>1</v>
      </c>
      <c r="F389" s="101">
        <f t="shared" si="515"/>
        <v>0</v>
      </c>
      <c r="G389" s="101">
        <f t="shared" si="516"/>
        <v>1</v>
      </c>
      <c r="H389" s="106">
        <f t="shared" si="517"/>
        <v>0</v>
      </c>
      <c r="I389" s="93" t="s">
        <v>625</v>
      </c>
      <c r="J389" s="8">
        <f t="shared" si="518"/>
        <v>0</v>
      </c>
      <c r="K389" s="101">
        <f>Weights!F389</f>
        <v>1</v>
      </c>
      <c r="L389" s="101">
        <f t="shared" si="519"/>
        <v>0</v>
      </c>
      <c r="M389" s="101">
        <f t="shared" si="520"/>
        <v>1</v>
      </c>
      <c r="N389" s="106">
        <f t="shared" si="521"/>
        <v>0</v>
      </c>
    </row>
    <row r="390" spans="1:15" x14ac:dyDescent="0.25">
      <c r="A390" s="8" t="str">
        <f>IF(Checklist!A390="R","R","")</f>
        <v/>
      </c>
      <c r="B390" s="97">
        <f>Checklist!B390</f>
        <v>12.09</v>
      </c>
      <c r="C390" s="98" t="str">
        <f>Checklist!C390</f>
        <v>Does your corporation use the federally-established list of disqualifying crimes (listed in 49 CFR 1572.103) to assess the suitability of personnel for positions described in Question 12.0500 above?</v>
      </c>
      <c r="D390" s="104">
        <f>IF(Checklist!D390="Yes",1,0)</f>
        <v>0</v>
      </c>
      <c r="E390" s="101">
        <f>Weights!D390</f>
        <v>1</v>
      </c>
      <c r="F390" s="101">
        <f t="shared" si="515"/>
        <v>0</v>
      </c>
      <c r="G390" s="101">
        <f t="shared" si="516"/>
        <v>1</v>
      </c>
      <c r="H390" s="106">
        <f t="shared" si="517"/>
        <v>0</v>
      </c>
      <c r="I390" s="93" t="s">
        <v>625</v>
      </c>
      <c r="J390" s="108"/>
      <c r="K390" s="154"/>
      <c r="L390" s="108"/>
      <c r="M390" s="108"/>
      <c r="N390" s="108"/>
    </row>
    <row r="391" spans="1:15" x14ac:dyDescent="0.25">
      <c r="A391" s="8" t="str">
        <f>IF(Checklist!A391="R","R","")</f>
        <v>R</v>
      </c>
      <c r="B391" s="97">
        <f>Checklist!B391</f>
        <v>12.1</v>
      </c>
      <c r="C391" s="98" t="str">
        <f>Checklist!C391</f>
        <v>Does your corporation conduct recurring background investigations at least every ten years for employees occupying security positions or who have access to sensitive information or areas?</v>
      </c>
      <c r="D391" s="104">
        <f>IF(Checklist!D391="Yes",1,0)</f>
        <v>0</v>
      </c>
      <c r="E391" s="101">
        <f>Weights!D391</f>
        <v>1</v>
      </c>
      <c r="F391" s="101">
        <f t="shared" si="515"/>
        <v>0</v>
      </c>
      <c r="G391" s="101">
        <f t="shared" si="516"/>
        <v>1</v>
      </c>
      <c r="H391" s="106">
        <f t="shared" si="517"/>
        <v>0</v>
      </c>
      <c r="I391" s="93" t="s">
        <v>625</v>
      </c>
      <c r="J391" s="8">
        <f t="shared" ref="J391:J394" si="522">D391</f>
        <v>0</v>
      </c>
      <c r="K391" s="101">
        <f>Weights!F391</f>
        <v>1</v>
      </c>
      <c r="L391" s="101">
        <f t="shared" ref="L391:L394" si="523">F391</f>
        <v>0</v>
      </c>
      <c r="M391" s="101">
        <f t="shared" ref="M391:M394" si="524">G391</f>
        <v>1</v>
      </c>
      <c r="N391" s="106">
        <f t="shared" ref="N391:N394" si="525">L391/M391</f>
        <v>0</v>
      </c>
    </row>
    <row r="392" spans="1:15" x14ac:dyDescent="0.25">
      <c r="A392" s="8" t="str">
        <f>IF(Checklist!A392="R","R","")</f>
        <v>R</v>
      </c>
      <c r="B392" s="97">
        <f>Checklist!B392</f>
        <v>12.11</v>
      </c>
      <c r="C392" s="98" t="str">
        <f>Checklist!C392</f>
        <v>Does the corporate security plan require that each critical facility ensure that company or vendor identification is available for examination by being visibly displayed or carried by personnel while on-site?</v>
      </c>
      <c r="D392" s="104">
        <f>IF(Checklist!D392="Yes",1,0)</f>
        <v>0</v>
      </c>
      <c r="E392" s="101">
        <f>Weights!D392</f>
        <v>1</v>
      </c>
      <c r="F392" s="101">
        <f t="shared" si="515"/>
        <v>0</v>
      </c>
      <c r="G392" s="101">
        <f t="shared" si="516"/>
        <v>1</v>
      </c>
      <c r="H392" s="106">
        <f t="shared" si="517"/>
        <v>0</v>
      </c>
      <c r="I392" s="93" t="s">
        <v>625</v>
      </c>
      <c r="J392" s="8">
        <f t="shared" si="522"/>
        <v>0</v>
      </c>
      <c r="K392" s="101">
        <f>Weights!F392</f>
        <v>1</v>
      </c>
      <c r="L392" s="101">
        <f t="shared" si="523"/>
        <v>0</v>
      </c>
      <c r="M392" s="101">
        <f t="shared" si="524"/>
        <v>1</v>
      </c>
      <c r="N392" s="106">
        <f t="shared" si="525"/>
        <v>0</v>
      </c>
    </row>
    <row r="393" spans="1:15" x14ac:dyDescent="0.25">
      <c r="A393" s="8" t="str">
        <f>IF(Checklist!A393="R","R","")</f>
        <v>R</v>
      </c>
      <c r="B393" s="97">
        <f>Checklist!B393</f>
        <v>12.12</v>
      </c>
      <c r="C393" s="98" t="str">
        <f>Checklist!C393</f>
        <v>Does your corporation verify that contractors have background investigation policies and procedures at least as rigorous as the corporation’s?</v>
      </c>
      <c r="D393" s="104">
        <f>IF(Checklist!D393="Yes",1,0)</f>
        <v>0</v>
      </c>
      <c r="E393" s="101">
        <f>Weights!D393</f>
        <v>1</v>
      </c>
      <c r="F393" s="101">
        <f t="shared" si="515"/>
        <v>0</v>
      </c>
      <c r="G393" s="101">
        <f t="shared" si="516"/>
        <v>1</v>
      </c>
      <c r="H393" s="106">
        <f t="shared" si="517"/>
        <v>0</v>
      </c>
      <c r="I393" s="93" t="s">
        <v>625</v>
      </c>
      <c r="J393" s="8">
        <f t="shared" si="522"/>
        <v>0</v>
      </c>
      <c r="K393" s="101">
        <f>Weights!F393</f>
        <v>1</v>
      </c>
      <c r="L393" s="101">
        <f t="shared" si="523"/>
        <v>0</v>
      </c>
      <c r="M393" s="101">
        <f t="shared" si="524"/>
        <v>1</v>
      </c>
      <c r="N393" s="106">
        <f t="shared" si="525"/>
        <v>0</v>
      </c>
    </row>
    <row r="394" spans="1:15" x14ac:dyDescent="0.25">
      <c r="A394" s="8" t="str">
        <f>IF(Checklist!A394="R","R","")</f>
        <v>R</v>
      </c>
      <c r="B394" s="97">
        <f>Checklist!B394</f>
        <v>12.13</v>
      </c>
      <c r="C394" s="98" t="str">
        <f>Checklist!C394</f>
        <v>Does the corporate security plan require that each critical facility ensure personnel identification cards or badges are secure from tampering and contain the individual’s photograph and name?</v>
      </c>
      <c r="D394" s="104">
        <f>IF(Checklist!D394="Yes",1,0)</f>
        <v>0</v>
      </c>
      <c r="E394" s="101">
        <f>Weights!D394</f>
        <v>1</v>
      </c>
      <c r="F394" s="101">
        <f t="shared" si="515"/>
        <v>0</v>
      </c>
      <c r="G394" s="101">
        <f t="shared" si="516"/>
        <v>1</v>
      </c>
      <c r="H394" s="106">
        <f t="shared" si="517"/>
        <v>0</v>
      </c>
      <c r="I394" s="93" t="s">
        <v>625</v>
      </c>
      <c r="J394" s="8">
        <f t="shared" si="522"/>
        <v>0</v>
      </c>
      <c r="K394" s="101">
        <f>Weights!F394</f>
        <v>1</v>
      </c>
      <c r="L394" s="101">
        <f t="shared" si="523"/>
        <v>0</v>
      </c>
      <c r="M394" s="101">
        <f t="shared" si="524"/>
        <v>1</v>
      </c>
      <c r="N394" s="106">
        <f t="shared" si="525"/>
        <v>0</v>
      </c>
    </row>
    <row r="395" spans="1:15" x14ac:dyDescent="0.25">
      <c r="A395" s="8" t="str">
        <f>IF(Checklist!A395="R","R","")</f>
        <v/>
      </c>
      <c r="B395" s="97">
        <f>Checklist!B395</f>
        <v>12.14</v>
      </c>
      <c r="C395" s="98" t="str">
        <f>Checklist!C395</f>
        <v>Does your corporation have a policy and/or procedure in place addressing security issues related to employee termination?</v>
      </c>
      <c r="D395" s="104">
        <f>IF(Checklist!D395="Yes",1,0)</f>
        <v>0</v>
      </c>
      <c r="E395" s="101">
        <f>Weights!D395</f>
        <v>1</v>
      </c>
      <c r="F395" s="101">
        <f t="shared" si="515"/>
        <v>0</v>
      </c>
      <c r="G395" s="101">
        <f t="shared" si="516"/>
        <v>1</v>
      </c>
      <c r="H395" s="106">
        <f t="shared" si="517"/>
        <v>0</v>
      </c>
      <c r="I395" s="93" t="s">
        <v>625</v>
      </c>
      <c r="J395" s="108"/>
      <c r="K395" s="154"/>
      <c r="L395" s="108"/>
      <c r="M395" s="108"/>
      <c r="N395" s="108"/>
    </row>
    <row r="396" spans="1:15" x14ac:dyDescent="0.25">
      <c r="A396" s="8" t="str">
        <f>IF(Checklist!A396="R","R","")</f>
        <v/>
      </c>
      <c r="B396" s="97">
        <f>Checklist!B396</f>
        <v>12.15</v>
      </c>
      <c r="C396" s="98" t="str">
        <f>Checklist!C396</f>
        <v>Are the following actions taken during termination activities?</v>
      </c>
      <c r="D396" s="109">
        <f>IF(Checklist!D396="Yes",1,0)</f>
        <v>0</v>
      </c>
      <c r="E396" s="110">
        <f>Weights!D396</f>
        <v>1</v>
      </c>
      <c r="F396" s="110">
        <f t="shared" si="515"/>
        <v>0</v>
      </c>
      <c r="G396" s="110">
        <f t="shared" si="516"/>
        <v>1</v>
      </c>
      <c r="H396" s="115">
        <f t="shared" si="517"/>
        <v>0</v>
      </c>
      <c r="I396" s="93" t="s">
        <v>625</v>
      </c>
      <c r="J396" s="94"/>
      <c r="K396" s="103"/>
      <c r="L396" s="103"/>
      <c r="M396" s="103"/>
      <c r="N396" s="107"/>
      <c r="O396" s="111" t="s">
        <v>623</v>
      </c>
    </row>
    <row r="397" spans="1:15" x14ac:dyDescent="0.25">
      <c r="A397" s="8" t="str">
        <f>IF(Checklist!A397="R","R","")</f>
        <v/>
      </c>
      <c r="B397" s="97">
        <f>Checklist!B397</f>
        <v>12.1501</v>
      </c>
      <c r="C397" s="98" t="str">
        <f>Checklist!C397</f>
        <v>Retrieve badge or identification card.</v>
      </c>
      <c r="D397" s="96">
        <f>IF(Checklist!D397="X",1,0)</f>
        <v>0</v>
      </c>
      <c r="E397" s="101">
        <f>Weights!D397</f>
        <v>1</v>
      </c>
      <c r="F397" s="101">
        <f t="shared" ref="F397:F402" si="526">D397*E397</f>
        <v>0</v>
      </c>
      <c r="G397" s="101">
        <f t="shared" ref="G397:G402" si="527">1*E397</f>
        <v>1</v>
      </c>
      <c r="H397" s="106">
        <f t="shared" ref="H397:H402" si="528">F397/G397</f>
        <v>0</v>
      </c>
      <c r="I397" s="93" t="s">
        <v>625</v>
      </c>
      <c r="J397" s="108"/>
      <c r="K397" s="154"/>
      <c r="L397" s="108"/>
      <c r="M397" s="108"/>
      <c r="N397" s="108"/>
    </row>
    <row r="398" spans="1:15" x14ac:dyDescent="0.25">
      <c r="A398" s="8" t="str">
        <f>IF(Checklist!A398="R","R","")</f>
        <v/>
      </c>
      <c r="B398" s="97">
        <f>Checklist!B398</f>
        <v>12.1502</v>
      </c>
      <c r="C398" s="98" t="str">
        <f>Checklist!C398</f>
        <v>Disable passwords.</v>
      </c>
      <c r="D398" s="96">
        <f>IF(Checklist!D398="X",1,0)</f>
        <v>0</v>
      </c>
      <c r="E398" s="101">
        <f>Weights!D398</f>
        <v>1</v>
      </c>
      <c r="F398" s="101">
        <f t="shared" si="526"/>
        <v>0</v>
      </c>
      <c r="G398" s="101">
        <f t="shared" si="527"/>
        <v>1</v>
      </c>
      <c r="H398" s="106">
        <f t="shared" si="528"/>
        <v>0</v>
      </c>
      <c r="I398" s="93" t="s">
        <v>625</v>
      </c>
      <c r="J398" s="108"/>
      <c r="K398" s="154"/>
      <c r="L398" s="108"/>
      <c r="M398" s="108"/>
      <c r="N398" s="108"/>
    </row>
    <row r="399" spans="1:15" x14ac:dyDescent="0.25">
      <c r="A399" s="8" t="str">
        <f>IF(Checklist!A399="R","R","")</f>
        <v/>
      </c>
      <c r="B399" s="97">
        <f>Checklist!B399</f>
        <v>12.1503</v>
      </c>
      <c r="C399" s="98" t="str">
        <f>Checklist!C399</f>
        <v>Retrieve keys.</v>
      </c>
      <c r="D399" s="96">
        <f>IF(Checklist!D399="X",1,0)</f>
        <v>0</v>
      </c>
      <c r="E399" s="101">
        <f>Weights!D399</f>
        <v>1</v>
      </c>
      <c r="F399" s="101">
        <f t="shared" si="526"/>
        <v>0</v>
      </c>
      <c r="G399" s="101">
        <f t="shared" si="527"/>
        <v>1</v>
      </c>
      <c r="H399" s="106">
        <f t="shared" si="528"/>
        <v>0</v>
      </c>
      <c r="I399" s="93" t="s">
        <v>625</v>
      </c>
      <c r="J399" s="108"/>
      <c r="K399" s="154"/>
      <c r="L399" s="108"/>
      <c r="M399" s="108"/>
      <c r="N399" s="108"/>
    </row>
    <row r="400" spans="1:15" x14ac:dyDescent="0.25">
      <c r="A400" s="8" t="str">
        <f>IF(Checklist!A400="R","R","")</f>
        <v/>
      </c>
      <c r="B400" s="97">
        <f>Checklist!B400</f>
        <v>12.150399999999999</v>
      </c>
      <c r="C400" s="98" t="str">
        <f>Checklist!C400</f>
        <v>Retrieve operational and/or security manuals.</v>
      </c>
      <c r="D400" s="96">
        <f>IF(Checklist!D400="X",1,0)</f>
        <v>0</v>
      </c>
      <c r="E400" s="101">
        <f>Weights!D400</f>
        <v>1</v>
      </c>
      <c r="F400" s="101">
        <f t="shared" si="526"/>
        <v>0</v>
      </c>
      <c r="G400" s="101">
        <f t="shared" si="527"/>
        <v>1</v>
      </c>
      <c r="H400" s="106">
        <f t="shared" si="528"/>
        <v>0</v>
      </c>
      <c r="I400" s="93" t="s">
        <v>625</v>
      </c>
      <c r="J400" s="108"/>
      <c r="K400" s="154"/>
      <c r="L400" s="108"/>
      <c r="M400" s="108"/>
      <c r="N400" s="108"/>
    </row>
    <row r="401" spans="1:15" x14ac:dyDescent="0.25">
      <c r="A401" s="8" t="str">
        <f>IF(Checklist!A401="R","R","")</f>
        <v/>
      </c>
      <c r="B401" s="97">
        <f>Checklist!B401</f>
        <v>12.150499999999999</v>
      </c>
      <c r="C401" s="98" t="str">
        <f>Checklist!C401</f>
        <v>Block computer-system access.</v>
      </c>
      <c r="D401" s="96">
        <f>IF(Checklist!D401="X",1,0)</f>
        <v>0</v>
      </c>
      <c r="E401" s="101">
        <f>Weights!D401</f>
        <v>1</v>
      </c>
      <c r="F401" s="101">
        <f t="shared" si="526"/>
        <v>0</v>
      </c>
      <c r="G401" s="101">
        <f t="shared" si="527"/>
        <v>1</v>
      </c>
      <c r="H401" s="106">
        <f t="shared" si="528"/>
        <v>0</v>
      </c>
      <c r="I401" s="93" t="s">
        <v>625</v>
      </c>
      <c r="J401" s="108"/>
      <c r="K401" s="154"/>
      <c r="L401" s="108"/>
      <c r="M401" s="108"/>
      <c r="N401" s="108"/>
    </row>
    <row r="402" spans="1:15" x14ac:dyDescent="0.25">
      <c r="A402" s="8" t="str">
        <f>IF(Checklist!A402="R","R","")</f>
        <v/>
      </c>
      <c r="B402" s="97">
        <f>Checklist!B402</f>
        <v>12.150599999999999</v>
      </c>
      <c r="C402" s="98" t="str">
        <f>Checklist!C402</f>
        <v>Discharged employee signs nondisclosure agreement.</v>
      </c>
      <c r="D402" s="96">
        <f>IF(Checklist!D402="X",1,0)</f>
        <v>0</v>
      </c>
      <c r="E402" s="101">
        <f>Weights!D402</f>
        <v>1</v>
      </c>
      <c r="F402" s="101">
        <f t="shared" si="526"/>
        <v>0</v>
      </c>
      <c r="G402" s="101">
        <f t="shared" si="527"/>
        <v>1</v>
      </c>
      <c r="H402" s="106">
        <f t="shared" si="528"/>
        <v>0</v>
      </c>
      <c r="I402" s="93" t="s">
        <v>625</v>
      </c>
      <c r="J402" s="108"/>
      <c r="K402" s="154"/>
      <c r="L402" s="108"/>
      <c r="M402" s="108"/>
      <c r="N402" s="108"/>
    </row>
    <row r="403" spans="1:15" x14ac:dyDescent="0.25">
      <c r="A403" s="8" t="str">
        <f>IF(Checklist!A403="R","R","")</f>
        <v/>
      </c>
      <c r="B403" s="97">
        <f>Checklist!B403</f>
        <v>12.150699999999999</v>
      </c>
      <c r="C403" s="98" t="str">
        <f>Checklist!C403</f>
        <v>Other (if checked, elaborate)</v>
      </c>
      <c r="D403" s="96">
        <f>IF(Checklist!D403="X",1,0)</f>
        <v>0</v>
      </c>
      <c r="E403" s="101">
        <f>Weights!D403</f>
        <v>1</v>
      </c>
      <c r="F403" s="101">
        <f t="shared" ref="F403" si="529">D403*E403</f>
        <v>0</v>
      </c>
      <c r="G403" s="101">
        <f t="shared" ref="G403" si="530">1*E403</f>
        <v>1</v>
      </c>
      <c r="H403" s="106">
        <f t="shared" ref="H403" si="531">F403/G403</f>
        <v>0</v>
      </c>
      <c r="I403" s="93" t="s">
        <v>625</v>
      </c>
      <c r="J403" s="108"/>
      <c r="K403" s="154"/>
      <c r="L403" s="108"/>
      <c r="M403" s="108"/>
      <c r="N403" s="108"/>
    </row>
    <row r="404" spans="1:15" ht="13" x14ac:dyDescent="0.25">
      <c r="A404" s="89" t="str">
        <f>Checklist!A404</f>
        <v>SAI</v>
      </c>
      <c r="B404" s="100">
        <f>Checklist!B404</f>
        <v>13</v>
      </c>
      <c r="C404" s="89" t="str">
        <f>Checklist!C404</f>
        <v>Equipment Maintenance and Testing</v>
      </c>
      <c r="D404" s="89"/>
      <c r="E404" s="153">
        <f>Weights!D404</f>
        <v>1</v>
      </c>
      <c r="F404" s="113">
        <f>SUM(F405:F408)</f>
        <v>0</v>
      </c>
      <c r="G404" s="113">
        <f>SUM(G405:G408)</f>
        <v>4</v>
      </c>
      <c r="H404" s="114">
        <f>F404/G404</f>
        <v>0</v>
      </c>
      <c r="I404" s="93" t="s">
        <v>625</v>
      </c>
      <c r="J404" s="91"/>
      <c r="K404" s="155">
        <f>Weights!F404</f>
        <v>1</v>
      </c>
      <c r="L404" s="113">
        <f>SUM(L405:L408)</f>
        <v>0</v>
      </c>
      <c r="M404" s="113">
        <f>SUM(M405:M408)</f>
        <v>4</v>
      </c>
      <c r="N404" s="114">
        <f>L404/M404</f>
        <v>0</v>
      </c>
    </row>
    <row r="405" spans="1:15" x14ac:dyDescent="0.25">
      <c r="A405" s="8" t="str">
        <f>IF(Checklist!A405="R","R","")</f>
        <v>R</v>
      </c>
      <c r="B405" s="97">
        <f>Checklist!B405</f>
        <v>13.01</v>
      </c>
      <c r="C405" s="98" t="str">
        <f>Checklist!C405</f>
        <v>Has your corporation implemented a maintenance program to ensure that security systems are in good working order?</v>
      </c>
      <c r="D405" s="104">
        <f>IF(Checklist!D405="Yes",1,0)</f>
        <v>0</v>
      </c>
      <c r="E405" s="101">
        <f>Weights!D405</f>
        <v>1</v>
      </c>
      <c r="F405" s="101">
        <f t="shared" ref="F405:F409" si="532">D405*E405</f>
        <v>0</v>
      </c>
      <c r="G405" s="101">
        <f t="shared" ref="G405:G409" si="533">1*E405</f>
        <v>1</v>
      </c>
      <c r="H405" s="106">
        <f t="shared" ref="H405:H409" si="534">F405/G405</f>
        <v>0</v>
      </c>
      <c r="I405" s="93" t="s">
        <v>625</v>
      </c>
      <c r="J405" s="8">
        <f t="shared" ref="J405:J408" si="535">D405</f>
        <v>0</v>
      </c>
      <c r="K405" s="101">
        <f>Weights!F405</f>
        <v>1</v>
      </c>
      <c r="L405" s="101">
        <f t="shared" ref="L405:L408" si="536">F405</f>
        <v>0</v>
      </c>
      <c r="M405" s="101">
        <f t="shared" ref="M405:M408" si="537">G405</f>
        <v>1</v>
      </c>
      <c r="N405" s="106">
        <f t="shared" ref="N405:N408" si="538">L405/M405</f>
        <v>0</v>
      </c>
    </row>
    <row r="406" spans="1:15" x14ac:dyDescent="0.25">
      <c r="A406" s="8" t="str">
        <f>IF(Checklist!A406="R","R","")</f>
        <v>R</v>
      </c>
      <c r="B406" s="97">
        <f>Checklist!B406</f>
        <v>13.02</v>
      </c>
      <c r="C406" s="98" t="str">
        <f>Checklist!C406</f>
        <v>Does your corporation identify and respond to security equipment malfunctions or failures in a timely manner?</v>
      </c>
      <c r="D406" s="104">
        <f>IF(Checklist!D406="Yes",1,0)</f>
        <v>0</v>
      </c>
      <c r="E406" s="101">
        <f>Weights!D406</f>
        <v>1</v>
      </c>
      <c r="F406" s="101">
        <f t="shared" si="532"/>
        <v>0</v>
      </c>
      <c r="G406" s="101">
        <f t="shared" si="533"/>
        <v>1</v>
      </c>
      <c r="H406" s="106">
        <f t="shared" si="534"/>
        <v>0</v>
      </c>
      <c r="I406" s="93" t="s">
        <v>625</v>
      </c>
      <c r="J406" s="8">
        <f t="shared" si="535"/>
        <v>0</v>
      </c>
      <c r="K406" s="101">
        <f>Weights!F406</f>
        <v>1</v>
      </c>
      <c r="L406" s="101">
        <f t="shared" si="536"/>
        <v>0</v>
      </c>
      <c r="M406" s="101">
        <f t="shared" si="537"/>
        <v>1</v>
      </c>
      <c r="N406" s="106">
        <f t="shared" si="538"/>
        <v>0</v>
      </c>
    </row>
    <row r="407" spans="1:15" x14ac:dyDescent="0.25">
      <c r="A407" s="8" t="str">
        <f>IF(Checklist!A407="R","R","")</f>
        <v>R</v>
      </c>
      <c r="B407" s="97">
        <f>Checklist!B407</f>
        <v>13.03</v>
      </c>
      <c r="C407" s="98" t="str">
        <f>Checklist!C407</f>
        <v>Do all critical facilities, through routine use or quarterly examination, verify the proper operation and/or condition of all security equipment?</v>
      </c>
      <c r="D407" s="104">
        <f>IF(Checklist!D407="Yes",1,0)</f>
        <v>0</v>
      </c>
      <c r="E407" s="101">
        <f>Weights!D407</f>
        <v>1</v>
      </c>
      <c r="F407" s="101">
        <f t="shared" si="532"/>
        <v>0</v>
      </c>
      <c r="G407" s="101">
        <f t="shared" si="533"/>
        <v>1</v>
      </c>
      <c r="H407" s="106">
        <f t="shared" si="534"/>
        <v>0</v>
      </c>
      <c r="I407" s="93" t="s">
        <v>625</v>
      </c>
      <c r="J407" s="8">
        <f t="shared" si="535"/>
        <v>0</v>
      </c>
      <c r="K407" s="101">
        <f>Weights!F407</f>
        <v>1</v>
      </c>
      <c r="L407" s="101">
        <f t="shared" si="536"/>
        <v>0</v>
      </c>
      <c r="M407" s="101">
        <f t="shared" si="537"/>
        <v>1</v>
      </c>
      <c r="N407" s="106">
        <f t="shared" si="538"/>
        <v>0</v>
      </c>
    </row>
    <row r="408" spans="1:15" x14ac:dyDescent="0.25">
      <c r="A408" s="8" t="str">
        <f>IF(Checklist!A408="R","R","")</f>
        <v>R</v>
      </c>
      <c r="B408" s="97">
        <f>Checklist!B408</f>
        <v>13.04</v>
      </c>
      <c r="C408" s="98" t="str">
        <f>Checklist!C408</f>
        <v>Do all critical facilities provide an equivalent level of protective security measures to mitigate risk during power outages, security equipment failure, or extended repair of security systems?</v>
      </c>
      <c r="D408" s="104">
        <f>IF(Checklist!D408="Yes",1,0)</f>
        <v>0</v>
      </c>
      <c r="E408" s="101">
        <f>Weights!D408</f>
        <v>1</v>
      </c>
      <c r="F408" s="101">
        <f t="shared" si="532"/>
        <v>0</v>
      </c>
      <c r="G408" s="101">
        <f t="shared" si="533"/>
        <v>1</v>
      </c>
      <c r="H408" s="106">
        <f t="shared" si="534"/>
        <v>0</v>
      </c>
      <c r="I408" s="93" t="s">
        <v>625</v>
      </c>
      <c r="J408" s="8">
        <f t="shared" si="535"/>
        <v>0</v>
      </c>
      <c r="K408" s="101">
        <f>Weights!F408</f>
        <v>1</v>
      </c>
      <c r="L408" s="101">
        <f t="shared" si="536"/>
        <v>0</v>
      </c>
      <c r="M408" s="101">
        <f t="shared" si="537"/>
        <v>1</v>
      </c>
      <c r="N408" s="106">
        <f t="shared" si="538"/>
        <v>0</v>
      </c>
    </row>
    <row r="409" spans="1:15" x14ac:dyDescent="0.25">
      <c r="A409" s="8" t="str">
        <f>IF(Checklist!A409="R","R","")</f>
        <v/>
      </c>
      <c r="B409" s="97">
        <f>Checklist!B409</f>
        <v>13.05</v>
      </c>
      <c r="C409" s="98" t="str">
        <f>Checklist!C409</f>
        <v>Does your corporate security maintenance program include all of the following?</v>
      </c>
      <c r="D409" s="109">
        <f>IF(Checklist!D409="Yes",1,0)</f>
        <v>0</v>
      </c>
      <c r="E409" s="110">
        <f>Weights!D409</f>
        <v>1</v>
      </c>
      <c r="F409" s="110">
        <f t="shared" si="532"/>
        <v>0</v>
      </c>
      <c r="G409" s="110">
        <f t="shared" si="533"/>
        <v>1</v>
      </c>
      <c r="H409" s="115">
        <f t="shared" si="534"/>
        <v>0</v>
      </c>
      <c r="I409" s="93" t="s">
        <v>625</v>
      </c>
      <c r="J409" s="109"/>
      <c r="K409" s="110"/>
      <c r="L409" s="110"/>
      <c r="M409" s="110"/>
      <c r="N409" s="115"/>
      <c r="O409" s="111" t="s">
        <v>623</v>
      </c>
    </row>
    <row r="410" spans="1:15" x14ac:dyDescent="0.25">
      <c r="A410" s="8" t="str">
        <f>IF(Checklist!A410="R","R","")</f>
        <v/>
      </c>
      <c r="B410" s="97">
        <f>Checklist!B410</f>
        <v>13.0501</v>
      </c>
      <c r="C410" s="98" t="str">
        <f>Checklist!C410</f>
        <v>Corrective maintenance</v>
      </c>
      <c r="D410" s="96">
        <f>IF(Checklist!D410="X",1,0)</f>
        <v>0</v>
      </c>
      <c r="E410" s="101">
        <f>Weights!D410</f>
        <v>1</v>
      </c>
      <c r="F410" s="101">
        <f t="shared" ref="F410:F413" si="539">D410*E410</f>
        <v>0</v>
      </c>
      <c r="G410" s="101">
        <f t="shared" ref="G410:G413" si="540">1*E410</f>
        <v>1</v>
      </c>
      <c r="H410" s="106">
        <f t="shared" ref="H410:H413" si="541">F410/G410</f>
        <v>0</v>
      </c>
      <c r="I410" s="93" t="s">
        <v>625</v>
      </c>
      <c r="J410" s="108"/>
      <c r="K410" s="154"/>
      <c r="L410" s="108"/>
      <c r="M410" s="108"/>
      <c r="N410" s="108"/>
    </row>
    <row r="411" spans="1:15" x14ac:dyDescent="0.25">
      <c r="A411" s="8" t="str">
        <f>IF(Checklist!A411="R","R","")</f>
        <v/>
      </c>
      <c r="B411" s="97">
        <f>Checklist!B411</f>
        <v>13.0502</v>
      </c>
      <c r="C411" s="98" t="str">
        <f>Checklist!C411</f>
        <v>Preventive maintenance</v>
      </c>
      <c r="D411" s="96">
        <f>IF(Checklist!D411="X",1,0)</f>
        <v>0</v>
      </c>
      <c r="E411" s="101">
        <f>Weights!D411</f>
        <v>1</v>
      </c>
      <c r="F411" s="101">
        <f t="shared" si="539"/>
        <v>0</v>
      </c>
      <c r="G411" s="101">
        <f t="shared" si="540"/>
        <v>1</v>
      </c>
      <c r="H411" s="106">
        <f t="shared" si="541"/>
        <v>0</v>
      </c>
      <c r="I411" s="93" t="s">
        <v>625</v>
      </c>
      <c r="J411" s="108"/>
      <c r="K411" s="154"/>
      <c r="L411" s="108"/>
      <c r="M411" s="108"/>
      <c r="N411" s="108"/>
    </row>
    <row r="412" spans="1:15" x14ac:dyDescent="0.25">
      <c r="A412" s="8" t="str">
        <f>IF(Checklist!A412="R","R","")</f>
        <v/>
      </c>
      <c r="B412" s="97">
        <f>Checklist!B412</f>
        <v>13.0503</v>
      </c>
      <c r="C412" s="98" t="str">
        <f>Checklist!C412</f>
        <v>Testing</v>
      </c>
      <c r="D412" s="96">
        <f>IF(Checklist!D412="X",1,0)</f>
        <v>0</v>
      </c>
      <c r="E412" s="101">
        <f>Weights!D412</f>
        <v>1</v>
      </c>
      <c r="F412" s="101">
        <f t="shared" si="539"/>
        <v>0</v>
      </c>
      <c r="G412" s="101">
        <f t="shared" si="540"/>
        <v>1</v>
      </c>
      <c r="H412" s="106">
        <f t="shared" si="541"/>
        <v>0</v>
      </c>
      <c r="I412" s="93" t="s">
        <v>625</v>
      </c>
      <c r="J412" s="108"/>
      <c r="K412" s="154"/>
      <c r="L412" s="108"/>
      <c r="M412" s="108"/>
      <c r="N412" s="108"/>
    </row>
    <row r="413" spans="1:15" x14ac:dyDescent="0.25">
      <c r="A413" s="8" t="str">
        <f>IF(Checklist!A413="R","R","")</f>
        <v/>
      </c>
      <c r="B413" s="97">
        <f>Checklist!B413</f>
        <v>13.0504</v>
      </c>
      <c r="C413" s="98" t="str">
        <f>Checklist!C413</f>
        <v>Inspection</v>
      </c>
      <c r="D413" s="96">
        <f>IF(Checklist!D413="X",1,0)</f>
        <v>0</v>
      </c>
      <c r="E413" s="101">
        <f>Weights!D413</f>
        <v>1</v>
      </c>
      <c r="F413" s="101">
        <f t="shared" si="539"/>
        <v>0</v>
      </c>
      <c r="G413" s="101">
        <f t="shared" si="540"/>
        <v>1</v>
      </c>
      <c r="H413" s="106">
        <f t="shared" si="541"/>
        <v>0</v>
      </c>
      <c r="I413" s="93" t="s">
        <v>625</v>
      </c>
      <c r="J413" s="108"/>
      <c r="K413" s="154"/>
      <c r="L413" s="108"/>
      <c r="M413" s="108"/>
      <c r="N413" s="108"/>
    </row>
    <row r="414" spans="1:15" ht="13" x14ac:dyDescent="0.25">
      <c r="A414" s="89" t="str">
        <f>Checklist!A414</f>
        <v>SAI</v>
      </c>
      <c r="B414" s="100">
        <f>Checklist!B414</f>
        <v>14</v>
      </c>
      <c r="C414" s="89" t="str">
        <f>Checklist!C414</f>
        <v>Recordkeeping</v>
      </c>
      <c r="D414" s="89"/>
      <c r="E414" s="153">
        <f>Weights!D414</f>
        <v>1</v>
      </c>
      <c r="F414" s="113">
        <f>SUM(F415:F416,F423,F426:F428,F440)</f>
        <v>0</v>
      </c>
      <c r="G414" s="113">
        <f>SUM(G415:G416,G423,G426:G428,G440)</f>
        <v>7</v>
      </c>
      <c r="H414" s="114">
        <f>F414/G414</f>
        <v>0</v>
      </c>
      <c r="I414" s="93" t="s">
        <v>625</v>
      </c>
      <c r="J414" s="91"/>
      <c r="K414" s="155">
        <f>Weights!F414</f>
        <v>1</v>
      </c>
      <c r="L414" s="113">
        <f>SUM(L415:L416,L423,L427,L440)</f>
        <v>0</v>
      </c>
      <c r="M414" s="113">
        <f>SUM(M415:M416,M423,M427,M440)</f>
        <v>5</v>
      </c>
      <c r="N414" s="114">
        <f>L414/M414</f>
        <v>0</v>
      </c>
    </row>
    <row r="415" spans="1:15" x14ac:dyDescent="0.25">
      <c r="A415" s="8" t="str">
        <f>IF(Checklist!A415="R","R","")</f>
        <v>R</v>
      </c>
      <c r="B415" s="97">
        <f>Checklist!B415</f>
        <v>14.01</v>
      </c>
      <c r="C415" s="98" t="str">
        <f>Checklist!C415</f>
        <v>Does the corporate security plan address recordkeeping policies and procedures for security information, including the protection of Sensitive Security Information (SSI) in accordance with the provisions of 49 CFR Parts 15 and 1520?</v>
      </c>
      <c r="D415" s="104">
        <f>IF(Checklist!D415="Yes",1,0)</f>
        <v>0</v>
      </c>
      <c r="E415" s="101">
        <f>Weights!D415</f>
        <v>1</v>
      </c>
      <c r="F415" s="101">
        <f t="shared" ref="F415:F416" si="542">D415*E415</f>
        <v>0</v>
      </c>
      <c r="G415" s="101">
        <f>1*E415</f>
        <v>1</v>
      </c>
      <c r="H415" s="106">
        <f>F415/G415</f>
        <v>0</v>
      </c>
      <c r="I415" s="93" t="s">
        <v>625</v>
      </c>
      <c r="J415" s="8">
        <f t="shared" ref="J415:J416" si="543">D415</f>
        <v>0</v>
      </c>
      <c r="K415" s="101">
        <f>Weights!F415</f>
        <v>1</v>
      </c>
      <c r="L415" s="101">
        <f t="shared" ref="L415" si="544">F415</f>
        <v>0</v>
      </c>
      <c r="M415" s="101">
        <f t="shared" ref="M415" si="545">G415</f>
        <v>1</v>
      </c>
      <c r="N415" s="106">
        <f t="shared" ref="N415:N416" si="546">L415/M415</f>
        <v>0</v>
      </c>
    </row>
    <row r="416" spans="1:15" x14ac:dyDescent="0.25">
      <c r="A416" s="8" t="str">
        <f>IF(Checklist!A416="R","R","")</f>
        <v>R</v>
      </c>
      <c r="B416" s="97">
        <f>Checklist!B416</f>
        <v>14.02</v>
      </c>
      <c r="C416" s="98" t="str">
        <f>Checklist!C416</f>
        <v>Do all facilities retain the following documents, as appropriate, until superseded or replaced?</v>
      </c>
      <c r="D416" s="109">
        <f>IF(Checklist!D416="Yes",1,0)</f>
        <v>0</v>
      </c>
      <c r="E416" s="110">
        <f>Weights!D416</f>
        <v>1</v>
      </c>
      <c r="F416" s="110">
        <f t="shared" si="542"/>
        <v>0</v>
      </c>
      <c r="G416" s="110">
        <f t="shared" ref="G416" si="547">1*E416</f>
        <v>1</v>
      </c>
      <c r="H416" s="115">
        <f t="shared" ref="H416" si="548">F416/G416</f>
        <v>0</v>
      </c>
      <c r="I416" s="93" t="s">
        <v>625</v>
      </c>
      <c r="J416" s="109">
        <f t="shared" si="543"/>
        <v>0</v>
      </c>
      <c r="K416" s="110">
        <f>Weights!F416</f>
        <v>1</v>
      </c>
      <c r="L416" s="110">
        <f t="shared" ref="L416" si="549">J416*K416</f>
        <v>0</v>
      </c>
      <c r="M416" s="110">
        <f t="shared" ref="M416" si="550">1*K416</f>
        <v>1</v>
      </c>
      <c r="N416" s="115">
        <f t="shared" si="546"/>
        <v>0</v>
      </c>
      <c r="O416" s="111" t="s">
        <v>623</v>
      </c>
    </row>
    <row r="417" spans="1:15" x14ac:dyDescent="0.25">
      <c r="A417" s="8" t="str">
        <f>IF(Checklist!A417="R","R","")</f>
        <v/>
      </c>
      <c r="B417" s="97">
        <f>Checklist!B417</f>
        <v>14.020099999999999</v>
      </c>
      <c r="C417" s="98" t="str">
        <f>Checklist!C417</f>
        <v>Corporate security plan</v>
      </c>
      <c r="D417" s="96">
        <f>IF(Checklist!D417="X",1,0)</f>
        <v>0</v>
      </c>
      <c r="E417" s="101">
        <f>Weights!D417</f>
        <v>1</v>
      </c>
      <c r="F417" s="101">
        <f t="shared" ref="F417:F423" si="551">D417*E417</f>
        <v>0</v>
      </c>
      <c r="G417" s="101">
        <f t="shared" ref="G417:G423" si="552">1*E417</f>
        <v>1</v>
      </c>
      <c r="H417" s="106">
        <f t="shared" ref="H417:H423" si="553">F417/G417</f>
        <v>0</v>
      </c>
      <c r="I417" s="93" t="s">
        <v>625</v>
      </c>
      <c r="J417" s="8">
        <f t="shared" ref="J417:J423" si="554">D417</f>
        <v>0</v>
      </c>
      <c r="K417" s="101">
        <f>Weights!F417</f>
        <v>1</v>
      </c>
      <c r="L417" s="101">
        <f t="shared" ref="L417:L422" si="555">F417</f>
        <v>0</v>
      </c>
      <c r="M417" s="101">
        <f t="shared" ref="M417:M422" si="556">G417</f>
        <v>1</v>
      </c>
      <c r="N417" s="106">
        <f t="shared" ref="N417:N423" si="557">L417/M417</f>
        <v>0</v>
      </c>
    </row>
    <row r="418" spans="1:15" x14ac:dyDescent="0.25">
      <c r="A418" s="8" t="str">
        <f>IF(Checklist!A418="R","R","")</f>
        <v/>
      </c>
      <c r="B418" s="97">
        <f>Checklist!B418</f>
        <v>14.020199999999999</v>
      </c>
      <c r="C418" s="98" t="str">
        <f>Checklist!C418</f>
        <v>Criticality assessment(s)</v>
      </c>
      <c r="D418" s="96">
        <f>IF(Checklist!D418="X",1,0)</f>
        <v>0</v>
      </c>
      <c r="E418" s="101">
        <f>Weights!D418</f>
        <v>1</v>
      </c>
      <c r="F418" s="101">
        <f t="shared" si="551"/>
        <v>0</v>
      </c>
      <c r="G418" s="101">
        <f t="shared" si="552"/>
        <v>1</v>
      </c>
      <c r="H418" s="106">
        <f t="shared" si="553"/>
        <v>0</v>
      </c>
      <c r="I418" s="93" t="s">
        <v>625</v>
      </c>
      <c r="J418" s="8">
        <f t="shared" si="554"/>
        <v>0</v>
      </c>
      <c r="K418" s="101">
        <f>Weights!F418</f>
        <v>1</v>
      </c>
      <c r="L418" s="101">
        <f t="shared" si="555"/>
        <v>0</v>
      </c>
      <c r="M418" s="101">
        <f t="shared" si="556"/>
        <v>1</v>
      </c>
      <c r="N418" s="106">
        <f t="shared" si="557"/>
        <v>0</v>
      </c>
    </row>
    <row r="419" spans="1:15" x14ac:dyDescent="0.25">
      <c r="A419" s="8" t="str">
        <f>IF(Checklist!A419="R","R","")</f>
        <v/>
      </c>
      <c r="B419" s="97">
        <f>Checklist!B419</f>
        <v>14.020299999999999</v>
      </c>
      <c r="C419" s="98" t="str">
        <f>Checklist!C419</f>
        <v>Training records</v>
      </c>
      <c r="D419" s="96">
        <f>IF(Checklist!D419="X",1,0)</f>
        <v>0</v>
      </c>
      <c r="E419" s="101">
        <f>Weights!D419</f>
        <v>1</v>
      </c>
      <c r="F419" s="101">
        <f t="shared" si="551"/>
        <v>0</v>
      </c>
      <c r="G419" s="101">
        <f t="shared" si="552"/>
        <v>1</v>
      </c>
      <c r="H419" s="106">
        <f t="shared" si="553"/>
        <v>0</v>
      </c>
      <c r="I419" s="93" t="s">
        <v>625</v>
      </c>
      <c r="J419" s="8">
        <f t="shared" si="554"/>
        <v>0</v>
      </c>
      <c r="K419" s="101">
        <f>Weights!F419</f>
        <v>1</v>
      </c>
      <c r="L419" s="101">
        <f t="shared" si="555"/>
        <v>0</v>
      </c>
      <c r="M419" s="101">
        <f t="shared" si="556"/>
        <v>1</v>
      </c>
      <c r="N419" s="106">
        <f t="shared" si="557"/>
        <v>0</v>
      </c>
    </row>
    <row r="420" spans="1:15" x14ac:dyDescent="0.25">
      <c r="A420" s="8" t="str">
        <f>IF(Checklist!A420="R","R","")</f>
        <v/>
      </c>
      <c r="B420" s="97">
        <f>Checklist!B420</f>
        <v>14.020399999999999</v>
      </c>
      <c r="C420" s="98" t="str">
        <f>Checklist!C420</f>
        <v>Security drill or exercise reports</v>
      </c>
      <c r="D420" s="96">
        <f>IF(Checklist!D420="X",1,0)</f>
        <v>0</v>
      </c>
      <c r="E420" s="101">
        <f>Weights!D420</f>
        <v>1</v>
      </c>
      <c r="F420" s="101">
        <f t="shared" si="551"/>
        <v>0</v>
      </c>
      <c r="G420" s="101">
        <f t="shared" si="552"/>
        <v>1</v>
      </c>
      <c r="H420" s="106">
        <f t="shared" si="553"/>
        <v>0</v>
      </c>
      <c r="I420" s="93" t="s">
        <v>625</v>
      </c>
      <c r="J420" s="8">
        <f t="shared" si="554"/>
        <v>0</v>
      </c>
      <c r="K420" s="101">
        <f>Weights!F420</f>
        <v>1</v>
      </c>
      <c r="L420" s="101">
        <f t="shared" si="555"/>
        <v>0</v>
      </c>
      <c r="M420" s="101">
        <f t="shared" si="556"/>
        <v>1</v>
      </c>
      <c r="N420" s="106">
        <f t="shared" si="557"/>
        <v>0</v>
      </c>
    </row>
    <row r="421" spans="1:15" x14ac:dyDescent="0.25">
      <c r="A421" s="8" t="str">
        <f>IF(Checklist!A421="R","R","")</f>
        <v/>
      </c>
      <c r="B421" s="97">
        <f>Checklist!B421</f>
        <v>14.020499999999998</v>
      </c>
      <c r="C421" s="98" t="str">
        <f>Checklist!C421</f>
        <v>Incident response plan(s)</v>
      </c>
      <c r="D421" s="96">
        <f>IF(Checklist!D421="X",1,0)</f>
        <v>0</v>
      </c>
      <c r="E421" s="101">
        <f>Weights!D421</f>
        <v>1</v>
      </c>
      <c r="F421" s="101">
        <f t="shared" si="551"/>
        <v>0</v>
      </c>
      <c r="G421" s="101">
        <f t="shared" si="552"/>
        <v>1</v>
      </c>
      <c r="H421" s="106">
        <f t="shared" si="553"/>
        <v>0</v>
      </c>
      <c r="I421" s="93" t="s">
        <v>625</v>
      </c>
      <c r="J421" s="8">
        <f t="shared" si="554"/>
        <v>0</v>
      </c>
      <c r="K421" s="101">
        <f>Weights!F421</f>
        <v>1</v>
      </c>
      <c r="L421" s="101">
        <f t="shared" si="555"/>
        <v>0</v>
      </c>
      <c r="M421" s="101">
        <f t="shared" si="556"/>
        <v>1</v>
      </c>
      <c r="N421" s="106">
        <f t="shared" si="557"/>
        <v>0</v>
      </c>
    </row>
    <row r="422" spans="1:15" x14ac:dyDescent="0.25">
      <c r="A422" s="8" t="str">
        <f>IF(Checklist!A422="R","R","")</f>
        <v/>
      </c>
      <c r="B422" s="97">
        <f>Checklist!B422</f>
        <v>14.020599999999998</v>
      </c>
      <c r="C422" s="98" t="str">
        <f>Checklist!C422</f>
        <v>Security testing and audits</v>
      </c>
      <c r="D422" s="96">
        <f>IF(Checklist!D422="X",1,0)</f>
        <v>0</v>
      </c>
      <c r="E422" s="101">
        <f>Weights!D422</f>
        <v>1</v>
      </c>
      <c r="F422" s="101">
        <f t="shared" si="551"/>
        <v>0</v>
      </c>
      <c r="G422" s="101">
        <f t="shared" si="552"/>
        <v>1</v>
      </c>
      <c r="H422" s="106">
        <f t="shared" si="553"/>
        <v>0</v>
      </c>
      <c r="I422" s="93" t="s">
        <v>625</v>
      </c>
      <c r="J422" s="8">
        <f t="shared" si="554"/>
        <v>0</v>
      </c>
      <c r="K422" s="101">
        <f>Weights!F422</f>
        <v>1</v>
      </c>
      <c r="L422" s="101">
        <f t="shared" si="555"/>
        <v>0</v>
      </c>
      <c r="M422" s="101">
        <f t="shared" si="556"/>
        <v>1</v>
      </c>
      <c r="N422" s="106">
        <f t="shared" si="557"/>
        <v>0</v>
      </c>
    </row>
    <row r="423" spans="1:15" x14ac:dyDescent="0.25">
      <c r="A423" s="8" t="str">
        <f>IF(Checklist!A423="R","R","")</f>
        <v>R</v>
      </c>
      <c r="B423" s="97">
        <f>Checklist!B423</f>
        <v>14.03</v>
      </c>
      <c r="C423" s="98" t="str">
        <f>Checklist!C423</f>
        <v>In addition to the documents listed in Question 14.0200 above, does each critical facility retain the following documents until superseded or replaced?</v>
      </c>
      <c r="D423" s="109">
        <f>IF(Checklist!D423="Yes",1,0)</f>
        <v>0</v>
      </c>
      <c r="E423" s="110">
        <f>Weights!D423</f>
        <v>1</v>
      </c>
      <c r="F423" s="110">
        <f t="shared" si="551"/>
        <v>0</v>
      </c>
      <c r="G423" s="110">
        <f t="shared" si="552"/>
        <v>1</v>
      </c>
      <c r="H423" s="115">
        <f t="shared" si="553"/>
        <v>0</v>
      </c>
      <c r="I423" s="93" t="s">
        <v>625</v>
      </c>
      <c r="J423" s="109">
        <f t="shared" si="554"/>
        <v>0</v>
      </c>
      <c r="K423" s="110">
        <f>Weights!F423</f>
        <v>1</v>
      </c>
      <c r="L423" s="110">
        <f t="shared" ref="L423" si="558">J423*K423</f>
        <v>0</v>
      </c>
      <c r="M423" s="110">
        <f t="shared" ref="M423" si="559">1*K423</f>
        <v>1</v>
      </c>
      <c r="N423" s="115">
        <f t="shared" si="557"/>
        <v>0</v>
      </c>
      <c r="O423" s="111" t="s">
        <v>623</v>
      </c>
    </row>
    <row r="424" spans="1:15" x14ac:dyDescent="0.25">
      <c r="A424" s="8" t="str">
        <f>IF(Checklist!A424="R","R","")</f>
        <v/>
      </c>
      <c r="B424" s="97">
        <f>Checklist!B424</f>
        <v>14.030099999999999</v>
      </c>
      <c r="C424" s="98" t="str">
        <f>Checklist!C424</f>
        <v>SVA(s)</v>
      </c>
      <c r="D424" s="96">
        <f>IF(Checklist!D424="X",1,0)</f>
        <v>0</v>
      </c>
      <c r="E424" s="101">
        <f>Weights!D424</f>
        <v>1</v>
      </c>
      <c r="F424" s="101">
        <f t="shared" ref="F424:F428" si="560">D424*E424</f>
        <v>0</v>
      </c>
      <c r="G424" s="101">
        <f t="shared" ref="G424:G428" si="561">1*E424</f>
        <v>1</v>
      </c>
      <c r="H424" s="106">
        <f t="shared" ref="H424:H428" si="562">F424/G424</f>
        <v>0</v>
      </c>
      <c r="I424" s="93" t="s">
        <v>625</v>
      </c>
      <c r="J424" s="8">
        <f t="shared" ref="J424:J425" si="563">D424</f>
        <v>0</v>
      </c>
      <c r="K424" s="101">
        <f>Weights!F424</f>
        <v>1</v>
      </c>
      <c r="L424" s="101">
        <f t="shared" ref="L424:L425" si="564">F424</f>
        <v>0</v>
      </c>
      <c r="M424" s="101">
        <f t="shared" ref="M424:M425" si="565">G424</f>
        <v>1</v>
      </c>
      <c r="N424" s="106">
        <f t="shared" ref="N424:N425" si="566">L424/M424</f>
        <v>0</v>
      </c>
    </row>
    <row r="425" spans="1:15" x14ac:dyDescent="0.25">
      <c r="A425" s="8" t="str">
        <f>IF(Checklist!A425="R","R","")</f>
        <v/>
      </c>
      <c r="B425" s="97">
        <f>Checklist!B425</f>
        <v>14.030199999999999</v>
      </c>
      <c r="C425" s="98" t="str">
        <f>Checklist!C425</f>
        <v>Site-specific security measures</v>
      </c>
      <c r="D425" s="96">
        <f>IF(Checklist!D425="X",1,0)</f>
        <v>0</v>
      </c>
      <c r="E425" s="101">
        <f>Weights!D425</f>
        <v>1</v>
      </c>
      <c r="F425" s="101">
        <f t="shared" si="560"/>
        <v>0</v>
      </c>
      <c r="G425" s="101">
        <f t="shared" si="561"/>
        <v>1</v>
      </c>
      <c r="H425" s="106">
        <f t="shared" si="562"/>
        <v>0</v>
      </c>
      <c r="I425" s="93" t="s">
        <v>625</v>
      </c>
      <c r="J425" s="8">
        <f t="shared" si="563"/>
        <v>0</v>
      </c>
      <c r="K425" s="101">
        <f>Weights!F425</f>
        <v>1</v>
      </c>
      <c r="L425" s="101">
        <f t="shared" si="564"/>
        <v>0</v>
      </c>
      <c r="M425" s="101">
        <f t="shared" si="565"/>
        <v>1</v>
      </c>
      <c r="N425" s="106">
        <f t="shared" si="566"/>
        <v>0</v>
      </c>
    </row>
    <row r="426" spans="1:15" x14ac:dyDescent="0.25">
      <c r="A426" s="8" t="str">
        <f>IF(Checklist!A426="R","R","")</f>
        <v/>
      </c>
      <c r="B426" s="97">
        <f>Checklist!B426</f>
        <v>14.04</v>
      </c>
      <c r="C426" s="98" t="str">
        <f>Checklist!C426</f>
        <v>Does your corporation have a document-marking policy or procedure?</v>
      </c>
      <c r="D426" s="104">
        <f>IF(Checklist!D426="Yes",1,0)</f>
        <v>0</v>
      </c>
      <c r="E426" s="101">
        <f>Weights!D426</f>
        <v>1</v>
      </c>
      <c r="F426" s="101">
        <f t="shared" si="560"/>
        <v>0</v>
      </c>
      <c r="G426" s="101">
        <f t="shared" si="561"/>
        <v>1</v>
      </c>
      <c r="H426" s="106">
        <f t="shared" si="562"/>
        <v>0</v>
      </c>
      <c r="I426" s="93" t="s">
        <v>625</v>
      </c>
      <c r="J426" s="108"/>
      <c r="K426" s="154"/>
      <c r="L426" s="108"/>
      <c r="M426" s="108"/>
      <c r="N426" s="108"/>
    </row>
    <row r="427" spans="1:15" x14ac:dyDescent="0.25">
      <c r="A427" s="8" t="str">
        <f>IF(Checklist!A427="R","R","")</f>
        <v>R</v>
      </c>
      <c r="B427" s="97">
        <f>Checklist!B427</f>
        <v>14.05</v>
      </c>
      <c r="C427" s="98" t="str">
        <f>Checklist!C427</f>
        <v>Does the corporation make the security information records described in Questions 14.0200 and 14.0300 above available to TSA upon request?</v>
      </c>
      <c r="D427" s="104">
        <f>IF(Checklist!D427="Yes",1,0)</f>
        <v>0</v>
      </c>
      <c r="E427" s="101">
        <f>Weights!D427</f>
        <v>1</v>
      </c>
      <c r="F427" s="101">
        <f t="shared" si="560"/>
        <v>0</v>
      </c>
      <c r="G427" s="101">
        <f t="shared" si="561"/>
        <v>1</v>
      </c>
      <c r="H427" s="106">
        <f t="shared" si="562"/>
        <v>0</v>
      </c>
      <c r="I427" s="93" t="s">
        <v>625</v>
      </c>
      <c r="J427" s="8">
        <f t="shared" ref="J427" si="567">D427</f>
        <v>0</v>
      </c>
      <c r="K427" s="101">
        <f>Weights!F427</f>
        <v>1</v>
      </c>
      <c r="L427" s="101">
        <f t="shared" ref="L427" si="568">F427</f>
        <v>0</v>
      </c>
      <c r="M427" s="101">
        <f t="shared" ref="M427" si="569">G427</f>
        <v>1</v>
      </c>
      <c r="N427" s="106">
        <f t="shared" ref="N427" si="570">L427/M427</f>
        <v>0</v>
      </c>
    </row>
    <row r="428" spans="1:15" x14ac:dyDescent="0.25">
      <c r="A428" s="8" t="str">
        <f>IF(Checklist!A428="R","R","")</f>
        <v/>
      </c>
      <c r="B428" s="97">
        <f>Checklist!B428</f>
        <v>14.06</v>
      </c>
      <c r="C428" s="98" t="str">
        <f>Checklist!C428</f>
        <v>Has your corporation taken any of the following steps to apply operations security (OPSEC) in daily activities?</v>
      </c>
      <c r="D428" s="109">
        <f>IF(Checklist!D428="Yes",1,0)</f>
        <v>0</v>
      </c>
      <c r="E428" s="110">
        <f>Weights!D428</f>
        <v>1</v>
      </c>
      <c r="F428" s="110">
        <f t="shared" si="560"/>
        <v>0</v>
      </c>
      <c r="G428" s="110">
        <f t="shared" si="561"/>
        <v>1</v>
      </c>
      <c r="H428" s="115">
        <f t="shared" si="562"/>
        <v>0</v>
      </c>
      <c r="I428" s="93" t="s">
        <v>625</v>
      </c>
      <c r="J428" s="94"/>
      <c r="K428" s="103"/>
      <c r="L428" s="103"/>
      <c r="M428" s="103"/>
      <c r="N428" s="107"/>
      <c r="O428" s="111" t="s">
        <v>623</v>
      </c>
    </row>
    <row r="429" spans="1:15" x14ac:dyDescent="0.25">
      <c r="A429" s="8" t="str">
        <f>IF(Checklist!A429="R","R","")</f>
        <v/>
      </c>
      <c r="B429" s="97">
        <f>Checklist!B429</f>
        <v>14.0601</v>
      </c>
      <c r="C429" s="98" t="str">
        <f>Checklist!C429</f>
        <v>Mark documents.</v>
      </c>
      <c r="D429" s="96">
        <f>IF(Checklist!D429="X",1,0)</f>
        <v>0</v>
      </c>
      <c r="E429" s="101">
        <f>Weights!D429</f>
        <v>1</v>
      </c>
      <c r="F429" s="101">
        <f t="shared" ref="F429:F438" si="571">D429*E429</f>
        <v>0</v>
      </c>
      <c r="G429" s="101">
        <f t="shared" ref="G429:G438" si="572">1*E429</f>
        <v>1</v>
      </c>
      <c r="H429" s="106">
        <f t="shared" ref="H429:H438" si="573">F429/G429</f>
        <v>0</v>
      </c>
      <c r="I429" s="93" t="s">
        <v>625</v>
      </c>
      <c r="J429" s="108"/>
      <c r="K429" s="154"/>
      <c r="L429" s="108"/>
      <c r="M429" s="108"/>
      <c r="N429" s="108"/>
    </row>
    <row r="430" spans="1:15" x14ac:dyDescent="0.25">
      <c r="A430" s="8" t="str">
        <f>IF(Checklist!A430="R","R","")</f>
        <v/>
      </c>
      <c r="B430" s="97">
        <f>Checklist!B430</f>
        <v>14.0602</v>
      </c>
      <c r="C430" s="98" t="str">
        <f>Checklist!C430</f>
        <v>Hold conversations in appropriate locations.</v>
      </c>
      <c r="D430" s="96">
        <f>IF(Checklist!D430="X",1,0)</f>
        <v>0</v>
      </c>
      <c r="E430" s="101">
        <f>Weights!D430</f>
        <v>1</v>
      </c>
      <c r="F430" s="101">
        <f t="shared" si="571"/>
        <v>0</v>
      </c>
      <c r="G430" s="101">
        <f t="shared" si="572"/>
        <v>1</v>
      </c>
      <c r="H430" s="106">
        <f t="shared" si="573"/>
        <v>0</v>
      </c>
      <c r="I430" s="93" t="s">
        <v>625</v>
      </c>
      <c r="J430" s="108"/>
      <c r="K430" s="154"/>
      <c r="L430" s="108"/>
      <c r="M430" s="108"/>
      <c r="N430" s="108"/>
    </row>
    <row r="431" spans="1:15" x14ac:dyDescent="0.25">
      <c r="A431" s="8" t="str">
        <f>IF(Checklist!A431="R","R","")</f>
        <v/>
      </c>
      <c r="B431" s="97">
        <f>Checklist!B431</f>
        <v>14.0603</v>
      </c>
      <c r="C431" s="98" t="str">
        <f>Checklist!C431</f>
        <v>Report undue interest in pipeline security or operations.</v>
      </c>
      <c r="D431" s="96">
        <f>IF(Checklist!D431="X",1,0)</f>
        <v>0</v>
      </c>
      <c r="E431" s="101">
        <f>Weights!D431</f>
        <v>1</v>
      </c>
      <c r="F431" s="101">
        <f t="shared" si="571"/>
        <v>0</v>
      </c>
      <c r="G431" s="101">
        <f t="shared" si="572"/>
        <v>1</v>
      </c>
      <c r="H431" s="106">
        <f t="shared" si="573"/>
        <v>0</v>
      </c>
      <c r="I431" s="93" t="s">
        <v>625</v>
      </c>
      <c r="J431" s="108"/>
      <c r="K431" s="154"/>
      <c r="L431" s="108"/>
      <c r="M431" s="108"/>
      <c r="N431" s="108"/>
    </row>
    <row r="432" spans="1:15" x14ac:dyDescent="0.25">
      <c r="A432" s="8" t="str">
        <f>IF(Checklist!A432="R","R","")</f>
        <v/>
      </c>
      <c r="B432" s="97">
        <f>Checklist!B432</f>
        <v>14.0604</v>
      </c>
      <c r="C432" s="98" t="str">
        <f>Checklist!C432</f>
        <v>Secure sensitive documents outside of
office areas such as in vehicles or in transport.</v>
      </c>
      <c r="D432" s="96">
        <f>IF(Checklist!D432="X",1,0)</f>
        <v>0</v>
      </c>
      <c r="E432" s="101">
        <f>Weights!D432</f>
        <v>1</v>
      </c>
      <c r="F432" s="101">
        <f t="shared" si="571"/>
        <v>0</v>
      </c>
      <c r="G432" s="101">
        <f t="shared" si="572"/>
        <v>1</v>
      </c>
      <c r="H432" s="106">
        <f t="shared" si="573"/>
        <v>0</v>
      </c>
      <c r="I432" s="93" t="s">
        <v>625</v>
      </c>
      <c r="J432" s="108"/>
      <c r="K432" s="154"/>
      <c r="L432" s="108"/>
      <c r="M432" s="108"/>
      <c r="N432" s="108"/>
    </row>
    <row r="433" spans="1:14" x14ac:dyDescent="0.25">
      <c r="A433" s="8" t="str">
        <f>IF(Checklist!A433="R","R","")</f>
        <v/>
      </c>
      <c r="B433" s="97">
        <f>Checklist!B433</f>
        <v>14.060499999999999</v>
      </c>
      <c r="C433" s="98" t="str">
        <f>Checklist!C433</f>
        <v>Dispose of documents properly.</v>
      </c>
      <c r="D433" s="96">
        <f>IF(Checklist!D433="X",1,0)</f>
        <v>0</v>
      </c>
      <c r="E433" s="101">
        <f>Weights!D433</f>
        <v>1</v>
      </c>
      <c r="F433" s="101">
        <f t="shared" si="571"/>
        <v>0</v>
      </c>
      <c r="G433" s="101">
        <f t="shared" si="572"/>
        <v>1</v>
      </c>
      <c r="H433" s="106">
        <f t="shared" si="573"/>
        <v>0</v>
      </c>
      <c r="I433" s="93" t="s">
        <v>625</v>
      </c>
      <c r="J433" s="108"/>
      <c r="K433" s="154"/>
      <c r="L433" s="108"/>
      <c r="M433" s="108"/>
      <c r="N433" s="108"/>
    </row>
    <row r="434" spans="1:14" x14ac:dyDescent="0.25">
      <c r="A434" s="8" t="str">
        <f>IF(Checklist!A434="R","R","")</f>
        <v/>
      </c>
      <c r="B434" s="97">
        <f>Checklist!B434</f>
        <v>14.060599999999999</v>
      </c>
      <c r="C434" s="98" t="str">
        <f>Checklist!C434</f>
        <v>Dispose of computer equipment and associated media securely.</v>
      </c>
      <c r="D434" s="96">
        <f>IF(Checklist!D434="X",1,0)</f>
        <v>0</v>
      </c>
      <c r="E434" s="101">
        <f>Weights!D434</f>
        <v>1</v>
      </c>
      <c r="F434" s="101">
        <f t="shared" si="571"/>
        <v>0</v>
      </c>
      <c r="G434" s="101">
        <f t="shared" si="572"/>
        <v>1</v>
      </c>
      <c r="H434" s="106">
        <f t="shared" si="573"/>
        <v>0</v>
      </c>
      <c r="I434" s="93" t="s">
        <v>625</v>
      </c>
      <c r="J434" s="108"/>
      <c r="K434" s="154"/>
      <c r="L434" s="108"/>
      <c r="M434" s="108"/>
      <c r="N434" s="108"/>
    </row>
    <row r="435" spans="1:14" x14ac:dyDescent="0.25">
      <c r="A435" s="8" t="str">
        <f>IF(Checklist!A435="R","R","")</f>
        <v/>
      </c>
      <c r="B435" s="97">
        <f>Checklist!B435</f>
        <v>14.060699999999999</v>
      </c>
      <c r="C435" s="98" t="str">
        <f>Checklist!C435</f>
        <v>Create strong passwords.</v>
      </c>
      <c r="D435" s="96">
        <f>IF(Checklist!D435="X",1,0)</f>
        <v>0</v>
      </c>
      <c r="E435" s="101">
        <f>Weights!D435</f>
        <v>1</v>
      </c>
      <c r="F435" s="101">
        <f t="shared" si="571"/>
        <v>0</v>
      </c>
      <c r="G435" s="101">
        <f t="shared" si="572"/>
        <v>1</v>
      </c>
      <c r="H435" s="106">
        <f t="shared" si="573"/>
        <v>0</v>
      </c>
      <c r="I435" s="93" t="s">
        <v>625</v>
      </c>
      <c r="J435" s="108"/>
      <c r="K435" s="154"/>
      <c r="L435" s="108"/>
      <c r="M435" s="108"/>
      <c r="N435" s="108"/>
    </row>
    <row r="436" spans="1:14" x14ac:dyDescent="0.25">
      <c r="A436" s="8" t="str">
        <f>IF(Checklist!A436="R","R","")</f>
        <v/>
      </c>
      <c r="B436" s="97">
        <f>Checklist!B436</f>
        <v>14.060799999999999</v>
      </c>
      <c r="C436" s="98" t="str">
        <f>Checklist!C436</f>
        <v>Change passwords periodically.</v>
      </c>
      <c r="D436" s="96">
        <f>IF(Checklist!D436="X",1,0)</f>
        <v>0</v>
      </c>
      <c r="E436" s="101">
        <f>Weights!D436</f>
        <v>1</v>
      </c>
      <c r="F436" s="101">
        <f t="shared" si="571"/>
        <v>0</v>
      </c>
      <c r="G436" s="101">
        <f t="shared" si="572"/>
        <v>1</v>
      </c>
      <c r="H436" s="106">
        <f t="shared" si="573"/>
        <v>0</v>
      </c>
      <c r="I436" s="93" t="s">
        <v>625</v>
      </c>
      <c r="J436" s="108"/>
      <c r="K436" s="154"/>
      <c r="L436" s="108"/>
      <c r="M436" s="108"/>
      <c r="N436" s="108"/>
    </row>
    <row r="437" spans="1:14" x14ac:dyDescent="0.25">
      <c r="A437" s="8" t="str">
        <f>IF(Checklist!A437="R","R","")</f>
        <v/>
      </c>
      <c r="B437" s="97">
        <f>Checklist!B437</f>
        <v>14.060899999999998</v>
      </c>
      <c r="C437" s="98" t="str">
        <f>Checklist!C437</f>
        <v>Vary patterns of behavior</v>
      </c>
      <c r="D437" s="96">
        <f>IF(Checklist!D437="X",1,0)</f>
        <v>0</v>
      </c>
      <c r="E437" s="101">
        <f>Weights!D437</f>
        <v>1</v>
      </c>
      <c r="F437" s="101">
        <f t="shared" si="571"/>
        <v>0</v>
      </c>
      <c r="G437" s="101">
        <f t="shared" si="572"/>
        <v>1</v>
      </c>
      <c r="H437" s="106">
        <f t="shared" si="573"/>
        <v>0</v>
      </c>
      <c r="I437" s="93" t="s">
        <v>625</v>
      </c>
      <c r="J437" s="108"/>
      <c r="K437" s="154"/>
      <c r="L437" s="108"/>
      <c r="M437" s="108"/>
      <c r="N437" s="108"/>
    </row>
    <row r="438" spans="1:14" x14ac:dyDescent="0.25">
      <c r="A438" s="8" t="str">
        <f>IF(Checklist!A438="R","R","")</f>
        <v/>
      </c>
      <c r="B438" s="97">
        <f>Checklist!B438</f>
        <v>14.060999999999998</v>
      </c>
      <c r="C438" s="98" t="str">
        <f>Checklist!C438</f>
        <v>Remove badges in public</v>
      </c>
      <c r="D438" s="96">
        <f>IF(Checklist!D438="X",1,0)</f>
        <v>0</v>
      </c>
      <c r="E438" s="101">
        <f>Weights!D438</f>
        <v>1</v>
      </c>
      <c r="F438" s="101">
        <f t="shared" si="571"/>
        <v>0</v>
      </c>
      <c r="G438" s="101">
        <f t="shared" si="572"/>
        <v>1</v>
      </c>
      <c r="H438" s="106">
        <f t="shared" si="573"/>
        <v>0</v>
      </c>
      <c r="I438" s="93" t="s">
        <v>625</v>
      </c>
      <c r="J438" s="108"/>
      <c r="K438" s="154"/>
      <c r="L438" s="108"/>
      <c r="M438" s="108"/>
      <c r="N438" s="108"/>
    </row>
    <row r="439" spans="1:14" x14ac:dyDescent="0.25">
      <c r="A439" s="8" t="str">
        <f>IF(Checklist!A439="R","R","")</f>
        <v/>
      </c>
      <c r="B439" s="97">
        <f>Checklist!B439</f>
        <v>14.061099999999998</v>
      </c>
      <c r="C439" s="98" t="str">
        <f>Checklist!C439</f>
        <v>Other (if checked, elaborate)</v>
      </c>
      <c r="D439" s="96">
        <f>IF(Checklist!D439="X",1,0)</f>
        <v>0</v>
      </c>
      <c r="E439" s="101">
        <f>Weights!D439</f>
        <v>1</v>
      </c>
      <c r="F439" s="101">
        <f t="shared" ref="F439" si="574">D439*E439</f>
        <v>0</v>
      </c>
      <c r="G439" s="101">
        <f t="shared" ref="G439" si="575">1*E439</f>
        <v>1</v>
      </c>
      <c r="H439" s="106">
        <f t="shared" ref="H439" si="576">F439/G439</f>
        <v>0</v>
      </c>
      <c r="I439" s="93" t="s">
        <v>625</v>
      </c>
      <c r="J439" s="108"/>
      <c r="K439" s="154"/>
      <c r="L439" s="108"/>
      <c r="M439" s="108"/>
      <c r="N439" s="108"/>
    </row>
    <row r="440" spans="1:14" x14ac:dyDescent="0.25">
      <c r="A440" s="8" t="str">
        <f>IF(Checklist!A440="R","R","")</f>
        <v>R</v>
      </c>
      <c r="B440" s="97">
        <f>Checklist!B440</f>
        <v>14.07</v>
      </c>
      <c r="C440" s="98" t="str">
        <f>Checklist!C440</f>
        <v>Does your corporation maintain and secure criticality assessments, critical facility lists, and security vulnerability assessments or equivalent?</v>
      </c>
      <c r="D440" s="104">
        <f>IF(Checklist!D440="Yes",1,0)</f>
        <v>0</v>
      </c>
      <c r="E440" s="101">
        <f>Weights!D440</f>
        <v>1</v>
      </c>
      <c r="F440" s="101">
        <f t="shared" ref="F440" si="577">D440*E440</f>
        <v>0</v>
      </c>
      <c r="G440" s="101">
        <f>1*E440</f>
        <v>1</v>
      </c>
      <c r="H440" s="106">
        <f>F440/G440</f>
        <v>0</v>
      </c>
      <c r="I440" s="93" t="s">
        <v>625</v>
      </c>
      <c r="J440" s="8">
        <f t="shared" ref="J440" si="578">D440</f>
        <v>0</v>
      </c>
      <c r="K440" s="101">
        <f>Weights!F440</f>
        <v>1</v>
      </c>
      <c r="L440" s="101">
        <f t="shared" ref="L440" si="579">F440</f>
        <v>0</v>
      </c>
      <c r="M440" s="101">
        <f t="shared" ref="M440" si="580">G440</f>
        <v>1</v>
      </c>
      <c r="N440" s="106">
        <f t="shared" ref="N440" si="581">L440/M440</f>
        <v>0</v>
      </c>
    </row>
    <row r="441" spans="1:14" x14ac:dyDescent="0.25">
      <c r="C441" s="98"/>
    </row>
    <row r="442" spans="1:14" x14ac:dyDescent="0.25">
      <c r="C442" s="98"/>
    </row>
    <row r="443" spans="1:14" x14ac:dyDescent="0.25">
      <c r="C443" s="98"/>
    </row>
    <row r="444" spans="1:14" x14ac:dyDescent="0.25">
      <c r="C444" s="98"/>
    </row>
    <row r="445" spans="1:14" x14ac:dyDescent="0.25">
      <c r="C445" s="98"/>
    </row>
    <row r="446" spans="1:14" x14ac:dyDescent="0.25">
      <c r="C446" s="98"/>
    </row>
    <row r="447" spans="1:14" x14ac:dyDescent="0.25">
      <c r="C447" s="98"/>
    </row>
    <row r="448" spans="1:14" x14ac:dyDescent="0.25">
      <c r="C448" s="98"/>
    </row>
    <row r="449" spans="3:3" x14ac:dyDescent="0.25">
      <c r="C449" s="98"/>
    </row>
    <row r="450" spans="3:3" x14ac:dyDescent="0.25">
      <c r="C450" s="98"/>
    </row>
    <row r="451" spans="3:3" x14ac:dyDescent="0.25">
      <c r="C451" s="98"/>
    </row>
    <row r="452" spans="3:3" x14ac:dyDescent="0.25">
      <c r="C452" s="98"/>
    </row>
    <row r="453" spans="3:3" x14ac:dyDescent="0.25">
      <c r="C453" s="98"/>
    </row>
    <row r="454" spans="3:3" x14ac:dyDescent="0.25">
      <c r="C454" s="98"/>
    </row>
    <row r="455" spans="3:3" x14ac:dyDescent="0.25">
      <c r="C455" s="98"/>
    </row>
    <row r="456" spans="3:3" x14ac:dyDescent="0.25">
      <c r="C456" s="98"/>
    </row>
    <row r="457" spans="3:3" x14ac:dyDescent="0.25">
      <c r="C457" s="98"/>
    </row>
    <row r="458" spans="3:3" x14ac:dyDescent="0.25">
      <c r="C458" s="98"/>
    </row>
    <row r="459" spans="3:3" x14ac:dyDescent="0.25">
      <c r="C459" s="98"/>
    </row>
    <row r="460" spans="3:3" x14ac:dyDescent="0.25">
      <c r="C460" s="98"/>
    </row>
    <row r="461" spans="3:3" x14ac:dyDescent="0.25">
      <c r="C461" s="98"/>
    </row>
    <row r="462" spans="3:3" x14ac:dyDescent="0.25">
      <c r="C462" s="98"/>
    </row>
  </sheetData>
  <sheetProtection algorithmName="SHA-512" hashValue="kmeHPuXRwHfAv+38/s0ObRxbo0EPdSR9c/DsOrsMmW3aPVPpOblO+/UuzosuyPJlpEjLMPWTFpzEY4GycPptJg==" saltValue="8uUEBsEd/UKeiEd3FzdPhg==" spinCount="100000" sheet="1" objects="1" scenarios="1"/>
  <autoFilter ref="A7:O440"/>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3"/>
  <sheetViews>
    <sheetView workbookViewId="0">
      <pane ySplit="7" topLeftCell="A377" activePane="bottomLeft" state="frozen"/>
      <selection pane="bottomLeft" activeCell="D396" sqref="D396"/>
    </sheetView>
  </sheetViews>
  <sheetFormatPr defaultRowHeight="12.5" x14ac:dyDescent="0.25"/>
  <cols>
    <col min="3" max="3" width="39.7265625" customWidth="1"/>
  </cols>
  <sheetData>
    <row r="1" spans="1:7" x14ac:dyDescent="0.25">
      <c r="A1" s="8"/>
      <c r="B1" s="97"/>
      <c r="C1" s="99"/>
      <c r="D1" s="101"/>
      <c r="E1" s="2"/>
      <c r="F1" s="8"/>
      <c r="G1" s="2"/>
    </row>
    <row r="2" spans="1:7" x14ac:dyDescent="0.25">
      <c r="A2" s="8"/>
      <c r="B2" s="97"/>
      <c r="C2" s="99"/>
      <c r="D2" s="101"/>
      <c r="E2" s="2"/>
      <c r="F2" s="8"/>
      <c r="G2" s="2"/>
    </row>
    <row r="3" spans="1:7" x14ac:dyDescent="0.25">
      <c r="A3" s="8"/>
      <c r="B3" s="97"/>
      <c r="C3" s="99"/>
      <c r="D3" s="101"/>
      <c r="E3" s="2"/>
      <c r="F3" s="8"/>
      <c r="G3" s="2"/>
    </row>
    <row r="4" spans="1:7" x14ac:dyDescent="0.25">
      <c r="A4" s="8"/>
      <c r="B4" s="97"/>
      <c r="C4" s="99"/>
      <c r="D4" s="101"/>
      <c r="E4" s="2"/>
      <c r="F4" s="8"/>
      <c r="G4" s="2"/>
    </row>
    <row r="5" spans="1:7" x14ac:dyDescent="0.25">
      <c r="A5" s="8"/>
      <c r="B5" s="97"/>
      <c r="C5" s="99"/>
      <c r="D5" s="101"/>
      <c r="E5" s="2"/>
      <c r="F5" s="8"/>
      <c r="G5" s="2"/>
    </row>
    <row r="6" spans="1:7" x14ac:dyDescent="0.25">
      <c r="A6" s="8"/>
      <c r="B6" s="97"/>
      <c r="C6" s="99"/>
      <c r="D6" s="101"/>
      <c r="E6" s="2"/>
      <c r="F6" s="8"/>
      <c r="G6" s="2"/>
    </row>
    <row r="7" spans="1:7" ht="39" x14ac:dyDescent="0.25">
      <c r="A7" s="95" t="s">
        <v>567</v>
      </c>
      <c r="B7" s="95" t="s">
        <v>566</v>
      </c>
      <c r="C7" s="95" t="s">
        <v>581</v>
      </c>
      <c r="D7" s="102" t="s">
        <v>2</v>
      </c>
      <c r="E7" s="93" t="s">
        <v>625</v>
      </c>
      <c r="F7" s="102" t="s">
        <v>631</v>
      </c>
      <c r="G7" s="95" t="s">
        <v>626</v>
      </c>
    </row>
    <row r="8" spans="1:7" ht="13" x14ac:dyDescent="0.25">
      <c r="A8" s="89" t="str">
        <f>Checklist!A8</f>
        <v>SAI</v>
      </c>
      <c r="B8" s="100">
        <f>Checklist!B8</f>
        <v>1</v>
      </c>
      <c r="C8" s="89" t="str">
        <f>Checklist!C8</f>
        <v>Security Plans</v>
      </c>
      <c r="D8" s="113">
        <v>1</v>
      </c>
      <c r="E8" s="93" t="s">
        <v>625</v>
      </c>
      <c r="F8" s="113">
        <v>1</v>
      </c>
      <c r="G8" s="2"/>
    </row>
    <row r="9" spans="1:7" x14ac:dyDescent="0.25">
      <c r="A9" s="8" t="str">
        <f>IF(Checklist!A9="R","R","")</f>
        <v/>
      </c>
      <c r="B9" s="97">
        <f>Checklist!B9</f>
        <v>1.01</v>
      </c>
      <c r="C9" s="98" t="str">
        <f>Checklist!C9</f>
        <v>Is your corporate security manager solely dedicated to a corporate security function or tasked with other responsibilities such as environmental, health, and safety?</v>
      </c>
      <c r="D9" s="101">
        <v>1</v>
      </c>
      <c r="E9" s="93" t="s">
        <v>625</v>
      </c>
      <c r="F9" s="103"/>
      <c r="G9" s="2"/>
    </row>
    <row r="10" spans="1:7" x14ac:dyDescent="0.25">
      <c r="A10" s="8" t="str">
        <f>IF(Checklist!A10="R","R","")</f>
        <v/>
      </c>
      <c r="B10" s="97">
        <f>Checklist!B10</f>
        <v>1.02</v>
      </c>
      <c r="C10" s="98" t="str">
        <f>Checklist!C10</f>
        <v>Does your corporate security manager or equivalent position have a direct reporting relationship to the senior leadership in the corporation?</v>
      </c>
      <c r="D10" s="101">
        <v>1</v>
      </c>
      <c r="E10" s="93" t="s">
        <v>625</v>
      </c>
      <c r="F10" s="103"/>
      <c r="G10" s="2"/>
    </row>
    <row r="11" spans="1:7" x14ac:dyDescent="0.25">
      <c r="A11" s="8" t="str">
        <f>IF(Checklist!A11="R","R","")</f>
        <v/>
      </c>
      <c r="B11" s="97">
        <f>Checklist!B11</f>
        <v>1.03</v>
      </c>
      <c r="C11" s="98" t="str">
        <f>Checklist!C11</f>
        <v>Does the corporation have a cross-departmental security committee?</v>
      </c>
      <c r="D11" s="101">
        <v>1</v>
      </c>
      <c r="E11" s="93" t="s">
        <v>625</v>
      </c>
      <c r="F11" s="103"/>
      <c r="G11" s="2"/>
    </row>
    <row r="12" spans="1:7" x14ac:dyDescent="0.25">
      <c r="A12" s="8" t="str">
        <f>IF(Checklist!A12="R","R","")</f>
        <v/>
      </c>
      <c r="B12" s="97">
        <f>Checklist!B12</f>
        <v>1.04</v>
      </c>
      <c r="C12" s="98" t="str">
        <f>Checklist!C12</f>
        <v>Which of the following departments are represented on the security committee?</v>
      </c>
      <c r="D12" s="101">
        <v>1</v>
      </c>
      <c r="E12" s="93" t="s">
        <v>625</v>
      </c>
      <c r="F12" s="103"/>
      <c r="G12" s="2"/>
    </row>
    <row r="13" spans="1:7" x14ac:dyDescent="0.25">
      <c r="A13" s="8" t="str">
        <f>IF(Checklist!A13="R","R","")</f>
        <v/>
      </c>
      <c r="B13" s="97">
        <f>Checklist!B13</f>
        <v>1.0401</v>
      </c>
      <c r="C13" s="98" t="str">
        <f>Checklist!C13</f>
        <v>Corporate Management</v>
      </c>
      <c r="D13" s="101">
        <v>1</v>
      </c>
      <c r="E13" s="93" t="s">
        <v>625</v>
      </c>
      <c r="F13" s="103"/>
      <c r="G13" s="2"/>
    </row>
    <row r="14" spans="1:7" x14ac:dyDescent="0.25">
      <c r="A14" s="8" t="str">
        <f>IF(Checklist!A14="R","R","")</f>
        <v/>
      </c>
      <c r="B14" s="97">
        <f>Checklist!B14</f>
        <v>1.0402</v>
      </c>
      <c r="C14" s="98" t="str">
        <f>Checklist!C14</f>
        <v>Human Resources</v>
      </c>
      <c r="D14" s="101">
        <v>1</v>
      </c>
      <c r="E14" s="93" t="s">
        <v>625</v>
      </c>
      <c r="F14" s="103"/>
      <c r="G14" s="2"/>
    </row>
    <row r="15" spans="1:7" x14ac:dyDescent="0.25">
      <c r="A15" s="8" t="str">
        <f>IF(Checklist!A15="R","R","")</f>
        <v/>
      </c>
      <c r="B15" s="97">
        <f>Checklist!B15</f>
        <v>1.0403</v>
      </c>
      <c r="C15" s="98" t="str">
        <f>Checklist!C15</f>
        <v>Security</v>
      </c>
      <c r="D15" s="101">
        <v>1</v>
      </c>
      <c r="E15" s="93" t="s">
        <v>625</v>
      </c>
      <c r="F15" s="103"/>
      <c r="G15" s="2"/>
    </row>
    <row r="16" spans="1:7" x14ac:dyDescent="0.25">
      <c r="A16" s="8" t="str">
        <f>IF(Checklist!A16="R","R","")</f>
        <v/>
      </c>
      <c r="B16" s="97">
        <f>Checklist!B16</f>
        <v>1.0404</v>
      </c>
      <c r="C16" s="98" t="str">
        <f>Checklist!C16</f>
        <v>Legal</v>
      </c>
      <c r="D16" s="101">
        <v>1</v>
      </c>
      <c r="E16" s="93" t="s">
        <v>625</v>
      </c>
      <c r="F16" s="103"/>
      <c r="G16" s="2"/>
    </row>
    <row r="17" spans="1:7" x14ac:dyDescent="0.25">
      <c r="A17" s="8" t="str">
        <f>IF(Checklist!A17="R","R","")</f>
        <v/>
      </c>
      <c r="B17" s="97">
        <f>Checklist!B17</f>
        <v>1.0405</v>
      </c>
      <c r="C17" s="98" t="str">
        <f>Checklist!C17</f>
        <v>Engineering</v>
      </c>
      <c r="D17" s="101">
        <v>1</v>
      </c>
      <c r="E17" s="93" t="s">
        <v>625</v>
      </c>
      <c r="F17" s="103"/>
      <c r="G17" s="2"/>
    </row>
    <row r="18" spans="1:7" x14ac:dyDescent="0.25">
      <c r="A18" s="8" t="str">
        <f>IF(Checklist!A18="R","R","")</f>
        <v/>
      </c>
      <c r="B18" s="97">
        <f>Checklist!B18</f>
        <v>1.0406</v>
      </c>
      <c r="C18" s="98" t="str">
        <f>Checklist!C18</f>
        <v>Operations and/or Maintenance</v>
      </c>
      <c r="D18" s="101">
        <v>1</v>
      </c>
      <c r="E18" s="93" t="s">
        <v>625</v>
      </c>
      <c r="F18" s="103"/>
      <c r="G18" s="2"/>
    </row>
    <row r="19" spans="1:7" x14ac:dyDescent="0.25">
      <c r="A19" s="8" t="str">
        <f>IF(Checklist!A19="R","R","")</f>
        <v/>
      </c>
      <c r="B19" s="97">
        <f>Checklist!B19</f>
        <v>1.0407</v>
      </c>
      <c r="C19" s="98" t="str">
        <f>Checklist!C19</f>
        <v>Information Technology</v>
      </c>
      <c r="D19" s="101">
        <v>1</v>
      </c>
      <c r="E19" s="93" t="s">
        <v>625</v>
      </c>
      <c r="F19" s="103"/>
      <c r="G19" s="2"/>
    </row>
    <row r="20" spans="1:7" x14ac:dyDescent="0.25">
      <c r="A20" s="8" t="str">
        <f>IF(Checklist!A20="R","R","")</f>
        <v/>
      </c>
      <c r="B20" s="97">
        <f>Checklist!B20</f>
        <v>1.0407999999999999</v>
      </c>
      <c r="C20" s="117" t="str">
        <f>Checklist!C20</f>
        <v>Other (if checked, elaborate)</v>
      </c>
      <c r="D20" s="116">
        <v>1</v>
      </c>
      <c r="E20" s="93" t="s">
        <v>625</v>
      </c>
      <c r="F20" s="103"/>
      <c r="G20" s="2"/>
    </row>
    <row r="21" spans="1:7" x14ac:dyDescent="0.25">
      <c r="A21" s="8" t="str">
        <f>IF(Checklist!A21="R","R","")</f>
        <v>R</v>
      </c>
      <c r="B21" s="97">
        <f>Checklist!B21</f>
        <v>1.05</v>
      </c>
      <c r="C21" s="98" t="str">
        <f>Checklist!C21</f>
        <v>Have you established a corporate security program to address and document policies and procedures for managing security-related threats, incidents, and responses?</v>
      </c>
      <c r="D21" s="101">
        <v>1</v>
      </c>
      <c r="E21" s="93" t="s">
        <v>625</v>
      </c>
      <c r="F21" s="101">
        <f t="shared" ref="F21:F29" si="0">D21</f>
        <v>1</v>
      </c>
      <c r="G21" s="2"/>
    </row>
    <row r="22" spans="1:7" x14ac:dyDescent="0.25">
      <c r="A22" s="8" t="str">
        <f>IF(Checklist!A22="R","R","")</f>
        <v>R</v>
      </c>
      <c r="B22" s="97">
        <f>Checklist!B22</f>
        <v>1.06</v>
      </c>
      <c r="C22" s="98" t="str">
        <f>Checklist!C22</f>
        <v>Does your corporation have a written corporate security plan?</v>
      </c>
      <c r="D22" s="101">
        <v>1</v>
      </c>
      <c r="E22" s="93" t="s">
        <v>625</v>
      </c>
      <c r="F22" s="101">
        <f t="shared" si="0"/>
        <v>1</v>
      </c>
      <c r="G22" s="2"/>
    </row>
    <row r="23" spans="1:7" x14ac:dyDescent="0.25">
      <c r="A23" s="8" t="str">
        <f>IF(Checklist!A23="R","R","")</f>
        <v>R</v>
      </c>
      <c r="B23" s="97">
        <f>Checklist!B23</f>
        <v>1.07</v>
      </c>
      <c r="C23" s="147" t="str">
        <f>Checklist!C23</f>
        <v>Which of the following company plans are directly included or incorporated by reference in the corporate security plan?</v>
      </c>
      <c r="D23" s="110">
        <v>1</v>
      </c>
      <c r="E23" s="93" t="s">
        <v>625</v>
      </c>
      <c r="F23" s="110">
        <f t="shared" si="0"/>
        <v>1</v>
      </c>
      <c r="G23" s="111" t="s">
        <v>623</v>
      </c>
    </row>
    <row r="24" spans="1:7" x14ac:dyDescent="0.25">
      <c r="A24" s="8" t="str">
        <f>IF(Checklist!A24="R","R","")</f>
        <v/>
      </c>
      <c r="B24" s="97">
        <f>Checklist!B24</f>
        <v>1.0701000000000001</v>
      </c>
      <c r="C24" s="147" t="str">
        <f>Checklist!C24</f>
        <v>Business Continuity Plan</v>
      </c>
      <c r="D24" s="101">
        <v>1</v>
      </c>
      <c r="E24" s="93" t="s">
        <v>625</v>
      </c>
      <c r="F24" s="101">
        <f t="shared" si="0"/>
        <v>1</v>
      </c>
      <c r="G24" s="2"/>
    </row>
    <row r="25" spans="1:7" x14ac:dyDescent="0.25">
      <c r="A25" s="8" t="str">
        <f>IF(Checklist!A25="R","R","")</f>
        <v/>
      </c>
      <c r="B25" s="97">
        <f>Checklist!B25</f>
        <v>1.0702</v>
      </c>
      <c r="C25" s="147" t="str">
        <f>Checklist!C25</f>
        <v>Incident Response Plan</v>
      </c>
      <c r="D25" s="101">
        <v>1</v>
      </c>
      <c r="E25" s="93" t="s">
        <v>625</v>
      </c>
      <c r="F25" s="101">
        <f t="shared" si="0"/>
        <v>1</v>
      </c>
      <c r="G25" s="2"/>
    </row>
    <row r="26" spans="1:7" x14ac:dyDescent="0.25">
      <c r="A26" s="8" t="str">
        <f>IF(Checklist!A26="R","R","")</f>
        <v/>
      </c>
      <c r="B26" s="97">
        <f>Checklist!B26</f>
        <v>1.0703</v>
      </c>
      <c r="C26" s="147" t="str">
        <f>Checklist!C26</f>
        <v>Incident Recovery Plan</v>
      </c>
      <c r="D26" s="101">
        <v>1</v>
      </c>
      <c r="E26" s="93" t="s">
        <v>625</v>
      </c>
      <c r="F26" s="101">
        <f t="shared" si="0"/>
        <v>1</v>
      </c>
      <c r="G26" s="2"/>
    </row>
    <row r="27" spans="1:7" x14ac:dyDescent="0.25">
      <c r="A27" s="8" t="str">
        <f>IF(Checklist!A27="R","R","")</f>
        <v/>
      </c>
      <c r="B27" s="97">
        <f>Checklist!B27</f>
        <v>1.0704</v>
      </c>
      <c r="C27" s="147" t="str">
        <f>Checklist!C27</f>
        <v>Enterprise Cybersecurity Plans</v>
      </c>
      <c r="D27" s="101">
        <v>1</v>
      </c>
      <c r="E27" s="93" t="s">
        <v>625</v>
      </c>
      <c r="F27" s="101">
        <f t="shared" si="0"/>
        <v>1</v>
      </c>
      <c r="G27" s="2"/>
    </row>
    <row r="28" spans="1:7" x14ac:dyDescent="0.25">
      <c r="A28" s="8" t="str">
        <f>IF(Checklist!A28="R","R","")</f>
        <v/>
      </c>
      <c r="B28" s="97">
        <f>Checklist!B28</f>
        <v>1.0705</v>
      </c>
      <c r="C28" s="147" t="str">
        <f>Checklist!C28</f>
        <v>OT Cybersecurity Plans</v>
      </c>
      <c r="D28" s="101">
        <v>1</v>
      </c>
      <c r="E28" s="93" t="s">
        <v>625</v>
      </c>
      <c r="F28" s="101">
        <f t="shared" si="0"/>
        <v>1</v>
      </c>
      <c r="G28" s="2"/>
    </row>
    <row r="29" spans="1:7" x14ac:dyDescent="0.25">
      <c r="A29" s="8" t="str">
        <f>IF(Checklist!A29="R","R","")</f>
        <v/>
      </c>
      <c r="B29" s="97">
        <f>Checklist!B29</f>
        <v>1.0706</v>
      </c>
      <c r="C29" s="117" t="str">
        <f>Checklist!C29</f>
        <v>Other (if checked, elaborate)</v>
      </c>
      <c r="D29" s="116">
        <v>1</v>
      </c>
      <c r="E29" s="93" t="s">
        <v>625</v>
      </c>
      <c r="F29" s="116">
        <f t="shared" si="0"/>
        <v>1</v>
      </c>
      <c r="G29" s="2"/>
    </row>
    <row r="30" spans="1:7" x14ac:dyDescent="0.25">
      <c r="A30" s="8" t="str">
        <f>IF(Checklist!A30="R","R","")</f>
        <v>R</v>
      </c>
      <c r="B30" s="97">
        <f>Checklist!B30</f>
        <v>1.08</v>
      </c>
      <c r="C30" s="98" t="str">
        <f>Checklist!C30</f>
        <v>Is the corporate security plan reviewed on an annual basis and updated as required?</v>
      </c>
      <c r="D30" s="101">
        <v>1</v>
      </c>
      <c r="E30" s="93" t="s">
        <v>625</v>
      </c>
      <c r="F30" s="101">
        <f>D30</f>
        <v>1</v>
      </c>
      <c r="G30" s="2"/>
    </row>
    <row r="31" spans="1:7" x14ac:dyDescent="0.25">
      <c r="A31" s="8" t="str">
        <f>IF(Checklist!A31="R","R","")</f>
        <v>R</v>
      </c>
      <c r="B31" s="97">
        <f>Checklist!B31</f>
        <v>1.0900000000000001</v>
      </c>
      <c r="C31" s="98" t="str">
        <f>Checklist!C31</f>
        <v>Does the corporate security plan identify the primary and alternate security manager or officer responsible for executing and maintaining the plan?</v>
      </c>
      <c r="D31" s="101">
        <v>1</v>
      </c>
      <c r="E31" s="93" t="s">
        <v>625</v>
      </c>
      <c r="F31" s="101">
        <f>D31</f>
        <v>1</v>
      </c>
      <c r="G31" s="2"/>
    </row>
    <row r="32" spans="1:7" x14ac:dyDescent="0.25">
      <c r="A32" s="8" t="str">
        <f>IF(Checklist!A32="R","R","")</f>
        <v/>
      </c>
      <c r="B32" s="97">
        <f>Checklist!B32</f>
        <v>1.1000000000000001</v>
      </c>
      <c r="C32" s="98" t="str">
        <f>Checklist!C32</f>
        <v>Is the corporate security plan readily available to those persons responsible for security actions?</v>
      </c>
      <c r="D32" s="101">
        <v>1</v>
      </c>
      <c r="E32" s="93" t="s">
        <v>625</v>
      </c>
      <c r="F32" s="108"/>
      <c r="G32" s="2"/>
    </row>
    <row r="33" spans="1:7" x14ac:dyDescent="0.25">
      <c r="A33" s="8" t="str">
        <f>IF(Checklist!A33="R","R","")</f>
        <v>R</v>
      </c>
      <c r="B33" s="97">
        <f>Checklist!B33</f>
        <v>1.1100000000000001</v>
      </c>
      <c r="C33" s="147" t="str">
        <f>Checklist!C33</f>
        <v>Do you incorporate the following elements into your corporate security plan or associated documents?</v>
      </c>
      <c r="D33" s="110">
        <v>1</v>
      </c>
      <c r="E33" s="93" t="s">
        <v>625</v>
      </c>
      <c r="F33" s="110">
        <v>1</v>
      </c>
      <c r="G33" s="111" t="s">
        <v>623</v>
      </c>
    </row>
    <row r="34" spans="1:7" x14ac:dyDescent="0.25">
      <c r="A34" s="8" t="str">
        <f>IF(Checklist!A34="R","R","")</f>
        <v/>
      </c>
      <c r="B34" s="97">
        <f>Checklist!B34</f>
        <v>1.1101000000000001</v>
      </c>
      <c r="C34" s="147" t="str">
        <f>Checklist!C34</f>
        <v>System Description</v>
      </c>
      <c r="D34" s="101">
        <v>1</v>
      </c>
      <c r="E34" s="93" t="s">
        <v>625</v>
      </c>
      <c r="F34" s="101">
        <f t="shared" ref="F34:F50" si="1">D34</f>
        <v>1</v>
      </c>
      <c r="G34" s="2"/>
    </row>
    <row r="35" spans="1:7" x14ac:dyDescent="0.25">
      <c r="A35" s="8" t="str">
        <f>IF(Checklist!A35="R","R","")</f>
        <v/>
      </c>
      <c r="B35" s="97">
        <f>Checklist!B35</f>
        <v>1.1102000000000001</v>
      </c>
      <c r="C35" s="147" t="str">
        <f>Checklist!C35</f>
        <v>Security Administration and Management Structure</v>
      </c>
      <c r="D35" s="101">
        <v>1</v>
      </c>
      <c r="E35" s="93" t="s">
        <v>625</v>
      </c>
      <c r="F35" s="101">
        <f t="shared" si="1"/>
        <v>1</v>
      </c>
      <c r="G35" s="2"/>
    </row>
    <row r="36" spans="1:7" x14ac:dyDescent="0.25">
      <c r="A36" s="8" t="str">
        <f>IF(Checklist!A36="R","R","")</f>
        <v/>
      </c>
      <c r="B36" s="97">
        <f>Checklist!B36</f>
        <v>1.1103000000000001</v>
      </c>
      <c r="C36" s="147" t="str">
        <f>Checklist!C36</f>
        <v>Risk Analysis and Assessments</v>
      </c>
      <c r="D36" s="101">
        <v>1</v>
      </c>
      <c r="E36" s="93" t="s">
        <v>625</v>
      </c>
      <c r="F36" s="101">
        <f t="shared" si="1"/>
        <v>1</v>
      </c>
      <c r="G36" s="2"/>
    </row>
    <row r="37" spans="1:7" x14ac:dyDescent="0.25">
      <c r="A37" s="8" t="str">
        <f>IF(Checklist!A37="R","R","")</f>
        <v/>
      </c>
      <c r="B37" s="97">
        <f>Checklist!B37</f>
        <v>1.1104000000000001</v>
      </c>
      <c r="C37" s="147" t="str">
        <f>Checklist!C37</f>
        <v>Physical Security and Access Control Measures</v>
      </c>
      <c r="D37" s="101">
        <v>1</v>
      </c>
      <c r="E37" s="93" t="s">
        <v>625</v>
      </c>
      <c r="F37" s="101">
        <f t="shared" si="1"/>
        <v>1</v>
      </c>
      <c r="G37" s="2"/>
    </row>
    <row r="38" spans="1:7" x14ac:dyDescent="0.25">
      <c r="A38" s="8" t="str">
        <f>IF(Checklist!A38="R","R","")</f>
        <v/>
      </c>
      <c r="B38" s="97">
        <f>Checklist!B38</f>
        <v>1.1105</v>
      </c>
      <c r="C38" s="147" t="str">
        <f>Checklist!C38</f>
        <v>Equipment Maintenance and Testing</v>
      </c>
      <c r="D38" s="101">
        <v>1</v>
      </c>
      <c r="E38" s="93" t="s">
        <v>625</v>
      </c>
      <c r="F38" s="101">
        <f t="shared" si="1"/>
        <v>1</v>
      </c>
      <c r="G38" s="2"/>
    </row>
    <row r="39" spans="1:7" x14ac:dyDescent="0.25">
      <c r="A39" s="8" t="str">
        <f>IF(Checklist!A39="R","R","")</f>
        <v/>
      </c>
      <c r="B39" s="97">
        <f>Checklist!B39</f>
        <v>1.1106</v>
      </c>
      <c r="C39" s="147" t="str">
        <f>Checklist!C39</f>
        <v>Personnel Screening</v>
      </c>
      <c r="D39" s="101">
        <v>1</v>
      </c>
      <c r="E39" s="93" t="s">
        <v>625</v>
      </c>
      <c r="F39" s="101">
        <f t="shared" si="1"/>
        <v>1</v>
      </c>
      <c r="G39" s="2"/>
    </row>
    <row r="40" spans="1:7" x14ac:dyDescent="0.25">
      <c r="A40" s="8" t="str">
        <f>IF(Checklist!A40="R","R","")</f>
        <v/>
      </c>
      <c r="B40" s="97">
        <f>Checklist!B40</f>
        <v>1.1107</v>
      </c>
      <c r="C40" s="147" t="str">
        <f>Checklist!C40</f>
        <v>Communications</v>
      </c>
      <c r="D40" s="101">
        <v>1</v>
      </c>
      <c r="E40" s="93" t="s">
        <v>625</v>
      </c>
      <c r="F40" s="101">
        <f t="shared" si="1"/>
        <v>1</v>
      </c>
      <c r="G40" s="2"/>
    </row>
    <row r="41" spans="1:7" x14ac:dyDescent="0.25">
      <c r="A41" s="8" t="str">
        <f>IF(Checklist!A41="R","R","")</f>
        <v/>
      </c>
      <c r="B41" s="97">
        <f>Checklist!B41</f>
        <v>1.1108</v>
      </c>
      <c r="C41" s="147" t="str">
        <f>Checklist!C41</f>
        <v>Personnel Training</v>
      </c>
      <c r="D41" s="101">
        <v>1</v>
      </c>
      <c r="E41" s="93" t="s">
        <v>625</v>
      </c>
      <c r="F41" s="101">
        <f t="shared" si="1"/>
        <v>1</v>
      </c>
      <c r="G41" s="2"/>
    </row>
    <row r="42" spans="1:7" x14ac:dyDescent="0.25">
      <c r="A42" s="8" t="str">
        <f>IF(Checklist!A42="R","R","")</f>
        <v/>
      </c>
      <c r="B42" s="97">
        <f>Checklist!B42</f>
        <v>1.1109</v>
      </c>
      <c r="C42" s="147" t="str">
        <f>Checklist!C42</f>
        <v>Security Incident Procedures</v>
      </c>
      <c r="D42" s="101">
        <v>1</v>
      </c>
      <c r="E42" s="93" t="s">
        <v>625</v>
      </c>
      <c r="F42" s="101">
        <f t="shared" si="1"/>
        <v>1</v>
      </c>
      <c r="G42" s="2"/>
    </row>
    <row r="43" spans="1:7" x14ac:dyDescent="0.25">
      <c r="A43" s="8" t="str">
        <f>IF(Checklist!A43="R","R","")</f>
        <v/>
      </c>
      <c r="B43" s="97">
        <f>Checklist!B43</f>
        <v>1.111</v>
      </c>
      <c r="C43" s="147" t="str">
        <f>Checklist!C43</f>
        <v>National Terrorism Advisory System (NTAS) Response Procedures</v>
      </c>
      <c r="D43" s="101">
        <v>1</v>
      </c>
      <c r="E43" s="93" t="s">
        <v>625</v>
      </c>
      <c r="F43" s="101">
        <f t="shared" si="1"/>
        <v>1</v>
      </c>
      <c r="G43" s="2"/>
    </row>
    <row r="44" spans="1:7" x14ac:dyDescent="0.25">
      <c r="A44" s="8" t="str">
        <f>IF(Checklist!A44="R","R","")</f>
        <v/>
      </c>
      <c r="B44" s="97">
        <f>Checklist!B44</f>
        <v>1.1111</v>
      </c>
      <c r="C44" s="147" t="str">
        <f>Checklist!C44</f>
        <v>Security Plan Reviews</v>
      </c>
      <c r="D44" s="101">
        <v>1</v>
      </c>
      <c r="E44" s="93" t="s">
        <v>625</v>
      </c>
      <c r="F44" s="101">
        <f t="shared" si="1"/>
        <v>1</v>
      </c>
      <c r="G44" s="2"/>
    </row>
    <row r="45" spans="1:7" x14ac:dyDescent="0.25">
      <c r="A45" s="8" t="str">
        <f>IF(Checklist!A45="R","R","")</f>
        <v/>
      </c>
      <c r="B45" s="97">
        <f>Checklist!B45</f>
        <v>1.1112</v>
      </c>
      <c r="C45" s="147" t="str">
        <f>Checklist!C45</f>
        <v>Recordkeeping</v>
      </c>
      <c r="D45" s="101">
        <v>1</v>
      </c>
      <c r="E45" s="93" t="s">
        <v>625</v>
      </c>
      <c r="F45" s="101">
        <f t="shared" si="1"/>
        <v>1</v>
      </c>
      <c r="G45" s="2"/>
    </row>
    <row r="46" spans="1:7" x14ac:dyDescent="0.25">
      <c r="A46" s="8" t="str">
        <f>IF(Checklist!A46="R","R","")</f>
        <v/>
      </c>
      <c r="B46" s="97">
        <f>Checklist!B46</f>
        <v>1.1113</v>
      </c>
      <c r="C46" s="147" t="str">
        <f>Checklist!C46</f>
        <v>Cyber/SCADA System Security Measures</v>
      </c>
      <c r="D46" s="101">
        <v>1</v>
      </c>
      <c r="E46" s="93" t="s">
        <v>625</v>
      </c>
      <c r="F46" s="101">
        <f t="shared" si="1"/>
        <v>1</v>
      </c>
      <c r="G46" s="2"/>
    </row>
    <row r="47" spans="1:7" x14ac:dyDescent="0.25">
      <c r="A47" s="8" t="str">
        <f>IF(Checklist!A47="R","R","")</f>
        <v/>
      </c>
      <c r="B47" s="97">
        <f>Checklist!B47</f>
        <v>1.1113999999999999</v>
      </c>
      <c r="C47" s="147" t="str">
        <f>Checklist!C47</f>
        <v>Essential Security Contacts</v>
      </c>
      <c r="D47" s="101">
        <v>1</v>
      </c>
      <c r="E47" s="93" t="s">
        <v>625</v>
      </c>
      <c r="F47" s="101">
        <f t="shared" si="1"/>
        <v>1</v>
      </c>
      <c r="G47" s="2"/>
    </row>
    <row r="48" spans="1:7" x14ac:dyDescent="0.25">
      <c r="A48" s="8" t="str">
        <f>IF(Checklist!A48="R","R","")</f>
        <v/>
      </c>
      <c r="B48" s="97">
        <f>Checklist!B48</f>
        <v>1.1114999999999999</v>
      </c>
      <c r="C48" s="147" t="str">
        <f>Checklist!C48</f>
        <v>Security Testing and Audits</v>
      </c>
      <c r="D48" s="101">
        <v>1</v>
      </c>
      <c r="E48" s="93" t="s">
        <v>625</v>
      </c>
      <c r="F48" s="101">
        <f t="shared" si="1"/>
        <v>1</v>
      </c>
      <c r="G48" s="2"/>
    </row>
    <row r="49" spans="1:7" x14ac:dyDescent="0.25">
      <c r="A49" s="8" t="str">
        <f>IF(Checklist!A49="R","R","")</f>
        <v/>
      </c>
      <c r="B49" s="97">
        <f>Checklist!B49</f>
        <v>1.1115999999999999</v>
      </c>
      <c r="C49" s="147" t="str">
        <f>Checklist!C49</f>
        <v>Outreach (neighbors, law enforcement, media, public)</v>
      </c>
      <c r="D49" s="101">
        <v>1</v>
      </c>
      <c r="E49" s="93" t="s">
        <v>625</v>
      </c>
      <c r="F49" s="101">
        <f t="shared" si="1"/>
        <v>1</v>
      </c>
      <c r="G49" s="2"/>
    </row>
    <row r="50" spans="1:7" x14ac:dyDescent="0.25">
      <c r="A50" s="8" t="str">
        <f>IF(Checklist!A50="R","R","")</f>
        <v/>
      </c>
      <c r="B50" s="97">
        <f>Checklist!B50</f>
        <v>1.1116999999999999</v>
      </c>
      <c r="C50" s="147" t="str">
        <f>Checklist!C50</f>
        <v>Other (if checked, elaborate)</v>
      </c>
      <c r="D50" s="286">
        <v>1</v>
      </c>
      <c r="E50" s="93" t="s">
        <v>625</v>
      </c>
      <c r="F50" s="101">
        <f t="shared" si="1"/>
        <v>1</v>
      </c>
      <c r="G50" s="2"/>
    </row>
    <row r="51" spans="1:7" x14ac:dyDescent="0.25">
      <c r="A51" s="8" t="str">
        <f>IF(Checklist!A51="R","R","")</f>
        <v>R</v>
      </c>
      <c r="B51" s="97">
        <f>Checklist!B51</f>
        <v>1.1200000000000001</v>
      </c>
      <c r="C51" s="98" t="str">
        <f>Checklist!C51</f>
        <v>Do you have sufficient resources, including trained staff and equipment, to effectively execute the corporate security program?</v>
      </c>
      <c r="D51" s="101">
        <v>1</v>
      </c>
      <c r="E51" s="93" t="s">
        <v>625</v>
      </c>
      <c r="F51" s="101">
        <f>D51</f>
        <v>1</v>
      </c>
      <c r="G51" s="2"/>
    </row>
    <row r="52" spans="1:7" x14ac:dyDescent="0.25">
      <c r="A52" s="8" t="str">
        <f>IF(Checklist!A52="R","R","")</f>
        <v>R</v>
      </c>
      <c r="B52" s="97">
        <f>Checklist!B52</f>
        <v>1.1299999999999999</v>
      </c>
      <c r="C52" s="98" t="str">
        <f>Checklist!C52</f>
        <v>Are appropriate financial resources allocated in the corporate budgeting and purchasing process to correct identified security deficiencies?</v>
      </c>
      <c r="D52" s="101">
        <v>1</v>
      </c>
      <c r="E52" s="93" t="s">
        <v>625</v>
      </c>
      <c r="F52" s="101">
        <f>D52</f>
        <v>1</v>
      </c>
      <c r="G52" s="2"/>
    </row>
    <row r="53" spans="1:7" x14ac:dyDescent="0.25">
      <c r="A53" s="8" t="str">
        <f>IF(Checklist!A53="R","R","")</f>
        <v/>
      </c>
      <c r="B53" s="97">
        <f>Checklist!B53</f>
        <v>1.1399999999999999</v>
      </c>
      <c r="C53" s="98" t="str">
        <f>Checklist!C53</f>
        <v>How much operations and/or maintenance money did your corporation spend on security in the previous fiscal year?</v>
      </c>
      <c r="D53" s="110">
        <v>1</v>
      </c>
      <c r="E53" s="93" t="s">
        <v>625</v>
      </c>
      <c r="F53" s="108">
        <f>D53</f>
        <v>1</v>
      </c>
      <c r="G53" s="111" t="s">
        <v>623</v>
      </c>
    </row>
    <row r="54" spans="1:7" x14ac:dyDescent="0.25">
      <c r="A54" s="8" t="str">
        <f>IF(Checklist!A54="R","R","")</f>
        <v/>
      </c>
      <c r="B54" s="97">
        <f>Checklist!B54</f>
        <v>1.1400999999999999</v>
      </c>
      <c r="C54" s="98" t="str">
        <f>Checklist!C54</f>
        <v>&lt; $99,999</v>
      </c>
      <c r="D54" s="105"/>
      <c r="E54" s="93" t="s">
        <v>625</v>
      </c>
      <c r="F54" s="108"/>
      <c r="G54" s="2"/>
    </row>
    <row r="55" spans="1:7" x14ac:dyDescent="0.25">
      <c r="A55" s="8" t="str">
        <f>IF(Checklist!A55="R","R","")</f>
        <v/>
      </c>
      <c r="B55" s="97">
        <f>Checklist!B55</f>
        <v>1.1401999999999999</v>
      </c>
      <c r="C55" s="98" t="str">
        <f>Checklist!C55</f>
        <v>$100,000 - $249,999</v>
      </c>
      <c r="D55" s="105"/>
      <c r="E55" s="93" t="s">
        <v>625</v>
      </c>
      <c r="F55" s="108"/>
      <c r="G55" s="2"/>
    </row>
    <row r="56" spans="1:7" x14ac:dyDescent="0.25">
      <c r="A56" s="8" t="str">
        <f>IF(Checklist!A56="R","R","")</f>
        <v/>
      </c>
      <c r="B56" s="97">
        <f>Checklist!B56</f>
        <v>1.1402999999999999</v>
      </c>
      <c r="C56" s="98" t="str">
        <f>Checklist!C56</f>
        <v>$250,000 - $499,999</v>
      </c>
      <c r="D56" s="105"/>
      <c r="E56" s="93" t="s">
        <v>625</v>
      </c>
      <c r="F56" s="108"/>
      <c r="G56" s="2"/>
    </row>
    <row r="57" spans="1:7" x14ac:dyDescent="0.25">
      <c r="A57" s="8" t="str">
        <f>IF(Checklist!A57="R","R","")</f>
        <v/>
      </c>
      <c r="B57" s="97">
        <f>Checklist!B57</f>
        <v>1.1403999999999999</v>
      </c>
      <c r="C57" s="98" t="str">
        <f>Checklist!C57</f>
        <v>$500,000 - $999,999</v>
      </c>
      <c r="D57" s="105"/>
      <c r="E57" s="93" t="s">
        <v>625</v>
      </c>
      <c r="F57" s="108"/>
      <c r="G57" s="2"/>
    </row>
    <row r="58" spans="1:7" x14ac:dyDescent="0.25">
      <c r="A58" s="8" t="str">
        <f>IF(Checklist!A58="R","R","")</f>
        <v/>
      </c>
      <c r="B58" s="97">
        <f>Checklist!B58</f>
        <v>1.1404999999999998</v>
      </c>
      <c r="C58" s="98" t="str">
        <f>Checklist!C58</f>
        <v>$1,000,000 - $4,999,999</v>
      </c>
      <c r="D58" s="105"/>
      <c r="E58" s="93" t="s">
        <v>625</v>
      </c>
      <c r="F58" s="108"/>
      <c r="G58" s="2"/>
    </row>
    <row r="59" spans="1:7" x14ac:dyDescent="0.25">
      <c r="A59" s="8" t="str">
        <f>IF(Checklist!A59="R","R","")</f>
        <v/>
      </c>
      <c r="B59" s="97">
        <f>Checklist!B59</f>
        <v>1.1405999999999998</v>
      </c>
      <c r="C59" s="98" t="str">
        <f>Checklist!C59</f>
        <v>&gt;$5,000,000</v>
      </c>
      <c r="D59" s="105"/>
      <c r="E59" s="93" t="s">
        <v>625</v>
      </c>
      <c r="F59" s="108"/>
      <c r="G59" s="2"/>
    </row>
    <row r="60" spans="1:7" x14ac:dyDescent="0.25">
      <c r="A60" s="8" t="str">
        <f>IF(Checklist!A60="R","R","")</f>
        <v/>
      </c>
      <c r="B60" s="97">
        <f>Checklist!B60</f>
        <v>1.1499999999999999</v>
      </c>
      <c r="C60" s="98" t="str">
        <f>Checklist!C60</f>
        <v>How much capital money did your corporation spend on security in the previous fiscal year?</v>
      </c>
      <c r="D60" s="110">
        <v>1</v>
      </c>
      <c r="E60" s="93" t="s">
        <v>625</v>
      </c>
      <c r="F60" s="108"/>
      <c r="G60" s="111" t="s">
        <v>623</v>
      </c>
    </row>
    <row r="61" spans="1:7" x14ac:dyDescent="0.25">
      <c r="A61" s="8" t="str">
        <f>IF(Checklist!A61="R","R","")</f>
        <v/>
      </c>
      <c r="B61" s="97">
        <f>Checklist!B61</f>
        <v>1.1500999999999999</v>
      </c>
      <c r="C61" s="98" t="str">
        <f>Checklist!C61</f>
        <v>&lt; $99,999</v>
      </c>
      <c r="D61" s="105"/>
      <c r="E61" s="93" t="s">
        <v>625</v>
      </c>
      <c r="F61" s="108"/>
      <c r="G61" s="2"/>
    </row>
    <row r="62" spans="1:7" x14ac:dyDescent="0.25">
      <c r="A62" s="8" t="str">
        <f>IF(Checklist!A62="R","R","")</f>
        <v/>
      </c>
      <c r="B62" s="97">
        <f>Checklist!B62</f>
        <v>1.1501999999999999</v>
      </c>
      <c r="C62" s="98" t="str">
        <f>Checklist!C62</f>
        <v>$100,000 - $249,999</v>
      </c>
      <c r="D62" s="105"/>
      <c r="E62" s="93" t="s">
        <v>625</v>
      </c>
      <c r="F62" s="108"/>
      <c r="G62" s="2"/>
    </row>
    <row r="63" spans="1:7" x14ac:dyDescent="0.25">
      <c r="A63" s="8" t="str">
        <f>IF(Checklist!A63="R","R","")</f>
        <v/>
      </c>
      <c r="B63" s="97">
        <f>Checklist!B63</f>
        <v>1.1502999999999999</v>
      </c>
      <c r="C63" s="98" t="str">
        <f>Checklist!C63</f>
        <v>$250,000 - $499,999</v>
      </c>
      <c r="D63" s="105"/>
      <c r="E63" s="93" t="s">
        <v>625</v>
      </c>
      <c r="F63" s="108"/>
      <c r="G63" s="2"/>
    </row>
    <row r="64" spans="1:7" x14ac:dyDescent="0.25">
      <c r="A64" s="8" t="str">
        <f>IF(Checklist!A64="R","R","")</f>
        <v/>
      </c>
      <c r="B64" s="97">
        <f>Checklist!B64</f>
        <v>1.1503999999999999</v>
      </c>
      <c r="C64" s="98" t="str">
        <f>Checklist!C64</f>
        <v>$500,000 - $999,999</v>
      </c>
      <c r="D64" s="105"/>
      <c r="E64" s="93" t="s">
        <v>625</v>
      </c>
      <c r="F64" s="108"/>
      <c r="G64" s="2"/>
    </row>
    <row r="65" spans="1:7" x14ac:dyDescent="0.25">
      <c r="A65" s="8" t="str">
        <f>IF(Checklist!A65="R","R","")</f>
        <v/>
      </c>
      <c r="B65" s="97">
        <f>Checklist!B65</f>
        <v>1.1504999999999999</v>
      </c>
      <c r="C65" s="98" t="str">
        <f>Checklist!C65</f>
        <v>$1,000,000 - $4,999,999</v>
      </c>
      <c r="D65" s="105"/>
      <c r="E65" s="93" t="s">
        <v>625</v>
      </c>
      <c r="F65" s="108"/>
      <c r="G65" s="2"/>
    </row>
    <row r="66" spans="1:7" x14ac:dyDescent="0.25">
      <c r="A66" s="8" t="str">
        <f>IF(Checklist!A66="R","R","")</f>
        <v/>
      </c>
      <c r="B66" s="97">
        <f>Checklist!B66</f>
        <v>1.1505999999999998</v>
      </c>
      <c r="C66" s="98" t="str">
        <f>Checklist!C66</f>
        <v>&gt;$5,000,000</v>
      </c>
      <c r="D66" s="105"/>
      <c r="E66" s="93" t="s">
        <v>625</v>
      </c>
      <c r="F66" s="108"/>
      <c r="G66" s="2"/>
    </row>
    <row r="67" spans="1:7" x14ac:dyDescent="0.25">
      <c r="A67" s="8" t="str">
        <f>IF(Checklist!A67="R","R","")</f>
        <v/>
      </c>
      <c r="B67" s="97">
        <f>Checklist!B67</f>
        <v>1.1599999999999999</v>
      </c>
      <c r="C67" s="98" t="str">
        <f>Checklist!C67</f>
        <v>Has your corporation established security metrics?</v>
      </c>
      <c r="D67" s="101">
        <v>1</v>
      </c>
      <c r="E67" s="93" t="s">
        <v>625</v>
      </c>
      <c r="F67" s="108"/>
      <c r="G67" s="2"/>
    </row>
    <row r="68" spans="1:7" x14ac:dyDescent="0.25">
      <c r="A68" s="8" t="str">
        <f>IF(Checklist!A68="R","R","")</f>
        <v>R</v>
      </c>
      <c r="B68" s="97">
        <f>Checklist!B68</f>
        <v>1.17</v>
      </c>
      <c r="C68" s="98" t="str">
        <f>Checklist!C68</f>
        <v>Are the corporate security plan, the enterprise cyber security plan, and the OT cyber security plan, as applicable, protected from unauthorized access?</v>
      </c>
      <c r="D68" s="101">
        <v>1</v>
      </c>
      <c r="E68" s="93" t="s">
        <v>625</v>
      </c>
      <c r="F68" s="101">
        <f>D68</f>
        <v>1</v>
      </c>
      <c r="G68" s="2"/>
    </row>
    <row r="69" spans="1:7" x14ac:dyDescent="0.25">
      <c r="A69" s="8" t="str">
        <f>IF(Checklist!A69="R","R","")</f>
        <v>R</v>
      </c>
      <c r="B69" s="97">
        <f>Checklist!B69</f>
        <v>1.18</v>
      </c>
      <c r="C69" s="98" t="str">
        <f>Checklist!C69</f>
        <v>Are the corporate security plan, the enterprise cyber security plan, and the OT cyber security plan, as applicable, available for TSA review upon request?</v>
      </c>
      <c r="D69" s="101">
        <v>1</v>
      </c>
      <c r="E69" s="93" t="s">
        <v>625</v>
      </c>
      <c r="F69" s="101">
        <f>D69</f>
        <v>1</v>
      </c>
      <c r="G69" s="2"/>
    </row>
    <row r="70" spans="1:7" ht="13" x14ac:dyDescent="0.25">
      <c r="A70" s="89" t="str">
        <f>Checklist!A70</f>
        <v>SAI</v>
      </c>
      <c r="B70" s="100">
        <f>Checklist!B70</f>
        <v>2</v>
      </c>
      <c r="C70" s="89" t="str">
        <f>Checklist!C70</f>
        <v>Security Plans - Cyber</v>
      </c>
      <c r="D70" s="113">
        <v>1</v>
      </c>
      <c r="E70" s="93" t="s">
        <v>625</v>
      </c>
      <c r="F70" s="113">
        <v>1</v>
      </c>
      <c r="G70" s="2"/>
    </row>
    <row r="71" spans="1:7" x14ac:dyDescent="0.25">
      <c r="A71" s="8" t="str">
        <f>IF(Checklist!A71="R","R","")</f>
        <v/>
      </c>
      <c r="B71" s="97">
        <f>Checklist!B71</f>
        <v>2.0099999999999998</v>
      </c>
      <c r="C71" s="98" t="str">
        <f>Checklist!C71</f>
        <v>Do your cybersecurity plans incorporate any of the following approaches?</v>
      </c>
      <c r="D71" s="110">
        <v>1</v>
      </c>
      <c r="E71" s="93" t="s">
        <v>625</v>
      </c>
      <c r="F71" s="94"/>
      <c r="G71" s="111" t="s">
        <v>623</v>
      </c>
    </row>
    <row r="72" spans="1:7" x14ac:dyDescent="0.25">
      <c r="A72" s="8" t="str">
        <f>IF(Checklist!A72="R","R","")</f>
        <v/>
      </c>
      <c r="B72" s="97">
        <f>Checklist!B72</f>
        <v>2.0101</v>
      </c>
      <c r="C72" s="98" t="str">
        <f>Checklist!C72</f>
        <v>National Institute of Standards and Technology (NIST),
Framework for Improving Critical Infrastructure Cybersecurity</v>
      </c>
      <c r="D72" s="101">
        <v>1</v>
      </c>
      <c r="E72" s="93" t="s">
        <v>625</v>
      </c>
      <c r="F72" s="108"/>
      <c r="G72" s="2"/>
    </row>
    <row r="73" spans="1:7" x14ac:dyDescent="0.25">
      <c r="A73" s="8" t="str">
        <f>IF(Checklist!A73="R","R","")</f>
        <v/>
      </c>
      <c r="B73" s="97">
        <f>Checklist!B73</f>
        <v>2.0102000000000002</v>
      </c>
      <c r="C73" s="98" t="str">
        <f>Checklist!C73</f>
        <v>U.S. Department of Energy, Office of Electricity and Energy Reliability,
Energy Sector Cybersecurity Framework Implementation Guidance</v>
      </c>
      <c r="D73" s="101">
        <v>1</v>
      </c>
      <c r="E73" s="93" t="s">
        <v>625</v>
      </c>
      <c r="F73" s="108"/>
      <c r="G73" s="2"/>
    </row>
    <row r="74" spans="1:7" x14ac:dyDescent="0.25">
      <c r="A74" s="8" t="str">
        <f>IF(Checklist!A74="R","R","")</f>
        <v/>
      </c>
      <c r="B74" s="97">
        <f>Checklist!B74</f>
        <v>2.0103000000000004</v>
      </c>
      <c r="C74" s="98" t="str">
        <f>Checklist!C74</f>
        <v>U.S. Department of Homeland Security,
Transportation Systems Sector Cybersecurity Framework Implementation Guidance</v>
      </c>
      <c r="D74" s="101">
        <v>1</v>
      </c>
      <c r="E74" s="93" t="s">
        <v>625</v>
      </c>
      <c r="F74" s="108"/>
      <c r="G74" s="2"/>
    </row>
    <row r="75" spans="1:7" x14ac:dyDescent="0.25">
      <c r="A75" s="8" t="str">
        <f>IF(Checklist!A75="R","R","")</f>
        <v/>
      </c>
      <c r="B75" s="97">
        <f>Checklist!B75</f>
        <v>2.0104000000000006</v>
      </c>
      <c r="C75" s="98" t="str">
        <f>Checklist!C75</f>
        <v>Industry-specific methodologies
(See 2018 TSA Pipeline Security Guidelines, Section 7.4 for partial listing.)</v>
      </c>
      <c r="D75" s="101">
        <v>1</v>
      </c>
      <c r="E75" s="93" t="s">
        <v>625</v>
      </c>
      <c r="F75" s="108"/>
      <c r="G75" s="2"/>
    </row>
    <row r="76" spans="1:7" x14ac:dyDescent="0.25">
      <c r="A76" s="8" t="str">
        <f>IF(Checklist!A76="R","R","")</f>
        <v/>
      </c>
      <c r="B76" s="97">
        <f>Checklist!B76</f>
        <v>2.0105000000000008</v>
      </c>
      <c r="C76" s="98" t="str">
        <f>Checklist!C76</f>
        <v>Other (if checked, elaborate)</v>
      </c>
      <c r="D76" s="101">
        <v>1</v>
      </c>
      <c r="E76" s="93" t="s">
        <v>625</v>
      </c>
      <c r="F76" s="108"/>
      <c r="G76" s="2"/>
    </row>
    <row r="77" spans="1:7" x14ac:dyDescent="0.25">
      <c r="A77" s="8" t="str">
        <f>IF(Checklist!A77="R","R","")</f>
        <v>R</v>
      </c>
      <c r="B77" s="97">
        <f>Checklist!B77</f>
        <v>2.02</v>
      </c>
      <c r="C77" s="98" t="str">
        <f>Checklist!C77</f>
        <v>Does your corporation review, assess, and update as necessary all cybersecurity policies plans, processes, and supporting procedures at least every 36 months, or when there is a significant organizational or technological change?</v>
      </c>
      <c r="D77" s="101">
        <v>1</v>
      </c>
      <c r="E77" s="93" t="s">
        <v>625</v>
      </c>
      <c r="F77" s="101">
        <f t="shared" ref="F77:F84" si="2">D77</f>
        <v>1</v>
      </c>
      <c r="G77" s="2"/>
    </row>
    <row r="78" spans="1:7" x14ac:dyDescent="0.25">
      <c r="A78" s="8" t="str">
        <f>IF(Checklist!A78="R","R","")</f>
        <v>R</v>
      </c>
      <c r="B78" s="97">
        <f>Checklist!B78</f>
        <v>2.0299999999999998</v>
      </c>
      <c r="C78" s="98" t="str">
        <f>Checklist!C78</f>
        <v>For critical pipeline cyber assets, does your corporation review, assess, and update as necessary all cybersecurity policies plans, processes, and supporting procedures at least every 12 months, or when there is a significant organizational change?</v>
      </c>
      <c r="D78" s="101">
        <v>1</v>
      </c>
      <c r="E78" s="93" t="s">
        <v>625</v>
      </c>
      <c r="F78" s="101">
        <f t="shared" si="2"/>
        <v>1</v>
      </c>
      <c r="G78" s="2"/>
    </row>
    <row r="79" spans="1:7" x14ac:dyDescent="0.25">
      <c r="A79" s="8" t="str">
        <f>IF(Checklist!A79="R","R","")</f>
        <v>R</v>
      </c>
      <c r="B79" s="97">
        <f>Checklist!B79</f>
        <v>2.0399999999999996</v>
      </c>
      <c r="C79" s="98" t="str">
        <f>Checklist!C79</f>
        <v>Has your corporation established policies and procedures for cybersecurity incident handling, analysis, and reporting, including assignments of specific roles/tasks to individuals and teams?</v>
      </c>
      <c r="D79" s="101">
        <v>1</v>
      </c>
      <c r="E79" s="93" t="s">
        <v>625</v>
      </c>
      <c r="F79" s="101">
        <f t="shared" si="2"/>
        <v>1</v>
      </c>
      <c r="G79" s="2"/>
    </row>
    <row r="80" spans="1:7" x14ac:dyDescent="0.25">
      <c r="A80" s="8" t="str">
        <f>IF(Checklist!A80="R","R","")</f>
        <v>R</v>
      </c>
      <c r="B80" s="97">
        <f>Checklist!B80</f>
        <v>2.0499999999999994</v>
      </c>
      <c r="C80" s="98" t="str">
        <f>Checklist!C80</f>
        <v>Has your corporation established and maintained a cyber-incident response capability?</v>
      </c>
      <c r="D80" s="101">
        <v>1</v>
      </c>
      <c r="E80" s="93" t="s">
        <v>625</v>
      </c>
      <c r="F80" s="101">
        <f t="shared" si="2"/>
        <v>1</v>
      </c>
      <c r="G80" s="2"/>
    </row>
    <row r="81" spans="1:7" x14ac:dyDescent="0.25">
      <c r="A81" s="8" t="str">
        <f>IF(Checklist!A81="R","R","")</f>
        <v>R</v>
      </c>
      <c r="B81" s="97">
        <f>Checklist!B81</f>
        <v>2.0599999999999992</v>
      </c>
      <c r="C81" s="98" t="str">
        <f>Checklist!C81</f>
        <v>For critical pipeline cyber assets, has your corporation established and maintained a process that supports 24/7 cyber-incident response?</v>
      </c>
      <c r="D81" s="101">
        <v>1</v>
      </c>
      <c r="E81" s="93" t="s">
        <v>625</v>
      </c>
      <c r="F81" s="101">
        <f t="shared" si="2"/>
        <v>1</v>
      </c>
      <c r="G81" s="2"/>
    </row>
    <row r="82" spans="1:7" x14ac:dyDescent="0.25">
      <c r="A82" s="8" t="str">
        <f>IF(Checklist!A82="R","R","")</f>
        <v>R</v>
      </c>
      <c r="B82" s="97">
        <f>Checklist!B82</f>
        <v>2.069999999999999</v>
      </c>
      <c r="C82" s="98" t="str">
        <f>Checklist!C82</f>
        <v>Do your corporation’s response plans and procedures include mitigation measures to help prevent further impacts?</v>
      </c>
      <c r="D82" s="101">
        <v>1</v>
      </c>
      <c r="E82" s="93" t="s">
        <v>625</v>
      </c>
      <c r="F82" s="101">
        <f t="shared" si="2"/>
        <v>1</v>
      </c>
      <c r="G82" s="2"/>
    </row>
    <row r="83" spans="1:7" x14ac:dyDescent="0.25">
      <c r="A83" s="8" t="str">
        <f>IF(Checklist!A83="R","R","")</f>
        <v>R</v>
      </c>
      <c r="B83" s="97">
        <f>Checklist!B83</f>
        <v>2.0799999999999987</v>
      </c>
      <c r="C83" s="98" t="str">
        <f>Checklist!C83</f>
        <v>Has your corporation established a plan for the recovery and reconstitution of pipeline cyber assets within a time frame to align with the company’s safety and business continuity objectives?</v>
      </c>
      <c r="D83" s="101">
        <v>1</v>
      </c>
      <c r="E83" s="93" t="s">
        <v>625</v>
      </c>
      <c r="F83" s="101">
        <f t="shared" si="2"/>
        <v>1</v>
      </c>
      <c r="G83" s="2"/>
    </row>
    <row r="84" spans="1:7" x14ac:dyDescent="0.25">
      <c r="A84" s="8" t="str">
        <f>IF(Checklist!A84="R","R","")</f>
        <v>R</v>
      </c>
      <c r="B84" s="97">
        <f>Checklist!B84</f>
        <v>2.0899999999999985</v>
      </c>
      <c r="C84" s="98" t="str">
        <f>Checklist!C84</f>
        <v>Does your corporation review its cyber recovery plan annually and update it as necessary?</v>
      </c>
      <c r="D84" s="101">
        <v>1</v>
      </c>
      <c r="E84" s="93" t="s">
        <v>625</v>
      </c>
      <c r="F84" s="101">
        <f t="shared" si="2"/>
        <v>1</v>
      </c>
      <c r="G84" s="2"/>
    </row>
    <row r="85" spans="1:7" ht="13" x14ac:dyDescent="0.25">
      <c r="A85" s="89" t="str">
        <f>Checklist!A85</f>
        <v>SAI</v>
      </c>
      <c r="B85" s="100">
        <f>Checklist!B85</f>
        <v>3</v>
      </c>
      <c r="C85" s="89" t="str">
        <f>Checklist!C85</f>
        <v>Communication</v>
      </c>
      <c r="D85" s="113">
        <v>1</v>
      </c>
      <c r="E85" s="93" t="s">
        <v>625</v>
      </c>
      <c r="F85" s="113">
        <v>1</v>
      </c>
      <c r="G85" s="2"/>
    </row>
    <row r="86" spans="1:7" x14ac:dyDescent="0.25">
      <c r="A86" s="8" t="str">
        <f>IF(Checklist!A86="R","R","")</f>
        <v>R</v>
      </c>
      <c r="B86" s="97">
        <f>Checklist!B86</f>
        <v>3.01</v>
      </c>
      <c r="C86" s="98" t="str">
        <f>Checklist!C86</f>
        <v>Does your corporation have internal and external notification requirements and procedures for security events?</v>
      </c>
      <c r="D86" s="101">
        <v>1</v>
      </c>
      <c r="E86" s="93" t="s">
        <v>625</v>
      </c>
      <c r="F86" s="101">
        <f>D86</f>
        <v>1</v>
      </c>
      <c r="G86" s="2"/>
    </row>
    <row r="87" spans="1:7" x14ac:dyDescent="0.25">
      <c r="A87" s="8" t="str">
        <f>IF(Checklist!A87="R","R","")</f>
        <v>R</v>
      </c>
      <c r="B87" s="97">
        <f>Checklist!B87</f>
        <v>3.02</v>
      </c>
      <c r="C87" s="98" t="str">
        <f>Checklist!C87</f>
        <v>Does your corporation document and periodically update contact and communication information for Federal, state, and local homeland security/law enforcement agencies?</v>
      </c>
      <c r="D87" s="101">
        <v>1</v>
      </c>
      <c r="E87" s="93" t="s">
        <v>625</v>
      </c>
      <c r="F87" s="101">
        <f>D87</f>
        <v>1</v>
      </c>
      <c r="G87" s="2"/>
    </row>
    <row r="88" spans="1:7" x14ac:dyDescent="0.25">
      <c r="A88" s="8" t="str">
        <f>IF(Checklist!A88="R","R","")</f>
        <v>R</v>
      </c>
      <c r="B88" s="97">
        <f>Checklist!B88</f>
        <v>3.03</v>
      </c>
      <c r="C88" s="98" t="str">
        <f>Checklist!C88</f>
        <v>Does your corporation have a defined process for receiving, handling, disseminating, and storing security and threat information?</v>
      </c>
      <c r="D88" s="101">
        <v>1</v>
      </c>
      <c r="E88" s="93" t="s">
        <v>625</v>
      </c>
      <c r="F88" s="101">
        <f>D88</f>
        <v>1</v>
      </c>
      <c r="G88" s="2"/>
    </row>
    <row r="89" spans="1:7" x14ac:dyDescent="0.25">
      <c r="A89" s="8" t="str">
        <f>IF(Checklist!A89="R","R","")</f>
        <v>R</v>
      </c>
      <c r="B89" s="97">
        <f>Checklist!B89</f>
        <v>3.04</v>
      </c>
      <c r="C89" s="98" t="str">
        <f>Checklist!C89</f>
        <v>Do all critical facilities have primary and alternate communication capabilities for internal and external reporting of appropriate security events and information?</v>
      </c>
      <c r="D89" s="101">
        <v>1</v>
      </c>
      <c r="E89" s="93" t="s">
        <v>625</v>
      </c>
      <c r="F89" s="101">
        <f>D89</f>
        <v>1</v>
      </c>
      <c r="G89" s="2"/>
    </row>
    <row r="90" spans="1:7" x14ac:dyDescent="0.25">
      <c r="A90" s="8" t="str">
        <f>IF(Checklist!A90="R","R","")</f>
        <v/>
      </c>
      <c r="B90" s="97">
        <f>Checklist!B90</f>
        <v>3.05</v>
      </c>
      <c r="C90" s="98" t="str">
        <f>Checklist!C90</f>
        <v>Which of the following external agencies/organizations would the corporation notify in the event of a security incident, a security threat, or suspicious activity?</v>
      </c>
      <c r="D90" s="110"/>
      <c r="E90" s="93" t="s">
        <v>625</v>
      </c>
      <c r="F90" s="94"/>
      <c r="G90" s="111" t="s">
        <v>623</v>
      </c>
    </row>
    <row r="91" spans="1:7" x14ac:dyDescent="0.25">
      <c r="A91" s="8" t="str">
        <f>IF(Checklist!A91="R","R","")</f>
        <v/>
      </c>
      <c r="B91" s="97">
        <f>Checklist!B91</f>
        <v>3.0501</v>
      </c>
      <c r="C91" s="98" t="str">
        <f>Checklist!C91</f>
        <v>National Response Center (NRC)</v>
      </c>
      <c r="D91" s="101">
        <v>1</v>
      </c>
      <c r="E91" s="93" t="s">
        <v>625</v>
      </c>
      <c r="F91" s="108"/>
      <c r="G91" s="2"/>
    </row>
    <row r="92" spans="1:7" x14ac:dyDescent="0.25">
      <c r="A92" s="8" t="str">
        <f>IF(Checklist!A92="R","R","")</f>
        <v/>
      </c>
      <c r="B92" s="97">
        <f>Checklist!B92</f>
        <v>3.0502000000000002</v>
      </c>
      <c r="C92" s="98" t="str">
        <f>Checklist!C92</f>
        <v>Local emergency responders/911</v>
      </c>
      <c r="D92" s="101">
        <v>1</v>
      </c>
      <c r="E92" s="93" t="s">
        <v>625</v>
      </c>
      <c r="F92" s="108"/>
      <c r="G92" s="2"/>
    </row>
    <row r="93" spans="1:7" x14ac:dyDescent="0.25">
      <c r="A93" s="8" t="str">
        <f>IF(Checklist!A93="R","R","")</f>
        <v/>
      </c>
      <c r="B93" s="97">
        <f>Checklist!B93</f>
        <v>3.0503000000000005</v>
      </c>
      <c r="C93" s="98" t="str">
        <f>Checklist!C93</f>
        <v>Transportation Security Administration / Transportation Security Operations Center (TSA/TSOC)</v>
      </c>
      <c r="D93" s="101">
        <v>1</v>
      </c>
      <c r="E93" s="93" t="s">
        <v>625</v>
      </c>
      <c r="F93" s="108"/>
      <c r="G93" s="2"/>
    </row>
    <row r="94" spans="1:7" x14ac:dyDescent="0.25">
      <c r="A94" s="8" t="str">
        <f>IF(Checklist!A94="R","R","")</f>
        <v/>
      </c>
      <c r="B94" s="97">
        <f>Checklist!B94</f>
        <v>3.0504000000000007</v>
      </c>
      <c r="C94" s="98" t="str">
        <f>Checklist!C94</f>
        <v>Tribal emergency responders</v>
      </c>
      <c r="D94" s="101">
        <v>1</v>
      </c>
      <c r="E94" s="93" t="s">
        <v>625</v>
      </c>
      <c r="F94" s="108"/>
      <c r="G94" s="2"/>
    </row>
    <row r="95" spans="1:7" x14ac:dyDescent="0.25">
      <c r="A95" s="8" t="str">
        <f>IF(Checklist!A95="R","R","")</f>
        <v/>
      </c>
      <c r="B95" s="97">
        <f>Checklist!B95</f>
        <v>3.0505000000000009</v>
      </c>
      <c r="C95" s="98" t="str">
        <f>Checklist!C95</f>
        <v>State emergency responders</v>
      </c>
      <c r="D95" s="101">
        <v>1</v>
      </c>
      <c r="E95" s="93" t="s">
        <v>625</v>
      </c>
      <c r="F95" s="108"/>
      <c r="G95" s="2"/>
    </row>
    <row r="96" spans="1:7" x14ac:dyDescent="0.25">
      <c r="A96" s="8" t="str">
        <f>IF(Checklist!A96="R","R","")</f>
        <v/>
      </c>
      <c r="B96" s="97">
        <f>Checklist!B96</f>
        <v>3.0506000000000011</v>
      </c>
      <c r="C96" s="98" t="str">
        <f>Checklist!C96</f>
        <v>Other federal agencies</v>
      </c>
      <c r="D96" s="101">
        <v>1</v>
      </c>
      <c r="E96" s="93" t="s">
        <v>625</v>
      </c>
      <c r="F96" s="108"/>
      <c r="G96" s="2"/>
    </row>
    <row r="97" spans="1:7" x14ac:dyDescent="0.25">
      <c r="A97" s="8" t="str">
        <f>IF(Checklist!A97="R","R","")</f>
        <v/>
      </c>
      <c r="B97" s="97">
        <f>Checklist!B97</f>
        <v>3.0507000000000013</v>
      </c>
      <c r="C97" s="98" t="str">
        <f>Checklist!C97</f>
        <v>Federal Bureau of Investigation (FBI)</v>
      </c>
      <c r="D97" s="101">
        <v>1</v>
      </c>
      <c r="E97" s="93" t="s">
        <v>625</v>
      </c>
      <c r="F97" s="108"/>
      <c r="G97" s="2"/>
    </row>
    <row r="98" spans="1:7" x14ac:dyDescent="0.25">
      <c r="A98" s="8" t="str">
        <f>IF(Checklist!A98="R","R","")</f>
        <v/>
      </c>
      <c r="B98" s="97">
        <f>Checklist!B98</f>
        <v>3.0508000000000015</v>
      </c>
      <c r="C98" s="98" t="str">
        <f>Checklist!C98</f>
        <v>Department of Homeland Security (DHS)</v>
      </c>
      <c r="D98" s="101">
        <v>1</v>
      </c>
      <c r="E98" s="93" t="s">
        <v>625</v>
      </c>
      <c r="F98" s="108"/>
      <c r="G98" s="2"/>
    </row>
    <row r="99" spans="1:7" x14ac:dyDescent="0.25">
      <c r="A99" s="8" t="str">
        <f>IF(Checklist!A99="R","R","")</f>
        <v/>
      </c>
      <c r="B99" s="97">
        <f>Checklist!B99</f>
        <v>3.0509000000000017</v>
      </c>
      <c r="C99" s="98" t="str">
        <f>Checklist!C99</f>
        <v>Neighboring corporations</v>
      </c>
      <c r="D99" s="101">
        <v>1</v>
      </c>
      <c r="E99" s="93" t="s">
        <v>625</v>
      </c>
      <c r="F99" s="108"/>
      <c r="G99" s="2"/>
    </row>
    <row r="100" spans="1:7" x14ac:dyDescent="0.25">
      <c r="A100" s="8" t="str">
        <f>IF(Checklist!A100="R","R","")</f>
        <v/>
      </c>
      <c r="B100" s="97">
        <f>Checklist!B100</f>
        <v>3.0510000000000019</v>
      </c>
      <c r="C100" s="98" t="str">
        <f>Checklist!C100</f>
        <v>Other (if checked, elaborate)</v>
      </c>
      <c r="D100" s="101">
        <v>1</v>
      </c>
      <c r="E100" s="93" t="s">
        <v>625</v>
      </c>
      <c r="F100" s="108"/>
      <c r="G100" s="2"/>
    </row>
    <row r="101" spans="1:7" ht="13" x14ac:dyDescent="0.25">
      <c r="A101" s="89" t="str">
        <f>Checklist!A101</f>
        <v>SAI</v>
      </c>
      <c r="B101" s="100">
        <f>Checklist!B101</f>
        <v>4</v>
      </c>
      <c r="C101" s="89" t="str">
        <f>Checklist!C101</f>
        <v>Security Incident Procedures</v>
      </c>
      <c r="D101" s="113">
        <v>1</v>
      </c>
      <c r="E101" s="93" t="s">
        <v>625</v>
      </c>
      <c r="F101" s="113">
        <v>1</v>
      </c>
      <c r="G101" s="2"/>
    </row>
    <row r="102" spans="1:7" x14ac:dyDescent="0.25">
      <c r="A102" s="8" t="str">
        <f>IF(Checklist!A102="R","R","")</f>
        <v>R</v>
      </c>
      <c r="B102" s="97">
        <f>Checklist!B102</f>
        <v>4.01</v>
      </c>
      <c r="C102" s="98" t="str">
        <f>Checklist!C102</f>
        <v>Are security elements developed and maintained within the corporate incident response and recovery plan?</v>
      </c>
      <c r="D102" s="101">
        <v>1</v>
      </c>
      <c r="E102" s="93" t="s">
        <v>625</v>
      </c>
      <c r="F102" s="101">
        <f>D102</f>
        <v>1</v>
      </c>
      <c r="G102" s="2"/>
    </row>
    <row r="103" spans="1:7" x14ac:dyDescent="0.25">
      <c r="A103" s="8" t="str">
        <f>IF(Checklist!A103="R","R","")</f>
        <v/>
      </c>
      <c r="B103" s="97">
        <f>Checklist!B103</f>
        <v>4.0199999999999996</v>
      </c>
      <c r="C103" s="98" t="str">
        <f>Checklist!C103</f>
        <v>Does your corporation have a policy and/or procedure for handling security threat or incident information?</v>
      </c>
      <c r="D103" s="101">
        <v>1</v>
      </c>
      <c r="E103" s="93" t="s">
        <v>625</v>
      </c>
      <c r="F103" s="108"/>
      <c r="G103" s="2"/>
    </row>
    <row r="104" spans="1:7" x14ac:dyDescent="0.25">
      <c r="A104" s="8" t="str">
        <f>IF(Checklist!A104="R","R","")</f>
        <v/>
      </c>
      <c r="B104" s="97">
        <f>Checklist!B104</f>
        <v>4.03</v>
      </c>
      <c r="C104" s="98" t="str">
        <f>Checklist!C104</f>
        <v>From whom does your corporation receive current security threat information?</v>
      </c>
      <c r="D104" s="110">
        <v>1</v>
      </c>
      <c r="E104" s="93" t="s">
        <v>625</v>
      </c>
      <c r="F104" s="108"/>
      <c r="G104" s="111" t="s">
        <v>623</v>
      </c>
    </row>
    <row r="105" spans="1:7" x14ac:dyDescent="0.25">
      <c r="A105" s="8" t="str">
        <f>IF(Checklist!A105="R","R","")</f>
        <v/>
      </c>
      <c r="B105" s="97">
        <f>Checklist!B105</f>
        <v>4.0301</v>
      </c>
      <c r="C105" s="98" t="str">
        <f>Checklist!C105</f>
        <v>Transportation Security Operations Center (TSOC)</v>
      </c>
      <c r="D105" s="101">
        <v>1</v>
      </c>
      <c r="E105" s="93" t="s">
        <v>625</v>
      </c>
      <c r="F105" s="108"/>
      <c r="G105" s="2"/>
    </row>
    <row r="106" spans="1:7" x14ac:dyDescent="0.25">
      <c r="A106" s="8" t="str">
        <f>IF(Checklist!A106="R","R","")</f>
        <v/>
      </c>
      <c r="B106" s="97">
        <f>Checklist!B106</f>
        <v>4.0301999999999998</v>
      </c>
      <c r="C106" s="98" t="str">
        <f>Checklist!C106</f>
        <v>DHS Protective Security Advisor (DHS PSA)</v>
      </c>
      <c r="D106" s="101">
        <v>1</v>
      </c>
      <c r="E106" s="93" t="s">
        <v>625</v>
      </c>
      <c r="F106" s="108"/>
      <c r="G106" s="2"/>
    </row>
    <row r="107" spans="1:7" x14ac:dyDescent="0.25">
      <c r="A107" s="8" t="str">
        <f>IF(Checklist!A107="R","R","")</f>
        <v/>
      </c>
      <c r="B107" s="97">
        <f>Checklist!B107</f>
        <v>4.0302999999999995</v>
      </c>
      <c r="C107" s="98" t="str">
        <f>Checklist!C107</f>
        <v>Joint Terrorism Task Force (JTTF)</v>
      </c>
      <c r="D107" s="101">
        <v>1</v>
      </c>
      <c r="E107" s="93" t="s">
        <v>625</v>
      </c>
      <c r="F107" s="108"/>
      <c r="G107" s="2"/>
    </row>
    <row r="108" spans="1:7" x14ac:dyDescent="0.25">
      <c r="A108" s="8" t="str">
        <f>IF(Checklist!A108="R","R","")</f>
        <v/>
      </c>
      <c r="B108" s="97">
        <f>Checklist!B108</f>
        <v>4.0303999999999993</v>
      </c>
      <c r="C108" s="98" t="str">
        <f>Checklist!C108</f>
        <v>Federal Bureau of Investigation (FBI)</v>
      </c>
      <c r="D108" s="101">
        <v>1</v>
      </c>
      <c r="E108" s="93" t="s">
        <v>625</v>
      </c>
      <c r="F108" s="108"/>
      <c r="G108" s="2"/>
    </row>
    <row r="109" spans="1:7" x14ac:dyDescent="0.25">
      <c r="A109" s="8" t="str">
        <f>IF(Checklist!A109="R","R","")</f>
        <v/>
      </c>
      <c r="B109" s="97">
        <f>Checklist!B109</f>
        <v>4.0304999999999991</v>
      </c>
      <c r="C109" s="98" t="str">
        <f>Checklist!C109</f>
        <v>Homeland Security Information Network (HSIN)</v>
      </c>
      <c r="D109" s="101">
        <v>1</v>
      </c>
      <c r="E109" s="93" t="s">
        <v>625</v>
      </c>
      <c r="F109" s="108"/>
      <c r="G109" s="2"/>
    </row>
    <row r="110" spans="1:7" x14ac:dyDescent="0.25">
      <c r="A110" s="8" t="str">
        <f>IF(Checklist!A110="R","R","")</f>
        <v/>
      </c>
      <c r="B110" s="97">
        <f>Checklist!B110</f>
        <v>4.0305999999999989</v>
      </c>
      <c r="C110" s="98" t="str">
        <f>Checklist!C110</f>
        <v>State fusion center(s)</v>
      </c>
      <c r="D110" s="101">
        <v>1</v>
      </c>
      <c r="E110" s="93" t="s">
        <v>625</v>
      </c>
      <c r="F110" s="108"/>
      <c r="G110" s="2"/>
    </row>
    <row r="111" spans="1:7" x14ac:dyDescent="0.25">
      <c r="A111" s="8" t="str">
        <f>IF(Checklist!A111="R","R","")</f>
        <v/>
      </c>
      <c r="B111" s="97">
        <f>Checklist!B111</f>
        <v>4.0306999999999986</v>
      </c>
      <c r="C111" s="98" t="str">
        <f>Checklist!C111</f>
        <v>Local law enforcement</v>
      </c>
      <c r="D111" s="101">
        <v>1</v>
      </c>
      <c r="E111" s="93" t="s">
        <v>625</v>
      </c>
      <c r="F111" s="108"/>
      <c r="G111" s="2"/>
    </row>
    <row r="112" spans="1:7" x14ac:dyDescent="0.25">
      <c r="A112" s="8" t="str">
        <f>IF(Checklist!A112="R","R","")</f>
        <v/>
      </c>
      <c r="B112" s="97">
        <f>Checklist!B112</f>
        <v>4.0307999999999984</v>
      </c>
      <c r="C112" s="98" t="str">
        <f>Checklist!C112</f>
        <v>Coast Guard</v>
      </c>
      <c r="D112" s="101">
        <v>1</v>
      </c>
      <c r="E112" s="93" t="s">
        <v>625</v>
      </c>
      <c r="F112" s="108"/>
      <c r="G112" s="2"/>
    </row>
    <row r="113" spans="1:7" x14ac:dyDescent="0.25">
      <c r="A113" s="8" t="str">
        <f>IF(Checklist!A113="R","R","")</f>
        <v/>
      </c>
      <c r="B113" s="97">
        <f>Checklist!B113</f>
        <v>4.0308999999999999</v>
      </c>
      <c r="C113" s="98" t="str">
        <f>Checklist!C113</f>
        <v>Corporate affiliations</v>
      </c>
      <c r="D113" s="101">
        <v>1</v>
      </c>
      <c r="E113" s="93" t="s">
        <v>625</v>
      </c>
      <c r="F113" s="108"/>
      <c r="G113" s="2"/>
    </row>
    <row r="114" spans="1:7" x14ac:dyDescent="0.25">
      <c r="A114" s="8" t="str">
        <f>IF(Checklist!A114="R","R","")</f>
        <v/>
      </c>
      <c r="B114" s="97">
        <f>Checklist!B114</f>
        <v>4.0309999999999997</v>
      </c>
      <c r="C114" s="98" t="str">
        <f>Checklist!C114</f>
        <v>Department of Energy</v>
      </c>
      <c r="D114" s="101">
        <v>1</v>
      </c>
      <c r="E114" s="93" t="s">
        <v>625</v>
      </c>
      <c r="F114" s="108"/>
      <c r="G114" s="2"/>
    </row>
    <row r="115" spans="1:7" x14ac:dyDescent="0.25">
      <c r="A115" s="8" t="str">
        <f>IF(Checklist!A115="R","R","")</f>
        <v/>
      </c>
      <c r="B115" s="97">
        <f>Checklist!B115</f>
        <v>4.0311000000000003</v>
      </c>
      <c r="C115" s="98" t="str">
        <f>Checklist!C115</f>
        <v>Homeland Infrastructure Threat and Risk Analysis Center (HITRAC)</v>
      </c>
      <c r="D115" s="101">
        <v>1</v>
      </c>
      <c r="E115" s="93" t="s">
        <v>625</v>
      </c>
      <c r="F115" s="108"/>
      <c r="G115" s="2"/>
    </row>
    <row r="116" spans="1:7" x14ac:dyDescent="0.25">
      <c r="A116" s="8" t="str">
        <f>IF(Checklist!A116="R","R","")</f>
        <v/>
      </c>
      <c r="B116" s="97">
        <f>Checklist!B116</f>
        <v>4.0312000000000001</v>
      </c>
      <c r="C116" s="98" t="str">
        <f>Checklist!C116</f>
        <v>Other (if checked, elaborate)</v>
      </c>
      <c r="D116" s="101">
        <v>1</v>
      </c>
      <c r="E116" s="93" t="s">
        <v>625</v>
      </c>
      <c r="F116" s="108"/>
      <c r="G116" s="2"/>
    </row>
    <row r="117" spans="1:7" x14ac:dyDescent="0.25">
      <c r="A117" s="8" t="str">
        <f>IF(Checklist!A117="R","R","")</f>
        <v>R</v>
      </c>
      <c r="B117" s="97">
        <f>Checklist!B117</f>
        <v>4.04</v>
      </c>
      <c r="C117" s="98" t="str">
        <f>Checklist!C117</f>
        <v>Does your corporation notify TSA via the Transportation Security Operations Center (TSOC) by phone or email as soon as possible if any of the types of security incidents listed in Appendix B – TSA Notification Criteria, 2018 TSA Pipeline Security Guidelines occurs or if there is any other reason to believe that a terrorist incident may be planned or may have occurred?</v>
      </c>
      <c r="D117" s="101">
        <v>1</v>
      </c>
      <c r="E117" s="93" t="s">
        <v>625</v>
      </c>
      <c r="F117" s="101">
        <f>D117</f>
        <v>1</v>
      </c>
      <c r="G117" s="2"/>
    </row>
    <row r="118" spans="1:7" x14ac:dyDescent="0.25">
      <c r="A118" s="8" t="str">
        <f>IF(Checklist!A118="R","R","")</f>
        <v>R</v>
      </c>
      <c r="B118" s="97">
        <f>Checklist!B118</f>
        <v>4.05</v>
      </c>
      <c r="C118" s="98" t="str">
        <f>Checklist!C118</f>
        <v>Has your corporation implemented procedures for responding to security incidents or emergencies and to pertinent National Terrorism Advisory System (NTAS) Bulletins or Alerts, including appropriate reporting requirements?</v>
      </c>
      <c r="D118" s="101">
        <v>1</v>
      </c>
      <c r="E118" s="93" t="s">
        <v>625</v>
      </c>
      <c r="F118" s="101">
        <f>D118</f>
        <v>1</v>
      </c>
      <c r="G118" s="2"/>
    </row>
    <row r="119" spans="1:7" x14ac:dyDescent="0.25">
      <c r="A119" s="8" t="str">
        <f>IF(Checklist!A119="R","R","")</f>
        <v>R</v>
      </c>
      <c r="B119" s="97">
        <f>Checklist!B119</f>
        <v>4.0599999999999996</v>
      </c>
      <c r="C119" s="98" t="str">
        <f>Checklist!C119</f>
        <v>Has your corporation implemented site-specific security measures for each critical facility to be taken in response to pertinent NTAS Bulletins or Alerts or other threat information?</v>
      </c>
      <c r="D119" s="101">
        <v>1</v>
      </c>
      <c r="E119" s="93" t="s">
        <v>625</v>
      </c>
      <c r="F119" s="101">
        <f>D119</f>
        <v>1</v>
      </c>
      <c r="G119" s="2"/>
    </row>
    <row r="120" spans="1:7" x14ac:dyDescent="0.25">
      <c r="A120" s="8" t="str">
        <f>IF(Checklist!A120="R","R","")</f>
        <v>R</v>
      </c>
      <c r="B120" s="97">
        <f>Checklist!B120</f>
        <v>4.0699999999999994</v>
      </c>
      <c r="C120" s="98" t="str">
        <f>Checklist!C120</f>
        <v>Are the site-specific security measures for each critical facility reviewed and updated as necessary at least every 18 months?</v>
      </c>
      <c r="D120" s="101">
        <v>1</v>
      </c>
      <c r="E120" s="93" t="s">
        <v>625</v>
      </c>
      <c r="F120" s="101">
        <f>D120</f>
        <v>1</v>
      </c>
      <c r="G120" s="2"/>
    </row>
    <row r="121" spans="1:7" x14ac:dyDescent="0.25">
      <c r="A121" s="8" t="str">
        <f>IF(Checklist!A121="R","R","")</f>
        <v>R</v>
      </c>
      <c r="B121" s="97">
        <f>Checklist!B121</f>
        <v>4.0799999999999992</v>
      </c>
      <c r="C121" s="98" t="str">
        <f>Checklist!C121</f>
        <v>Does your corporation have adequate staffing to implement security measures in response to security threat information?</v>
      </c>
      <c r="D121" s="101">
        <v>1</v>
      </c>
      <c r="E121" s="93" t="s">
        <v>625</v>
      </c>
      <c r="F121" s="101">
        <f>D121</f>
        <v>1</v>
      </c>
      <c r="G121" s="2"/>
    </row>
    <row r="122" spans="1:7" x14ac:dyDescent="0.25">
      <c r="A122" s="8" t="str">
        <f>IF(Checklist!A122="R","R","")</f>
        <v/>
      </c>
      <c r="B122" s="97">
        <f>Checklist!B122</f>
        <v>4.089999999999999</v>
      </c>
      <c r="C122" s="98" t="str">
        <f>Checklist!C122</f>
        <v>Does your corporation have contracts in place with private security providers to augment existing security staffing during times of heightened alert?</v>
      </c>
      <c r="D122" s="101">
        <v>1</v>
      </c>
      <c r="E122" s="93" t="s">
        <v>625</v>
      </c>
      <c r="F122" s="108"/>
      <c r="G122" s="2"/>
    </row>
    <row r="123" spans="1:7" x14ac:dyDescent="0.25">
      <c r="A123" s="8" t="str">
        <f>IF(Checklist!A123="R","R","")</f>
        <v>R</v>
      </c>
      <c r="B123" s="97">
        <f>Checklist!B123</f>
        <v>4.0999999999999988</v>
      </c>
      <c r="C123" s="98" t="str">
        <f>Checklist!C123</f>
        <v>Are bomb threat checklists posted by telephones at all staffed facilities?</v>
      </c>
      <c r="D123" s="101">
        <v>1</v>
      </c>
      <c r="E123" s="93" t="s">
        <v>625</v>
      </c>
      <c r="F123" s="101">
        <f t="shared" ref="F123:F133" si="3">D123</f>
        <v>1</v>
      </c>
      <c r="G123" s="2"/>
    </row>
    <row r="124" spans="1:7" x14ac:dyDescent="0.25">
      <c r="A124" s="8" t="str">
        <f>IF(Checklist!A124="R","R","")</f>
        <v>R</v>
      </c>
      <c r="B124" s="97">
        <f>Checklist!B124</f>
        <v>4.1099999999999985</v>
      </c>
      <c r="C124" s="98" t="str">
        <f>Checklist!C124</f>
        <v>At an Elevated Threat Level, would your corporation enact the following physical access controls at your critical facilities?</v>
      </c>
      <c r="D124" s="110">
        <v>1</v>
      </c>
      <c r="E124" s="93" t="s">
        <v>625</v>
      </c>
      <c r="F124" s="110">
        <f t="shared" si="3"/>
        <v>1</v>
      </c>
      <c r="G124" s="111" t="s">
        <v>623</v>
      </c>
    </row>
    <row r="125" spans="1:7" x14ac:dyDescent="0.25">
      <c r="A125" s="8" t="str">
        <f>IF(Checklist!A125="R","R","")</f>
        <v/>
      </c>
      <c r="B125" s="97">
        <f>Checklist!B125</f>
        <v>4.1100999999999983</v>
      </c>
      <c r="C125" s="98" t="str">
        <f>Checklist!C125</f>
        <v>Limit facility access to essential personnel.</v>
      </c>
      <c r="D125" s="101">
        <v>1</v>
      </c>
      <c r="E125" s="93" t="s">
        <v>625</v>
      </c>
      <c r="F125" s="101">
        <f t="shared" si="3"/>
        <v>1</v>
      </c>
      <c r="G125" s="2"/>
    </row>
    <row r="126" spans="1:7" x14ac:dyDescent="0.25">
      <c r="A126" s="8" t="str">
        <f>IF(Checklist!A126="R","R","")</f>
        <v/>
      </c>
      <c r="B126" s="97">
        <f>Checklist!B126</f>
        <v>4.1101999999999981</v>
      </c>
      <c r="C126" s="98" t="str">
        <f>Checklist!C126</f>
        <v>Limit facility access to essential visitors, personnel, and vehicles.</v>
      </c>
      <c r="D126" s="101">
        <v>1</v>
      </c>
      <c r="E126" s="93" t="s">
        <v>625</v>
      </c>
      <c r="F126" s="101">
        <f t="shared" si="3"/>
        <v>1</v>
      </c>
      <c r="G126" s="2"/>
    </row>
    <row r="127" spans="1:7" x14ac:dyDescent="0.25">
      <c r="A127" s="8" t="str">
        <f>IF(Checklist!A127="R","R","")</f>
        <v/>
      </c>
      <c r="B127" s="97">
        <f>Checklist!B127</f>
        <v>4.1102999999999978</v>
      </c>
      <c r="C127" s="98" t="str">
        <f>Checklist!C127</f>
        <v>Increase surveillance of critical areas and facilities.</v>
      </c>
      <c r="D127" s="101">
        <v>1</v>
      </c>
      <c r="E127" s="93" t="s">
        <v>625</v>
      </c>
      <c r="F127" s="101">
        <f t="shared" si="3"/>
        <v>1</v>
      </c>
      <c r="G127" s="2"/>
    </row>
    <row r="128" spans="1:7" x14ac:dyDescent="0.25">
      <c r="A128" s="8" t="str">
        <f>IF(Checklist!A128="R","R","")</f>
        <v/>
      </c>
      <c r="B128" s="97">
        <f>Checklist!B128</f>
        <v>4.1103999999999976</v>
      </c>
      <c r="C128" s="98" t="str">
        <f>Checklist!C128</f>
        <v>Restrict deliveries to those essential to continued operations.</v>
      </c>
      <c r="D128" s="101">
        <v>1</v>
      </c>
      <c r="E128" s="93" t="s">
        <v>625</v>
      </c>
      <c r="F128" s="101">
        <f t="shared" si="3"/>
        <v>1</v>
      </c>
      <c r="G128" s="2"/>
    </row>
    <row r="129" spans="1:7" x14ac:dyDescent="0.25">
      <c r="A129" s="8" t="str">
        <f>IF(Checklist!A129="R","R","")</f>
        <v/>
      </c>
      <c r="B129" s="97">
        <f>Checklist!B129</f>
        <v>4.1104999999999974</v>
      </c>
      <c r="C129" s="98" t="str">
        <f>Checklist!C129</f>
        <v>Conduct random inspections of vehicles
and of bags, backpacks, purses, etc.</v>
      </c>
      <c r="D129" s="101">
        <v>1</v>
      </c>
      <c r="E129" s="93" t="s">
        <v>625</v>
      </c>
      <c r="F129" s="101">
        <f t="shared" si="3"/>
        <v>1</v>
      </c>
      <c r="G129" s="2"/>
    </row>
    <row r="130" spans="1:7" x14ac:dyDescent="0.25">
      <c r="A130" s="8" t="str">
        <f>IF(Checklist!A130="R","R","")</f>
        <v/>
      </c>
      <c r="B130" s="97">
        <f>Checklist!B130</f>
        <v>4.1105999999999971</v>
      </c>
      <c r="C130" s="98" t="str">
        <f>Checklist!C130</f>
        <v>Delay or reschedule nonvital maintenance and capital project work
that could affect facility security, as appropriate.</v>
      </c>
      <c r="D130" s="101">
        <v>1</v>
      </c>
      <c r="E130" s="93" t="s">
        <v>625</v>
      </c>
      <c r="F130" s="101">
        <f t="shared" si="3"/>
        <v>1</v>
      </c>
      <c r="G130" s="2"/>
    </row>
    <row r="131" spans="1:7" x14ac:dyDescent="0.25">
      <c r="A131" s="8" t="str">
        <f>IF(Checklist!A131="R","R","")</f>
        <v/>
      </c>
      <c r="B131" s="97">
        <f>Checklist!B131</f>
        <v>4.1106999999999969</v>
      </c>
      <c r="C131" s="98" t="str">
        <f>Checklist!C131</f>
        <v>Increase lighting in facility buffer zones, as appropriate.</v>
      </c>
      <c r="D131" s="101">
        <v>1</v>
      </c>
      <c r="E131" s="93" t="s">
        <v>625</v>
      </c>
      <c r="F131" s="101">
        <f t="shared" si="3"/>
        <v>1</v>
      </c>
      <c r="G131" s="2"/>
    </row>
    <row r="132" spans="1:7" x14ac:dyDescent="0.25">
      <c r="A132" s="8" t="str">
        <f>IF(Checklist!A132="R","R","")</f>
        <v/>
      </c>
      <c r="B132" s="97">
        <f>Checklist!B132</f>
        <v>4.1107999999999967</v>
      </c>
      <c r="C132" s="98" t="str">
        <f>Checklist!C132</f>
        <v>Verify the operating condition of security systems such as
intrusion detection, cameras, and lighting initially and
at least weekly thereafter until termination of the advisory.</v>
      </c>
      <c r="D132" s="101">
        <v>1</v>
      </c>
      <c r="E132" s="93" t="s">
        <v>625</v>
      </c>
      <c r="F132" s="101">
        <f t="shared" si="3"/>
        <v>1</v>
      </c>
      <c r="G132" s="2"/>
    </row>
    <row r="133" spans="1:7" x14ac:dyDescent="0.25">
      <c r="A133" s="8" t="str">
        <f>IF(Checklist!A133="R","R","")</f>
        <v/>
      </c>
      <c r="B133" s="97">
        <f>Checklist!B133</f>
        <v>4.1108999999999964</v>
      </c>
      <c r="C133" s="98" t="str">
        <f>Checklist!C133</f>
        <v>Request that local law enforcement agencies
increase the frequency of patrols of the facility.</v>
      </c>
      <c r="D133" s="101">
        <v>1</v>
      </c>
      <c r="E133" s="93" t="s">
        <v>625</v>
      </c>
      <c r="F133" s="101">
        <f t="shared" si="3"/>
        <v>1</v>
      </c>
      <c r="G133" s="2"/>
    </row>
    <row r="134" spans="1:7" x14ac:dyDescent="0.25">
      <c r="A134" s="8" t="str">
        <f>IF(Checklist!A134="R","R","")</f>
        <v/>
      </c>
      <c r="B134" s="97">
        <f>Checklist!B134</f>
        <v>4.1109999999999962</v>
      </c>
      <c r="C134" s="98" t="str">
        <f>Checklist!C134</f>
        <v>Other (if checked, elaborate)</v>
      </c>
      <c r="D134" s="101">
        <v>1</v>
      </c>
      <c r="E134" s="93" t="s">
        <v>625</v>
      </c>
      <c r="F134" s="101">
        <f t="shared" ref="F134" si="4">D134</f>
        <v>1</v>
      </c>
      <c r="G134" s="2"/>
    </row>
    <row r="135" spans="1:7" x14ac:dyDescent="0.25">
      <c r="A135" s="8" t="str">
        <f>IF(Checklist!A135="R","R","")</f>
        <v>R</v>
      </c>
      <c r="B135" s="97">
        <f>Checklist!B135</f>
        <v>4.12</v>
      </c>
      <c r="C135" s="98" t="str">
        <f>Checklist!C135</f>
        <v>At an Elevated Threat Level, would your corporation enact the following measures on your cyber/SCADA system(s)?</v>
      </c>
      <c r="D135" s="110">
        <v>1</v>
      </c>
      <c r="E135" s="93" t="s">
        <v>625</v>
      </c>
      <c r="F135" s="110">
        <f>D135</f>
        <v>1</v>
      </c>
      <c r="G135" s="111" t="s">
        <v>623</v>
      </c>
    </row>
    <row r="136" spans="1:7" x14ac:dyDescent="0.25">
      <c r="A136" s="8" t="str">
        <f>IF(Checklist!A136="R","R","")</f>
        <v/>
      </c>
      <c r="B136" s="97">
        <f>Checklist!B136</f>
        <v>4.1200999999999999</v>
      </c>
      <c r="C136" s="98" t="str">
        <f>Checklist!C136</f>
        <v>Increase monitoring of intrusion detection systems.</v>
      </c>
      <c r="D136" s="101">
        <v>1</v>
      </c>
      <c r="E136" s="93" t="s">
        <v>625</v>
      </c>
      <c r="F136" s="101">
        <f>D136</f>
        <v>1</v>
      </c>
      <c r="G136" s="2"/>
    </row>
    <row r="137" spans="1:7" x14ac:dyDescent="0.25">
      <c r="A137" s="8" t="str">
        <f>IF(Checklist!A137="R","R","")</f>
        <v/>
      </c>
      <c r="B137" s="97">
        <f>Checklist!B137</f>
        <v>4.1201999999999996</v>
      </c>
      <c r="C137" s="98" t="str">
        <f>Checklist!C137</f>
        <v>Remind personnel of the reporting requirements for
any unusual enterprise or control systems network activity.</v>
      </c>
      <c r="D137" s="101">
        <v>1</v>
      </c>
      <c r="E137" s="93" t="s">
        <v>625</v>
      </c>
      <c r="F137" s="101">
        <f>D137</f>
        <v>1</v>
      </c>
      <c r="G137" s="2"/>
    </row>
    <row r="138" spans="1:7" x14ac:dyDescent="0.25">
      <c r="A138" s="8" t="str">
        <f>IF(Checklist!A138="R","R","")</f>
        <v/>
      </c>
      <c r="B138" s="97">
        <f>Checklist!B138</f>
        <v>4.1202999999999994</v>
      </c>
      <c r="C138" s="98" t="str">
        <f>Checklist!C138</f>
        <v>Remind personnel to be vigilant regarding suspicious electronic mail.</v>
      </c>
      <c r="D138" s="101">
        <v>1</v>
      </c>
      <c r="E138" s="93" t="s">
        <v>625</v>
      </c>
      <c r="F138" s="101">
        <f>D138</f>
        <v>1</v>
      </c>
      <c r="G138" s="2"/>
    </row>
    <row r="139" spans="1:7" x14ac:dyDescent="0.25">
      <c r="A139" s="8" t="str">
        <f>IF(Checklist!A139="R","R","")</f>
        <v/>
      </c>
      <c r="B139" s="97">
        <f>Checklist!B139</f>
        <v>4.1203999999999992</v>
      </c>
      <c r="C139" s="98" t="str">
        <f>Checklist!C139</f>
        <v>Other (if checked, elaborate)</v>
      </c>
      <c r="D139" s="101">
        <v>1</v>
      </c>
      <c r="E139" s="93" t="s">
        <v>625</v>
      </c>
      <c r="F139" s="101">
        <f t="shared" ref="F139" si="5">D139</f>
        <v>1</v>
      </c>
      <c r="G139" s="2"/>
    </row>
    <row r="140" spans="1:7" x14ac:dyDescent="0.25">
      <c r="A140" s="8" t="str">
        <f>IF(Checklist!A140="R","R","")</f>
        <v>R</v>
      </c>
      <c r="B140" s="97">
        <f>Checklist!B140</f>
        <v>4.13</v>
      </c>
      <c r="C140" s="98" t="str">
        <f>Checklist!C140</f>
        <v>At an Elevated Threat Level, would your corporation enact the following communications measures at your critical facilities?</v>
      </c>
      <c r="D140" s="110">
        <v>1</v>
      </c>
      <c r="E140" s="93" t="s">
        <v>625</v>
      </c>
      <c r="F140" s="110">
        <f t="shared" ref="F140:F148" si="6">D140</f>
        <v>1</v>
      </c>
      <c r="G140" s="111" t="s">
        <v>623</v>
      </c>
    </row>
    <row r="141" spans="1:7" x14ac:dyDescent="0.25">
      <c r="A141" s="8" t="str">
        <f>IF(Checklist!A141="R","R","")</f>
        <v/>
      </c>
      <c r="B141" s="97">
        <f>Checklist!B141</f>
        <v>4.1300999999999997</v>
      </c>
      <c r="C141" s="98" t="str">
        <f>Checklist!C141</f>
        <v>Inform all employees and on-site contractors
of the change to the Elevated Threat Level.</v>
      </c>
      <c r="D141" s="101">
        <v>1</v>
      </c>
      <c r="E141" s="93" t="s">
        <v>625</v>
      </c>
      <c r="F141" s="101">
        <f t="shared" si="6"/>
        <v>1</v>
      </c>
      <c r="G141" s="2"/>
    </row>
    <row r="142" spans="1:7" x14ac:dyDescent="0.25">
      <c r="A142" s="8" t="str">
        <f>IF(Checklist!A142="R","R","")</f>
        <v/>
      </c>
      <c r="B142" s="97">
        <f>Checklist!B142</f>
        <v>4.1301999999999994</v>
      </c>
      <c r="C142" s="98" t="str">
        <f>Checklist!C142</f>
        <v>Conduct security awareness briefings
for all employees and on-site contractors.</v>
      </c>
      <c r="D142" s="101">
        <v>1</v>
      </c>
      <c r="E142" s="93" t="s">
        <v>625</v>
      </c>
      <c r="F142" s="101">
        <f t="shared" si="6"/>
        <v>1</v>
      </c>
      <c r="G142" s="2"/>
    </row>
    <row r="143" spans="1:7" x14ac:dyDescent="0.25">
      <c r="A143" s="8" t="str">
        <f>IF(Checklist!A143="R","R","")</f>
        <v/>
      </c>
      <c r="B143" s="97">
        <f>Checklist!B143</f>
        <v>4.1302999999999992</v>
      </c>
      <c r="C143" s="98" t="str">
        <f>Checklist!C143</f>
        <v>Brief employees and on-site contractors on
the characteristics of suspicious packages or mail.</v>
      </c>
      <c r="D143" s="101">
        <v>1</v>
      </c>
      <c r="E143" s="93" t="s">
        <v>625</v>
      </c>
      <c r="F143" s="101">
        <f t="shared" si="6"/>
        <v>1</v>
      </c>
      <c r="G143" s="2"/>
    </row>
    <row r="144" spans="1:7" x14ac:dyDescent="0.25">
      <c r="A144" s="8" t="str">
        <f>IF(Checklist!A144="R","R","")</f>
        <v/>
      </c>
      <c r="B144" s="97">
        <f>Checklist!B144</f>
        <v>4.130399999999999</v>
      </c>
      <c r="C144" s="98" t="str">
        <f>Checklist!C144</f>
        <v>Review response procedures for suspicious packages or mail.</v>
      </c>
      <c r="D144" s="101">
        <v>1</v>
      </c>
      <c r="E144" s="93" t="s">
        <v>625</v>
      </c>
      <c r="F144" s="101">
        <f t="shared" si="6"/>
        <v>1</v>
      </c>
      <c r="G144" s="2"/>
    </row>
    <row r="145" spans="1:7" x14ac:dyDescent="0.25">
      <c r="A145" s="8" t="str">
        <f>IF(Checklist!A145="R","R","")</f>
        <v/>
      </c>
      <c r="B145" s="97">
        <f>Checklist!B145</f>
        <v>4.1304999999999987</v>
      </c>
      <c r="C145" s="98" t="str">
        <f>Checklist!C145</f>
        <v>Inform local law enforcement that the facility is at an Elevated Threat Level and
advise them of the security measures being employed.</v>
      </c>
      <c r="D145" s="101">
        <v>1</v>
      </c>
      <c r="E145" s="93" t="s">
        <v>625</v>
      </c>
      <c r="F145" s="101">
        <f t="shared" si="6"/>
        <v>1</v>
      </c>
      <c r="G145" s="2"/>
    </row>
    <row r="146" spans="1:7" x14ac:dyDescent="0.25">
      <c r="A146" s="8" t="str">
        <f>IF(Checklist!A146="R","R","")</f>
        <v/>
      </c>
      <c r="B146" s="97">
        <f>Checklist!B146</f>
        <v>4.1305999999999985</v>
      </c>
      <c r="C146" s="98" t="str">
        <f>Checklist!C146</f>
        <v>Verify the proper operation of intelligence and emergency communications
networks/channels, including those with TSA and first responder agencies.</v>
      </c>
      <c r="D146" s="101">
        <v>1</v>
      </c>
      <c r="E146" s="93" t="s">
        <v>625</v>
      </c>
      <c r="F146" s="101">
        <f t="shared" si="6"/>
        <v>1</v>
      </c>
      <c r="G146" s="2"/>
    </row>
    <row r="147" spans="1:7" x14ac:dyDescent="0.25">
      <c r="A147" s="8" t="str">
        <f>IF(Checklist!A147="R","R","")</f>
        <v/>
      </c>
      <c r="B147" s="97">
        <f>Checklist!B147</f>
        <v>4.1306999999999983</v>
      </c>
      <c r="C147" s="98" t="str">
        <f>Checklist!C147</f>
        <v>Monitor these networks/channels as appropriate.</v>
      </c>
      <c r="D147" s="101">
        <v>1</v>
      </c>
      <c r="E147" s="93" t="s">
        <v>625</v>
      </c>
      <c r="F147" s="101">
        <f t="shared" si="6"/>
        <v>1</v>
      </c>
      <c r="G147" s="2"/>
    </row>
    <row r="148" spans="1:7" x14ac:dyDescent="0.25">
      <c r="A148" s="8" t="str">
        <f>IF(Checklist!A148="R","R","")</f>
        <v/>
      </c>
      <c r="B148" s="97">
        <f>Checklist!B148</f>
        <v>4.130799999999998</v>
      </c>
      <c r="C148" s="98" t="str">
        <f>Checklist!C148</f>
        <v>Other (if checked, elaborate)</v>
      </c>
      <c r="D148" s="101">
        <v>1</v>
      </c>
      <c r="E148" s="93" t="s">
        <v>625</v>
      </c>
      <c r="F148" s="101">
        <f t="shared" si="6"/>
        <v>1</v>
      </c>
      <c r="G148" s="2"/>
    </row>
    <row r="149" spans="1:7" x14ac:dyDescent="0.25">
      <c r="A149" s="8" t="str">
        <f>IF(Checklist!A149="R","R","")</f>
        <v>R</v>
      </c>
      <c r="B149" s="97">
        <f>Checklist!B149</f>
        <v>4.1399999999999997</v>
      </c>
      <c r="C149" s="98" t="str">
        <f>Checklist!C149</f>
        <v>At an Imminent Threat Level, would your corporation enact the following physical access controls at your critical facilities?</v>
      </c>
      <c r="D149" s="110">
        <v>1</v>
      </c>
      <c r="E149" s="93" t="s">
        <v>625</v>
      </c>
      <c r="F149" s="110">
        <f t="shared" ref="F149:F160" si="7">D149</f>
        <v>1</v>
      </c>
      <c r="G149" s="111" t="s">
        <v>623</v>
      </c>
    </row>
    <row r="150" spans="1:7" x14ac:dyDescent="0.25">
      <c r="A150" s="8" t="str">
        <f>IF(Checklist!A150="R","R","")</f>
        <v/>
      </c>
      <c r="B150" s="97">
        <f>Checklist!B150</f>
        <v>4.1400999999999994</v>
      </c>
      <c r="C150" s="98" t="str">
        <f>Checklist!C150</f>
        <v>Cancel or delay non-vital contractor work and services.</v>
      </c>
      <c r="D150" s="101">
        <v>1</v>
      </c>
      <c r="E150" s="93" t="s">
        <v>625</v>
      </c>
      <c r="F150" s="101">
        <f t="shared" si="7"/>
        <v>1</v>
      </c>
      <c r="G150" s="2"/>
    </row>
    <row r="151" spans="1:7" x14ac:dyDescent="0.25">
      <c r="A151" s="8" t="str">
        <f>IF(Checklist!A151="R","R","")</f>
        <v/>
      </c>
      <c r="B151" s="97">
        <f>Checklist!B151</f>
        <v>4.1401999999999992</v>
      </c>
      <c r="C151" s="98" t="str">
        <f>Checklist!C151</f>
        <v>Allow deliveries by appointment only.</v>
      </c>
      <c r="D151" s="101">
        <v>1</v>
      </c>
      <c r="E151" s="93" t="s">
        <v>625</v>
      </c>
      <c r="F151" s="101">
        <f t="shared" si="7"/>
        <v>1</v>
      </c>
      <c r="G151" s="2"/>
    </row>
    <row r="152" spans="1:7" x14ac:dyDescent="0.25">
      <c r="A152" s="8" t="str">
        <f>IF(Checklist!A152="R","R","")</f>
        <v/>
      </c>
      <c r="B152" s="97">
        <f>Checklist!B152</f>
        <v>4.140299999999999</v>
      </c>
      <c r="C152" s="98" t="str">
        <f>Checklist!C152</f>
        <v>Inspect all bags, backpacks, purses, etc. prior to entering the facility.</v>
      </c>
      <c r="D152" s="101">
        <v>1</v>
      </c>
      <c r="E152" s="93" t="s">
        <v>625</v>
      </c>
      <c r="F152" s="101">
        <f t="shared" si="7"/>
        <v>1</v>
      </c>
      <c r="G152" s="2"/>
    </row>
    <row r="153" spans="1:7" x14ac:dyDescent="0.25">
      <c r="A153" s="8" t="str">
        <f>IF(Checklist!A153="R","R","")</f>
        <v/>
      </c>
      <c r="B153" s="97">
        <f>Checklist!B153</f>
        <v>4.1403999999999987</v>
      </c>
      <c r="C153" s="98" t="str">
        <f>Checklist!C153</f>
        <v>Inspect all vehicles prior to gaining access to the facility.</v>
      </c>
      <c r="D153" s="101">
        <v>1</v>
      </c>
      <c r="E153" s="93" t="s">
        <v>625</v>
      </c>
      <c r="F153" s="101">
        <f t="shared" si="7"/>
        <v>1</v>
      </c>
      <c r="G153" s="2"/>
    </row>
    <row r="154" spans="1:7" x14ac:dyDescent="0.25">
      <c r="A154" s="8" t="str">
        <f>IF(Checklist!A154="R","R","")</f>
        <v/>
      </c>
      <c r="B154" s="97">
        <f>Checklist!B154</f>
        <v>4.1404999999999985</v>
      </c>
      <c r="C154" s="98" t="str">
        <f>Checklist!C154</f>
        <v>Inspect all deliveries, including packages and cargo.</v>
      </c>
      <c r="D154" s="101">
        <v>1</v>
      </c>
      <c r="E154" s="93" t="s">
        <v>625</v>
      </c>
      <c r="F154" s="101">
        <f t="shared" si="7"/>
        <v>1</v>
      </c>
      <c r="G154" s="2"/>
    </row>
    <row r="155" spans="1:7" x14ac:dyDescent="0.25">
      <c r="A155" s="8" t="str">
        <f>IF(Checklist!A155="R","R","")</f>
        <v/>
      </c>
      <c r="B155" s="97">
        <f>Checklist!B155</f>
        <v>4.1405999999999983</v>
      </c>
      <c r="C155" s="98" t="str">
        <f>Checklist!C155</f>
        <v>Secure all non-essential entrances and facility access points.</v>
      </c>
      <c r="D155" s="101">
        <v>1</v>
      </c>
      <c r="E155" s="93" t="s">
        <v>625</v>
      </c>
      <c r="F155" s="101">
        <f t="shared" si="7"/>
        <v>1</v>
      </c>
      <c r="G155" s="2"/>
    </row>
    <row r="156" spans="1:7" x14ac:dyDescent="0.25">
      <c r="A156" s="8" t="str">
        <f>IF(Checklist!A156="R","R","")</f>
        <v/>
      </c>
      <c r="B156" s="97">
        <f>Checklist!B156</f>
        <v>4.140699999999998</v>
      </c>
      <c r="C156" s="98" t="str">
        <f>Checklist!C156</f>
        <v>Staff or monitor active facility entrances and access points 24/7.</v>
      </c>
      <c r="D156" s="101">
        <v>1</v>
      </c>
      <c r="E156" s="93" t="s">
        <v>625</v>
      </c>
      <c r="F156" s="101">
        <f t="shared" si="7"/>
        <v>1</v>
      </c>
      <c r="G156" s="2"/>
    </row>
    <row r="157" spans="1:7" x14ac:dyDescent="0.25">
      <c r="A157" s="8" t="str">
        <f>IF(Checklist!A157="R","R","")</f>
        <v/>
      </c>
      <c r="B157" s="97">
        <f>Checklist!B157</f>
        <v>4.1407999999999978</v>
      </c>
      <c r="C157" s="98" t="str">
        <f>Checklist!C157</f>
        <v>Erect barriers and/or obstacles to control vehicular traffic flow.</v>
      </c>
      <c r="D157" s="101">
        <v>1</v>
      </c>
      <c r="E157" s="93" t="s">
        <v>625</v>
      </c>
      <c r="F157" s="101">
        <f t="shared" si="7"/>
        <v>1</v>
      </c>
      <c r="G157" s="2"/>
    </row>
    <row r="158" spans="1:7" x14ac:dyDescent="0.25">
      <c r="A158" s="8" t="str">
        <f>IF(Checklist!A158="R","R","")</f>
        <v/>
      </c>
      <c r="B158" s="97">
        <f>Checklist!B158</f>
        <v>4.1408999999999976</v>
      </c>
      <c r="C158" s="98" t="str">
        <f>Checklist!C158</f>
        <v>Where possible, restrict vehicle parking to 150 feet
from all critical areas and assets.</v>
      </c>
      <c r="D158" s="101">
        <v>1</v>
      </c>
      <c r="E158" s="93" t="s">
        <v>625</v>
      </c>
      <c r="F158" s="101">
        <f t="shared" si="7"/>
        <v>1</v>
      </c>
      <c r="G158" s="2"/>
    </row>
    <row r="159" spans="1:7" x14ac:dyDescent="0.25">
      <c r="A159" s="8" t="str">
        <f>IF(Checklist!A159="R","R","")</f>
        <v/>
      </c>
      <c r="B159" s="97">
        <f>Checklist!B159</f>
        <v>4.1409999999999973</v>
      </c>
      <c r="C159" s="98" t="str">
        <f>Checklist!C159</f>
        <v>Coordinate with local authorities regarding closing
nearby public roads and facilities, if appropriate.</v>
      </c>
      <c r="D159" s="101">
        <v>1</v>
      </c>
      <c r="E159" s="93" t="s">
        <v>625</v>
      </c>
      <c r="F159" s="101">
        <f t="shared" si="7"/>
        <v>1</v>
      </c>
      <c r="G159" s="2"/>
    </row>
    <row r="160" spans="1:7" x14ac:dyDescent="0.25">
      <c r="A160" s="8" t="str">
        <f>IF(Checklist!A160="R","R","")</f>
        <v/>
      </c>
      <c r="B160" s="97">
        <f>Checklist!B160</f>
        <v>4.1410999999999971</v>
      </c>
      <c r="C160" s="98" t="str">
        <f>Checklist!C160</f>
        <v>Other (if checked, elaborate)</v>
      </c>
      <c r="D160" s="101">
        <v>1</v>
      </c>
      <c r="E160" s="93" t="s">
        <v>625</v>
      </c>
      <c r="F160" s="101">
        <f t="shared" si="7"/>
        <v>1</v>
      </c>
      <c r="G160" s="2"/>
    </row>
    <row r="161" spans="1:7" x14ac:dyDescent="0.25">
      <c r="A161" s="8" t="str">
        <f>IF(Checklist!A161="R","R","")</f>
        <v>R</v>
      </c>
      <c r="B161" s="97">
        <f>Checklist!B161</f>
        <v>4.1500000000000004</v>
      </c>
      <c r="C161" s="98" t="str">
        <f>Checklist!C161</f>
        <v>At an Imminent Threat Level, would your corporation enact the following measures on your cyber/SCADA system(s)?</v>
      </c>
      <c r="D161" s="110">
        <v>1</v>
      </c>
      <c r="E161" s="93" t="s">
        <v>625</v>
      </c>
      <c r="F161" s="110">
        <f>D161</f>
        <v>1</v>
      </c>
      <c r="G161" s="111" t="s">
        <v>623</v>
      </c>
    </row>
    <row r="162" spans="1:7" x14ac:dyDescent="0.25">
      <c r="A162" s="8" t="str">
        <f>IF(Checklist!A162="R","R","")</f>
        <v/>
      </c>
      <c r="B162" s="97">
        <f>Checklist!B162</f>
        <v>4.1501000000000001</v>
      </c>
      <c r="C162" s="98" t="str">
        <f>Checklist!C162</f>
        <v>Limit network communications links to essential sites/users.</v>
      </c>
      <c r="D162" s="101">
        <v>1</v>
      </c>
      <c r="E162" s="93" t="s">
        <v>625</v>
      </c>
      <c r="F162" s="101">
        <f>D162</f>
        <v>1</v>
      </c>
      <c r="G162" s="2"/>
    </row>
    <row r="163" spans="1:7" x14ac:dyDescent="0.25">
      <c r="A163" s="8" t="str">
        <f>IF(Checklist!A163="R","R","")</f>
        <v/>
      </c>
      <c r="B163" s="97">
        <f>Checklist!B163</f>
        <v>4.1501999999999999</v>
      </c>
      <c r="C163" s="98" t="str">
        <f>Checklist!C163</f>
        <v>Review remote access for individuals and revoke
any credentials that are not current and necessary.</v>
      </c>
      <c r="D163" s="101">
        <v>1</v>
      </c>
      <c r="E163" s="93" t="s">
        <v>625</v>
      </c>
      <c r="F163" s="101">
        <f>D163</f>
        <v>1</v>
      </c>
      <c r="G163" s="2"/>
    </row>
    <row r="164" spans="1:7" x14ac:dyDescent="0.25">
      <c r="A164" s="8" t="str">
        <f>IF(Checklist!A164="R","R","")</f>
        <v/>
      </c>
      <c r="B164" s="97">
        <f>Checklist!B164</f>
        <v>4.1502999999999997</v>
      </c>
      <c r="C164" s="98" t="str">
        <f>Checklist!C164</f>
        <v>Other (if checked, elaborate)</v>
      </c>
      <c r="D164" s="101">
        <v>1</v>
      </c>
      <c r="E164" s="93" t="s">
        <v>625</v>
      </c>
      <c r="F164" s="101">
        <f t="shared" ref="F164" si="8">D164</f>
        <v>1</v>
      </c>
      <c r="G164" s="2"/>
    </row>
    <row r="165" spans="1:7" x14ac:dyDescent="0.25">
      <c r="A165" s="8" t="str">
        <f>IF(Checklist!A165="R","R","")</f>
        <v>R</v>
      </c>
      <c r="B165" s="97">
        <f>Checklist!B165</f>
        <v>4.16</v>
      </c>
      <c r="C165" s="98" t="str">
        <f>Checklist!C165</f>
        <v>At an Imminent Threat Level, would your corporation enact the following communications measures?</v>
      </c>
      <c r="D165" s="110">
        <v>1</v>
      </c>
      <c r="E165" s="93" t="s">
        <v>625</v>
      </c>
      <c r="F165" s="110">
        <f>D165</f>
        <v>1</v>
      </c>
      <c r="G165" s="111" t="s">
        <v>623</v>
      </c>
    </row>
    <row r="166" spans="1:7" x14ac:dyDescent="0.25">
      <c r="A166" s="8" t="str">
        <f>IF(Checklist!A166="R","R","")</f>
        <v/>
      </c>
      <c r="B166" s="97">
        <f>Checklist!B166</f>
        <v>4.1600999999999999</v>
      </c>
      <c r="C166" s="98" t="str">
        <f>Checklist!C166</f>
        <v>Inform all employees and contractors of the
increase to the Imminent Threat Level.</v>
      </c>
      <c r="D166" s="101">
        <v>1</v>
      </c>
      <c r="E166" s="93" t="s">
        <v>625</v>
      </c>
      <c r="F166" s="101">
        <f>D166</f>
        <v>1</v>
      </c>
      <c r="G166" s="2"/>
    </row>
    <row r="167" spans="1:7" x14ac:dyDescent="0.25">
      <c r="A167" s="8" t="str">
        <f>IF(Checklist!A167="R","R","")</f>
        <v/>
      </c>
      <c r="B167" s="97">
        <f>Checklist!B167</f>
        <v>4.1601999999999997</v>
      </c>
      <c r="C167" s="98" t="str">
        <f>Checklist!C167</f>
        <v>Conduct daily security and awareness briefings for each shift.</v>
      </c>
      <c r="D167" s="101">
        <v>1</v>
      </c>
      <c r="E167" s="93" t="s">
        <v>625</v>
      </c>
      <c r="F167" s="101">
        <f>D167</f>
        <v>1</v>
      </c>
      <c r="G167" s="2"/>
    </row>
    <row r="168" spans="1:7" x14ac:dyDescent="0.25">
      <c r="A168" s="8" t="str">
        <f>IF(Checklist!A168="R","R","")</f>
        <v/>
      </c>
      <c r="B168" s="97">
        <f>Checklist!B168</f>
        <v>4.1602999999999994</v>
      </c>
      <c r="C168" s="98" t="str">
        <f>Checklist!C168</f>
        <v>Participate in situation update briefings with TSA,
other government agencies including local law enforcement,
and pipeline industry associations.</v>
      </c>
      <c r="D168" s="101">
        <v>1</v>
      </c>
      <c r="E168" s="93" t="s">
        <v>625</v>
      </c>
      <c r="F168" s="101">
        <f>D168</f>
        <v>1</v>
      </c>
      <c r="G168" s="2"/>
    </row>
    <row r="169" spans="1:7" x14ac:dyDescent="0.25">
      <c r="A169" s="8" t="str">
        <f>IF(Checklist!A169="R","R","")</f>
        <v/>
      </c>
      <c r="B169" s="97">
        <f>Checklist!B169</f>
        <v>4.1603999999999992</v>
      </c>
      <c r="C169" s="98" t="str">
        <f>Checklist!C169</f>
        <v>Other (if checked, elaborate)</v>
      </c>
      <c r="D169" s="101">
        <v>1</v>
      </c>
      <c r="E169" s="93" t="s">
        <v>625</v>
      </c>
      <c r="F169" s="101">
        <f t="shared" ref="F169" si="9">D169</f>
        <v>1</v>
      </c>
      <c r="G169" s="2"/>
    </row>
    <row r="170" spans="1:7" x14ac:dyDescent="0.25">
      <c r="A170" s="8" t="str">
        <f>IF(Checklist!A170="R","R","")</f>
        <v/>
      </c>
      <c r="B170" s="97">
        <f>Checklist!B170</f>
        <v>4.17</v>
      </c>
      <c r="C170" s="98" t="str">
        <f>Checklist!C170</f>
        <v>Does your corporation use an incident management system, such as the National Incident Management System (NIMS), for security-related events?</v>
      </c>
      <c r="D170" s="101">
        <v>1</v>
      </c>
      <c r="E170" s="93" t="s">
        <v>625</v>
      </c>
      <c r="F170" s="108"/>
      <c r="G170" s="2"/>
    </row>
    <row r="171" spans="1:7" x14ac:dyDescent="0.25">
      <c r="A171" s="8" t="str">
        <f>IF(Checklist!A171="R","R","")</f>
        <v/>
      </c>
      <c r="B171" s="97">
        <f>Checklist!B171</f>
        <v>4.18</v>
      </c>
      <c r="C171" s="98" t="str">
        <f>Checklist!C171</f>
        <v>Does your company have a process for assuring the viability of the OT cyber recovery plan, including a backup control center?</v>
      </c>
      <c r="D171" s="101">
        <v>1</v>
      </c>
      <c r="E171" s="93" t="s">
        <v>625</v>
      </c>
      <c r="F171" s="108"/>
      <c r="G171" s="2"/>
    </row>
    <row r="172" spans="1:7" ht="13" x14ac:dyDescent="0.25">
      <c r="A172" s="89" t="str">
        <f>Checklist!A172</f>
        <v>SAI</v>
      </c>
      <c r="B172" s="100">
        <f>Checklist!B172</f>
        <v>5</v>
      </c>
      <c r="C172" s="89" t="str">
        <f>Checklist!C172</f>
        <v>Security Training</v>
      </c>
      <c r="D172" s="113">
        <v>1</v>
      </c>
      <c r="E172" s="93" t="s">
        <v>625</v>
      </c>
      <c r="F172" s="113">
        <v>1</v>
      </c>
      <c r="G172" s="2"/>
    </row>
    <row r="173" spans="1:7" x14ac:dyDescent="0.25">
      <c r="A173" s="8" t="str">
        <f>IF(Checklist!A173="R","R","")</f>
        <v>R</v>
      </c>
      <c r="B173" s="97">
        <f>Checklist!B173</f>
        <v>5.01</v>
      </c>
      <c r="C173" s="98" t="str">
        <f>Checklist!C173</f>
        <v>Does your corporation provide security awareness briefings, to include security incident recognition and reporting procedures, for all personnel with unescorted access upon hiring and every three years thereafter?</v>
      </c>
      <c r="D173" s="101">
        <v>1</v>
      </c>
      <c r="E173" s="93" t="s">
        <v>625</v>
      </c>
      <c r="F173" s="101">
        <f>D173</f>
        <v>1</v>
      </c>
      <c r="G173" s="2"/>
    </row>
    <row r="174" spans="1:7" x14ac:dyDescent="0.25">
      <c r="A174" s="8" t="str">
        <f>IF(Checklist!A174="R","R","")</f>
        <v>R</v>
      </c>
      <c r="B174" s="97">
        <f>Checklist!B174</f>
        <v>5.0199999999999996</v>
      </c>
      <c r="C174" s="98" t="str">
        <f>Checklist!C174</f>
        <v>Does your corporation document security training and maintain records in accordance with company record retention policy?</v>
      </c>
      <c r="D174" s="101">
        <v>1</v>
      </c>
      <c r="E174" s="93" t="s">
        <v>625</v>
      </c>
      <c r="F174" s="101">
        <f>D174</f>
        <v>1</v>
      </c>
      <c r="G174" s="2"/>
    </row>
    <row r="175" spans="1:7" x14ac:dyDescent="0.25">
      <c r="A175" s="8" t="str">
        <f>IF(Checklist!A175="R","R","")</f>
        <v>R</v>
      </c>
      <c r="B175" s="97">
        <f>Checklist!B175</f>
        <v>5.03</v>
      </c>
      <c r="C175" s="98" t="str">
        <f>Checklist!C175</f>
        <v>Does your corporation provide security training, to include incident response training, to personnel assigned security duties upon hiring and annually thereafter?</v>
      </c>
      <c r="D175" s="101">
        <v>1</v>
      </c>
      <c r="E175" s="93" t="s">
        <v>625</v>
      </c>
      <c r="F175" s="101">
        <f>D175</f>
        <v>1</v>
      </c>
      <c r="G175" s="2"/>
    </row>
    <row r="176" spans="1:7" x14ac:dyDescent="0.25">
      <c r="A176" s="8" t="str">
        <f>IF(Checklist!A176="R","R","")</f>
        <v/>
      </c>
      <c r="B176" s="97">
        <f>Checklist!B176</f>
        <v>5.04</v>
      </c>
      <c r="C176" s="98" t="str">
        <f>Checklist!C176</f>
        <v>Have your corporation’s security personnel availed themselves of any of the following training opportunities or affiliations?</v>
      </c>
      <c r="D176" s="110">
        <v>1</v>
      </c>
      <c r="E176" s="93" t="s">
        <v>625</v>
      </c>
      <c r="F176" s="108"/>
      <c r="G176" s="111" t="s">
        <v>623</v>
      </c>
    </row>
    <row r="177" spans="1:7" x14ac:dyDescent="0.25">
      <c r="A177" s="8" t="str">
        <f>IF(Checklist!A177="R","R","")</f>
        <v/>
      </c>
      <c r="B177" s="97">
        <f>Checklist!B177</f>
        <v>5.0400999999999998</v>
      </c>
      <c r="C177" s="98" t="str">
        <f>Checklist!C177</f>
        <v>Security forums or conferences</v>
      </c>
      <c r="D177" s="101">
        <v>1</v>
      </c>
      <c r="E177" s="93" t="s">
        <v>625</v>
      </c>
      <c r="F177" s="108"/>
      <c r="G177" s="2"/>
    </row>
    <row r="178" spans="1:7" x14ac:dyDescent="0.25">
      <c r="A178" s="8" t="str">
        <f>IF(Checklist!A178="R","R","")</f>
        <v/>
      </c>
      <c r="B178" s="97">
        <f>Checklist!B178</f>
        <v>5.0401999999999996</v>
      </c>
      <c r="C178" s="98" t="str">
        <f>Checklist!C178</f>
        <v>Pipeline forums or conferences</v>
      </c>
      <c r="D178" s="101">
        <v>1</v>
      </c>
      <c r="E178" s="93" t="s">
        <v>625</v>
      </c>
      <c r="F178" s="108"/>
      <c r="G178" s="2"/>
    </row>
    <row r="179" spans="1:7" x14ac:dyDescent="0.25">
      <c r="A179" s="8" t="str">
        <f>IF(Checklist!A179="R","R","")</f>
        <v/>
      </c>
      <c r="B179" s="97">
        <f>Checklist!B179</f>
        <v>5.0402999999999993</v>
      </c>
      <c r="C179" s="98" t="str">
        <f>Checklist!C179</f>
        <v>Advanced security training</v>
      </c>
      <c r="D179" s="101">
        <v>1</v>
      </c>
      <c r="E179" s="93" t="s">
        <v>625</v>
      </c>
      <c r="F179" s="108"/>
      <c r="G179" s="2"/>
    </row>
    <row r="180" spans="1:7" x14ac:dyDescent="0.25">
      <c r="A180" s="8" t="str">
        <f>IF(Checklist!A180="R","R","")</f>
        <v/>
      </c>
      <c r="B180" s="97">
        <f>Checklist!B180</f>
        <v>5.0403999999999991</v>
      </c>
      <c r="C180" s="98" t="str">
        <f>Checklist!C180</f>
        <v>Security Committee(s) participation</v>
      </c>
      <c r="D180" s="101">
        <v>1</v>
      </c>
      <c r="E180" s="93" t="s">
        <v>625</v>
      </c>
      <c r="F180" s="108"/>
      <c r="G180" s="2"/>
    </row>
    <row r="181" spans="1:7" x14ac:dyDescent="0.25">
      <c r="A181" s="8" t="str">
        <f>IF(Checklist!A181="R","R","")</f>
        <v/>
      </c>
      <c r="B181" s="97">
        <f>Checklist!B181</f>
        <v>5.0404999999999989</v>
      </c>
      <c r="C181" s="98" t="str">
        <f>Checklist!C181</f>
        <v>Government Sector Committee(s)</v>
      </c>
      <c r="D181" s="101">
        <v>1</v>
      </c>
      <c r="E181" s="93" t="s">
        <v>625</v>
      </c>
      <c r="F181" s="108"/>
      <c r="G181" s="2"/>
    </row>
    <row r="182" spans="1:7" x14ac:dyDescent="0.25">
      <c r="A182" s="8" t="str">
        <f>IF(Checklist!A182="R","R","")</f>
        <v/>
      </c>
      <c r="B182" s="97">
        <f>Checklist!B182</f>
        <v>5.0405999999999986</v>
      </c>
      <c r="C182" s="98" t="str">
        <f>Checklist!C182</f>
        <v>Industry security collaboration</v>
      </c>
      <c r="D182" s="101">
        <v>1</v>
      </c>
      <c r="E182" s="93" t="s">
        <v>625</v>
      </c>
      <c r="F182" s="108"/>
      <c r="G182" s="2"/>
    </row>
    <row r="183" spans="1:7" x14ac:dyDescent="0.25">
      <c r="A183" s="8" t="str">
        <f>IF(Checklist!A183="R","R","")</f>
        <v/>
      </c>
      <c r="B183" s="97">
        <f>Checklist!B183</f>
        <v>5.0406999999999984</v>
      </c>
      <c r="C183" s="98" t="str">
        <f>Checklist!C183</f>
        <v>Other (if checked, elaborate)</v>
      </c>
      <c r="D183" s="101">
        <v>1</v>
      </c>
      <c r="E183" s="93" t="s">
        <v>625</v>
      </c>
      <c r="F183" s="108"/>
      <c r="G183" s="2"/>
    </row>
    <row r="184" spans="1:7" x14ac:dyDescent="0.25">
      <c r="A184" s="8" t="str">
        <f>IF(Checklist!A184="R","R","")</f>
        <v/>
      </c>
      <c r="B184" s="97">
        <f>Checklist!B184</f>
        <v>5.05</v>
      </c>
      <c r="C184" s="98" t="str">
        <f>Checklist!C184</f>
        <v>Does your corporation use any of the TSA security training material?</v>
      </c>
      <c r="D184" s="101">
        <v>1</v>
      </c>
      <c r="E184" s="93" t="s">
        <v>625</v>
      </c>
      <c r="F184" s="108"/>
      <c r="G184" s="2"/>
    </row>
    <row r="185" spans="1:7" x14ac:dyDescent="0.25">
      <c r="A185" s="8" t="str">
        <f>IF(Checklist!A185="R","R","")</f>
        <v>R</v>
      </c>
      <c r="B185" s="97">
        <f>Checklist!B185</f>
        <v>5.0599999999999996</v>
      </c>
      <c r="C185" s="98" t="str">
        <f>Checklist!C185</f>
        <v>Do all persons requiring access to the company’s pipeline cyber assets receive cybersecurity awareness training?</v>
      </c>
      <c r="D185" s="101">
        <v>1</v>
      </c>
      <c r="E185" s="93" t="s">
        <v>625</v>
      </c>
      <c r="F185" s="101">
        <f>D185</f>
        <v>1</v>
      </c>
      <c r="G185" s="2"/>
    </row>
    <row r="186" spans="1:7" x14ac:dyDescent="0.25">
      <c r="A186" s="8" t="str">
        <f>IF(Checklist!A186="R","R","")</f>
        <v>R</v>
      </c>
      <c r="B186" s="97">
        <f>Checklist!B186</f>
        <v>5.07</v>
      </c>
      <c r="C186" s="98" t="str">
        <f>Checklist!C186</f>
        <v>Is there a cyber-threat awareness program for employees that includes practical exercises/testing?</v>
      </c>
      <c r="D186" s="101">
        <v>1</v>
      </c>
      <c r="E186" s="93" t="s">
        <v>625</v>
      </c>
      <c r="F186" s="101">
        <f>D186</f>
        <v>1</v>
      </c>
      <c r="G186" s="2"/>
    </row>
    <row r="187" spans="1:7" x14ac:dyDescent="0.25">
      <c r="A187" s="8" t="str">
        <f>IF(Checklist!A187="R","R","")</f>
        <v>R</v>
      </c>
      <c r="B187" s="97">
        <f>Checklist!B187</f>
        <v>5.08</v>
      </c>
      <c r="C187" s="98" t="str">
        <f>Checklist!C187</f>
        <v>For critical pipeline cyber assets, does your corporation provide role-based security training on recognizing and reporting potential indicators of system compromise prior to granting access to critical pipeline cyber assets?</v>
      </c>
      <c r="D187" s="101">
        <v>1</v>
      </c>
      <c r="E187" s="93" t="s">
        <v>625</v>
      </c>
      <c r="F187" s="101">
        <f>D187</f>
        <v>1</v>
      </c>
      <c r="G187" s="2"/>
    </row>
    <row r="188" spans="1:7" ht="13" x14ac:dyDescent="0.25">
      <c r="A188" s="89" t="str">
        <f>Checklist!A188</f>
        <v>SAI</v>
      </c>
      <c r="B188" s="100">
        <f>Checklist!B188</f>
        <v>6</v>
      </c>
      <c r="C188" s="89" t="str">
        <f>Checklist!C188</f>
        <v>Outreach</v>
      </c>
      <c r="D188" s="113">
        <v>1</v>
      </c>
      <c r="E188" s="93" t="s">
        <v>625</v>
      </c>
      <c r="F188" s="113">
        <v>1</v>
      </c>
      <c r="G188" s="2"/>
    </row>
    <row r="189" spans="1:7" x14ac:dyDescent="0.25">
      <c r="A189" s="8" t="str">
        <f>IF(Checklist!A189="R","R","")</f>
        <v>R</v>
      </c>
      <c r="B189" s="97">
        <f>Checklist!B189</f>
        <v>6.01</v>
      </c>
      <c r="C189" s="98" t="str">
        <f>Checklist!C189</f>
        <v>Does each critical facility conduct outreach to nearby law enforcement agencies to ensure awareness of the facility’s functions and significance?</v>
      </c>
      <c r="D189" s="101">
        <v>1</v>
      </c>
      <c r="E189" s="93" t="s">
        <v>625</v>
      </c>
      <c r="F189" s="101">
        <f>D189</f>
        <v>1</v>
      </c>
      <c r="G189" s="2"/>
    </row>
    <row r="190" spans="1:7" x14ac:dyDescent="0.25">
      <c r="A190" s="8" t="str">
        <f>IF(Checklist!A190="R","R","")</f>
        <v>R</v>
      </c>
      <c r="B190" s="97">
        <f>Checklist!B190</f>
        <v>6.02</v>
      </c>
      <c r="C190" s="98" t="str">
        <f>Checklist!C190</f>
        <v>Does each critical facility conduct outreach to neighboring businesses to coordinate security efforts and to neighboring residences to provide facility security awareness?</v>
      </c>
      <c r="D190" s="101">
        <v>1</v>
      </c>
      <c r="E190" s="93" t="s">
        <v>625</v>
      </c>
      <c r="F190" s="101">
        <f>D190</f>
        <v>1</v>
      </c>
      <c r="G190" s="2"/>
    </row>
    <row r="191" spans="1:7" x14ac:dyDescent="0.25">
      <c r="A191" s="8" t="str">
        <f>IF(Checklist!A191="R","R","")</f>
        <v>R</v>
      </c>
      <c r="B191" s="97">
        <f>Checklist!B191</f>
        <v>6.03</v>
      </c>
      <c r="C191" s="98" t="str">
        <f>Checklist!C191</f>
        <v>For critical pipeline cyber assets, does your corporation ensure that threat and vulnerability information received from information-sharing forums and sources are made available to those responsible for assessing and determining the appropriate course of action?</v>
      </c>
      <c r="D191" s="101">
        <v>1</v>
      </c>
      <c r="E191" s="93" t="s">
        <v>625</v>
      </c>
      <c r="F191" s="101">
        <f>D191</f>
        <v>1</v>
      </c>
      <c r="G191" s="2"/>
    </row>
    <row r="192" spans="1:7" x14ac:dyDescent="0.25">
      <c r="A192" s="8" t="str">
        <f>IF(Checklist!A192="R","R","")</f>
        <v>R</v>
      </c>
      <c r="B192" s="97">
        <f>Checklist!B192</f>
        <v>6.04</v>
      </c>
      <c r="C192" s="98" t="str">
        <f>Checklist!C192</f>
        <v>Does your corporation report significant cyber incidents to the following?</v>
      </c>
      <c r="D192" s="110">
        <v>1</v>
      </c>
      <c r="E192" s="93" t="s">
        <v>625</v>
      </c>
      <c r="F192" s="110">
        <v>1</v>
      </c>
      <c r="G192" s="111" t="s">
        <v>623</v>
      </c>
    </row>
    <row r="193" spans="1:7" x14ac:dyDescent="0.25">
      <c r="A193" s="8" t="str">
        <f>IF(Checklist!A193="R","R","")</f>
        <v/>
      </c>
      <c r="B193" s="97">
        <f>Checklist!B193</f>
        <v>6.0400999999999998</v>
      </c>
      <c r="C193" s="98" t="str">
        <f>Checklist!C193</f>
        <v>Senior management</v>
      </c>
      <c r="D193" s="101">
        <v>1</v>
      </c>
      <c r="E193" s="93" t="s">
        <v>625</v>
      </c>
      <c r="F193" s="101">
        <f>D193</f>
        <v>1</v>
      </c>
      <c r="G193" s="2"/>
    </row>
    <row r="194" spans="1:7" x14ac:dyDescent="0.25">
      <c r="A194" s="8" t="str">
        <f>IF(Checklist!A194="R","R","")</f>
        <v/>
      </c>
      <c r="B194" s="97">
        <f>Checklist!B194</f>
        <v>6.0401999999999996</v>
      </c>
      <c r="C194" s="98" t="str">
        <f>Checklist!C194</f>
        <v>Appropriate federal entities</v>
      </c>
      <c r="D194" s="101">
        <v>1</v>
      </c>
      <c r="E194" s="93" t="s">
        <v>625</v>
      </c>
      <c r="F194" s="101">
        <f>D194</f>
        <v>1</v>
      </c>
      <c r="G194" s="2"/>
    </row>
    <row r="195" spans="1:7" x14ac:dyDescent="0.25">
      <c r="A195" s="8" t="str">
        <f>IF(Checklist!A195="R","R","")</f>
        <v/>
      </c>
      <c r="B195" s="97">
        <f>Checklist!B195</f>
        <v>6.0403000000000002</v>
      </c>
      <c r="C195" s="98" t="str">
        <f>Checklist!C195</f>
        <v>Appropriate state, local, and tribal entities</v>
      </c>
      <c r="D195" s="101">
        <v>1</v>
      </c>
      <c r="E195" s="93" t="s">
        <v>625</v>
      </c>
      <c r="F195" s="101">
        <f>D195</f>
        <v>1</v>
      </c>
      <c r="G195" s="2"/>
    </row>
    <row r="196" spans="1:7" x14ac:dyDescent="0.25">
      <c r="A196" s="8" t="str">
        <f>IF(Checklist!A196="R","R","")</f>
        <v/>
      </c>
      <c r="B196" s="97">
        <f>Checklist!B196</f>
        <v>6.0404</v>
      </c>
      <c r="C196" s="98" t="str">
        <f>Checklist!C196</f>
        <v>Applicable ISAC(s)</v>
      </c>
      <c r="D196" s="101">
        <v>1</v>
      </c>
      <c r="E196" s="93" t="s">
        <v>625</v>
      </c>
      <c r="F196" s="101">
        <f>D196</f>
        <v>1</v>
      </c>
      <c r="G196" s="2"/>
    </row>
    <row r="197" spans="1:7" x14ac:dyDescent="0.25">
      <c r="A197" s="8" t="str">
        <f>IF(Checklist!A197="R","R","")</f>
        <v>R</v>
      </c>
      <c r="B197" s="97">
        <f>Checklist!B197</f>
        <v>6.05</v>
      </c>
      <c r="C197" s="98" t="str">
        <f>Checklist!C197</f>
        <v>Does the corporation have procedures in place to contact the National Cybersecurity and Communications Integration Center (NCCIC) for actual or suspected cyber-attacks that could impact pipeline industrial control systems (SCADA, PCS, DCS) measurement systems and telemetry systems or enterprise-associated IT systems? (Appendix B – TSA Notification Criteria, 2018 TSA Pipeline Security Guidelines.)</v>
      </c>
      <c r="D197" s="101">
        <v>1</v>
      </c>
      <c r="E197" s="93" t="s">
        <v>625</v>
      </c>
      <c r="F197" s="101">
        <f>D197</f>
        <v>1</v>
      </c>
      <c r="G197" s="2"/>
    </row>
    <row r="198" spans="1:7" ht="13" x14ac:dyDescent="0.25">
      <c r="A198" s="89" t="str">
        <f>Checklist!A198</f>
        <v>SAI</v>
      </c>
      <c r="B198" s="100">
        <f>Checklist!B198</f>
        <v>7</v>
      </c>
      <c r="C198" s="89" t="str">
        <f>Checklist!C198</f>
        <v>Risk Analysis and Assessments</v>
      </c>
      <c r="D198" s="113">
        <v>1</v>
      </c>
      <c r="E198" s="93" t="s">
        <v>625</v>
      </c>
      <c r="F198" s="113">
        <v>1</v>
      </c>
      <c r="G198" s="2"/>
    </row>
    <row r="199" spans="1:7" x14ac:dyDescent="0.25">
      <c r="A199" s="8" t="str">
        <f>IF(Checklist!A199="R","R","")</f>
        <v>R</v>
      </c>
      <c r="B199" s="97">
        <f>Checklist!B199</f>
        <v>7.01</v>
      </c>
      <c r="C199" s="98" t="str">
        <f>Checklist!C199</f>
        <v>Does your corporation conduct criticality assessments for all facilities at least every 18 months?</v>
      </c>
      <c r="D199" s="101">
        <v>1</v>
      </c>
      <c r="E199" s="93" t="s">
        <v>625</v>
      </c>
      <c r="F199" s="101">
        <f>D199</f>
        <v>1</v>
      </c>
      <c r="G199" s="2"/>
    </row>
    <row r="200" spans="1:7" x14ac:dyDescent="0.25">
      <c r="A200" s="8" t="str">
        <f>IF(Checklist!A200="R","R","")</f>
        <v>R</v>
      </c>
      <c r="B200" s="97">
        <f>Checklist!B200</f>
        <v>7.02</v>
      </c>
      <c r="C200" s="98" t="str">
        <f>Checklist!C200</f>
        <v>Is the methodology used to determine critical facilities documented in the corporate security plan?</v>
      </c>
      <c r="D200" s="101">
        <v>1</v>
      </c>
      <c r="E200" s="93" t="s">
        <v>625</v>
      </c>
      <c r="F200" s="101">
        <f>D200</f>
        <v>1</v>
      </c>
      <c r="G200" s="2"/>
    </row>
    <row r="201" spans="1:7" x14ac:dyDescent="0.25">
      <c r="A201" s="8" t="str">
        <f>IF(Checklist!A201="R","R","")</f>
        <v>R</v>
      </c>
      <c r="B201" s="97">
        <f>Checklist!B201</f>
        <v>7.03</v>
      </c>
      <c r="C201" s="98" t="str">
        <f>Checklist!C201</f>
        <v>Did you utilize the criteria from the 2018 TSA Pipeline Security Guidelines to determine your list of critical facilities?</v>
      </c>
      <c r="D201" s="101">
        <v>1</v>
      </c>
      <c r="E201" s="93" t="s">
        <v>625</v>
      </c>
      <c r="F201" s="101">
        <f>D201</f>
        <v>1</v>
      </c>
      <c r="G201" s="2"/>
    </row>
    <row r="202" spans="1:7" x14ac:dyDescent="0.25">
      <c r="A202" s="8" t="str">
        <f>IF(Checklist!A202="R","R","")</f>
        <v>R</v>
      </c>
      <c r="B202" s="97">
        <f>Checklist!B202</f>
        <v>7.04</v>
      </c>
      <c r="C202" s="98" t="str">
        <f>Checklist!C202</f>
        <v>During the criticality assessment of your facilities, were all of the following criteria considered?</v>
      </c>
      <c r="D202" s="110">
        <v>1</v>
      </c>
      <c r="E202" s="93" t="s">
        <v>625</v>
      </c>
      <c r="F202" s="110">
        <f>D202</f>
        <v>1</v>
      </c>
      <c r="G202" s="111" t="s">
        <v>623</v>
      </c>
    </row>
    <row r="203" spans="1:7" x14ac:dyDescent="0.25">
      <c r="A203" s="8" t="str">
        <f>IF(Checklist!A203="R","R","")</f>
        <v/>
      </c>
      <c r="B203" s="97">
        <f>Checklist!B203</f>
        <v>7.0400999999999998</v>
      </c>
      <c r="C203" s="98" t="str">
        <f>Checklist!C203</f>
        <v>Critical to national defense</v>
      </c>
      <c r="D203" s="101">
        <v>1</v>
      </c>
      <c r="E203" s="93" t="s">
        <v>625</v>
      </c>
      <c r="F203" s="101">
        <f t="shared" ref="F203:F210" si="10">D203</f>
        <v>1</v>
      </c>
      <c r="G203" s="2"/>
    </row>
    <row r="204" spans="1:7" x14ac:dyDescent="0.25">
      <c r="A204" s="8" t="str">
        <f>IF(Checklist!A204="R","R","")</f>
        <v/>
      </c>
      <c r="B204" s="97">
        <f>Checklist!B204</f>
        <v>7.0401999999999996</v>
      </c>
      <c r="C204" s="98" t="str">
        <f>Checklist!C204</f>
        <v>Key infrastructure</v>
      </c>
      <c r="D204" s="101">
        <v>1</v>
      </c>
      <c r="E204" s="93" t="s">
        <v>625</v>
      </c>
      <c r="F204" s="101">
        <f t="shared" si="10"/>
        <v>1</v>
      </c>
      <c r="G204" s="2"/>
    </row>
    <row r="205" spans="1:7" x14ac:dyDescent="0.25">
      <c r="A205" s="8" t="str">
        <f>IF(Checklist!A205="R","R","")</f>
        <v/>
      </c>
      <c r="B205" s="97">
        <f>Checklist!B205</f>
        <v>7.0402999999999993</v>
      </c>
      <c r="C205" s="98" t="str">
        <f>Checklist!C205</f>
        <v>Mass casualty or significant health effects</v>
      </c>
      <c r="D205" s="101">
        <v>1</v>
      </c>
      <c r="E205" s="93" t="s">
        <v>625</v>
      </c>
      <c r="F205" s="101">
        <f t="shared" si="10"/>
        <v>1</v>
      </c>
      <c r="G205" s="2"/>
    </row>
    <row r="206" spans="1:7" x14ac:dyDescent="0.25">
      <c r="A206" s="8" t="str">
        <f>IF(Checklist!A206="R","R","")</f>
        <v/>
      </c>
      <c r="B206" s="97">
        <f>Checklist!B206</f>
        <v>7.0403999999999991</v>
      </c>
      <c r="C206" s="98" t="str">
        <f>Checklist!C206</f>
        <v>Disruption to state or local government public or emergency services</v>
      </c>
      <c r="D206" s="101">
        <v>1</v>
      </c>
      <c r="E206" s="93" t="s">
        <v>625</v>
      </c>
      <c r="F206" s="101">
        <f t="shared" si="10"/>
        <v>1</v>
      </c>
      <c r="G206" s="2"/>
    </row>
    <row r="207" spans="1:7" x14ac:dyDescent="0.25">
      <c r="A207" s="8" t="str">
        <f>IF(Checklist!A207="R","R","")</f>
        <v/>
      </c>
      <c r="B207" s="97">
        <f>Checklist!B207</f>
        <v>7.0404999999999989</v>
      </c>
      <c r="C207" s="98" t="str">
        <f>Checklist!C207</f>
        <v>National landmarks or monuments</v>
      </c>
      <c r="D207" s="101">
        <v>1</v>
      </c>
      <c r="E207" s="93" t="s">
        <v>625</v>
      </c>
      <c r="F207" s="101">
        <f t="shared" si="10"/>
        <v>1</v>
      </c>
      <c r="G207" s="2"/>
    </row>
    <row r="208" spans="1:7" x14ac:dyDescent="0.25">
      <c r="A208" s="8" t="str">
        <f>IF(Checklist!A208="R","R","")</f>
        <v/>
      </c>
      <c r="B208" s="97">
        <f>Checklist!B208</f>
        <v>7.0405999999999986</v>
      </c>
      <c r="C208" s="98" t="str">
        <f>Checklist!C208</f>
        <v>Major rivers, lakes, or waterways</v>
      </c>
      <c r="D208" s="101">
        <v>1</v>
      </c>
      <c r="E208" s="93" t="s">
        <v>625</v>
      </c>
      <c r="F208" s="101">
        <f t="shared" si="10"/>
        <v>1</v>
      </c>
      <c r="G208" s="2"/>
    </row>
    <row r="209" spans="1:7" x14ac:dyDescent="0.25">
      <c r="A209" s="8" t="str">
        <f>IF(Checklist!A209="R","R","")</f>
        <v/>
      </c>
      <c r="B209" s="97">
        <f>Checklist!B209</f>
        <v>7.0406999999999984</v>
      </c>
      <c r="C209" s="98" t="str">
        <f>Checklist!C209</f>
        <v>Deliverability to significant number of customers</v>
      </c>
      <c r="D209" s="101">
        <v>1</v>
      </c>
      <c r="E209" s="93" t="s">
        <v>625</v>
      </c>
      <c r="F209" s="101">
        <f t="shared" si="10"/>
        <v>1</v>
      </c>
      <c r="G209" s="2"/>
    </row>
    <row r="210" spans="1:7" x14ac:dyDescent="0.25">
      <c r="A210" s="8" t="str">
        <f>IF(Checklist!A210="R","R","")</f>
        <v/>
      </c>
      <c r="B210" s="97">
        <f>Checklist!B210</f>
        <v>7.0407999999999982</v>
      </c>
      <c r="C210" s="98" t="str">
        <f>Checklist!C210</f>
        <v>Signifcantly disrupt pipeline system operations
for an extended period of time, i.e., business critical facilities</v>
      </c>
      <c r="D210" s="101">
        <v>1</v>
      </c>
      <c r="E210" s="93" t="s">
        <v>625</v>
      </c>
      <c r="F210" s="101">
        <f t="shared" si="10"/>
        <v>1</v>
      </c>
      <c r="G210" s="2"/>
    </row>
    <row r="211" spans="1:7" x14ac:dyDescent="0.25">
      <c r="A211" s="8" t="str">
        <f>IF(Checklist!A211="R","R","")</f>
        <v/>
      </c>
      <c r="B211" s="97">
        <f>Checklist!B211</f>
        <v>7.0408999999999979</v>
      </c>
      <c r="C211" s="98" t="str">
        <f>Checklist!C211</f>
        <v>Other (if checked, elaborate)</v>
      </c>
      <c r="D211" s="101">
        <v>1</v>
      </c>
      <c r="E211" s="93" t="s">
        <v>625</v>
      </c>
      <c r="F211" s="101">
        <f t="shared" ref="F211" si="11">D211</f>
        <v>1</v>
      </c>
      <c r="G211" s="2"/>
    </row>
    <row r="212" spans="1:7" x14ac:dyDescent="0.25">
      <c r="A212" s="8" t="str">
        <f>IF(Checklist!A212="R","R","")</f>
        <v>R</v>
      </c>
      <c r="B212" s="97">
        <f>Checklist!B212</f>
        <v>7.05</v>
      </c>
      <c r="C212" s="98" t="str">
        <f>Checklist!C212</f>
        <v>Does your corporation conduct a security vulnerability assessment (SVA) or  equivalent of each critical facility at least every 36 months?</v>
      </c>
      <c r="D212" s="101">
        <v>1</v>
      </c>
      <c r="E212" s="93" t="s">
        <v>625</v>
      </c>
      <c r="F212" s="101">
        <f>D212</f>
        <v>1</v>
      </c>
      <c r="G212" s="2"/>
    </row>
    <row r="213" spans="1:7" x14ac:dyDescent="0.25">
      <c r="A213" s="8" t="str">
        <f>IF(Checklist!A213="R","R","")</f>
        <v>R</v>
      </c>
      <c r="B213" s="97">
        <f>Checklist!B213</f>
        <v>7.06</v>
      </c>
      <c r="C213" s="98" t="str">
        <f>Checklist!C213</f>
        <v>Does your corporation conduct an SVA or equivalent within 12 months after achieving operational status for newly identified or constructed facilities?</v>
      </c>
      <c r="D213" s="101">
        <v>1</v>
      </c>
      <c r="E213" s="93" t="s">
        <v>625</v>
      </c>
      <c r="F213" s="101">
        <f>D213</f>
        <v>1</v>
      </c>
      <c r="G213" s="2"/>
    </row>
    <row r="214" spans="1:7" x14ac:dyDescent="0.25">
      <c r="A214" s="8" t="str">
        <f>IF(Checklist!A214="R","R","")</f>
        <v>R</v>
      </c>
      <c r="B214" s="97">
        <f>Checklist!B214</f>
        <v>7.07</v>
      </c>
      <c r="C214" s="98" t="str">
        <f>Checklist!C214</f>
        <v>Does your corporation conduct an SVA or equivalent of any critical facility within 12 months of completing a significant enhancement or modification to the facility?</v>
      </c>
      <c r="D214" s="101">
        <v>1</v>
      </c>
      <c r="E214" s="93" t="s">
        <v>625</v>
      </c>
      <c r="F214" s="101">
        <f>D214</f>
        <v>1</v>
      </c>
      <c r="G214" s="2"/>
    </row>
    <row r="215" spans="1:7" x14ac:dyDescent="0.25">
      <c r="A215" s="8" t="str">
        <f>IF(Checklist!A215="R","R","")</f>
        <v>R</v>
      </c>
      <c r="B215" s="97">
        <f>Checklist!B215</f>
        <v>7.08</v>
      </c>
      <c r="C215" s="98" t="str">
        <f>Checklist!C215</f>
        <v>Upon completion of an SVA or equivalent, are corrective actions implemented within 24 months?</v>
      </c>
      <c r="D215" s="101">
        <v>1</v>
      </c>
      <c r="E215" s="93" t="s">
        <v>625</v>
      </c>
      <c r="F215" s="101">
        <f>D215</f>
        <v>1</v>
      </c>
      <c r="G215" s="2"/>
    </row>
    <row r="216" spans="1:7" x14ac:dyDescent="0.25">
      <c r="A216" s="8" t="str">
        <f>IF(Checklist!A216="R","R","")</f>
        <v>R</v>
      </c>
      <c r="B216" s="97">
        <f>Checklist!B216</f>
        <v>7.09</v>
      </c>
      <c r="C216" s="98" t="str">
        <f>Checklist!C216</f>
        <v>Are assessment results documented and retained until no longer valid?</v>
      </c>
      <c r="D216" s="101">
        <v>1</v>
      </c>
      <c r="E216" s="93" t="s">
        <v>625</v>
      </c>
      <c r="F216" s="101">
        <f>D216</f>
        <v>1</v>
      </c>
      <c r="G216" s="2"/>
    </row>
    <row r="217" spans="1:7" x14ac:dyDescent="0.25">
      <c r="A217" s="8" t="str">
        <f>IF(Checklist!A217="R","R","")</f>
        <v/>
      </c>
      <c r="B217" s="97">
        <f>Checklist!B217</f>
        <v>7.1</v>
      </c>
      <c r="C217" s="98" t="str">
        <f>Checklist!C217</f>
        <v>Does your corporation conduct SVAs or equivalent on your non-critical facilities?</v>
      </c>
      <c r="D217" s="101">
        <v>1</v>
      </c>
      <c r="E217" s="93" t="s">
        <v>625</v>
      </c>
      <c r="F217" s="108"/>
      <c r="G217" s="2"/>
    </row>
    <row r="218" spans="1:7" x14ac:dyDescent="0.25">
      <c r="A218" s="8" t="str">
        <f>IF(Checklist!A218="R","R","")</f>
        <v>R</v>
      </c>
      <c r="B218" s="97">
        <f>Checklist!B218</f>
        <v>7.11</v>
      </c>
      <c r="C218" s="98" t="str">
        <f>Checklist!C218</f>
        <v>When conducting an SVA or equivalent, do you use one or more of the following methodologies?</v>
      </c>
      <c r="D218" s="110">
        <v>1</v>
      </c>
      <c r="E218" s="93" t="s">
        <v>625</v>
      </c>
      <c r="F218" s="110">
        <f t="shared" ref="F218:F224" si="12">D218</f>
        <v>1</v>
      </c>
      <c r="G218" s="111" t="s">
        <v>623</v>
      </c>
    </row>
    <row r="219" spans="1:7" x14ac:dyDescent="0.25">
      <c r="A219" s="8" t="str">
        <f>IF(Checklist!A219="R","R","")</f>
        <v/>
      </c>
      <c r="B219" s="97">
        <f>Checklist!B219</f>
        <v>7.1101000000000001</v>
      </c>
      <c r="C219" s="98" t="str">
        <f>Checklist!C219</f>
        <v>Criticality, Accessibility, Recuperability,
Vulnerability, Effect, Recognizability (CARVER)</v>
      </c>
      <c r="D219" s="101">
        <v>1</v>
      </c>
      <c r="E219" s="93" t="s">
        <v>625</v>
      </c>
      <c r="F219" s="101">
        <f t="shared" si="12"/>
        <v>1</v>
      </c>
      <c r="G219" s="2"/>
    </row>
    <row r="220" spans="1:7" x14ac:dyDescent="0.25">
      <c r="A220" s="8" t="str">
        <f>IF(Checklist!A220="R","R","")</f>
        <v/>
      </c>
      <c r="B220" s="97">
        <f>Checklist!B220</f>
        <v>7.1101999999999999</v>
      </c>
      <c r="C220" s="98" t="str">
        <f>Checklist!C220</f>
        <v>American Petroleum Institute/National Petrochemical
and Refiners Association (API/NPRA)</v>
      </c>
      <c r="D220" s="101">
        <v>1</v>
      </c>
      <c r="E220" s="93" t="s">
        <v>625</v>
      </c>
      <c r="F220" s="101">
        <f t="shared" si="12"/>
        <v>1</v>
      </c>
      <c r="G220" s="2"/>
    </row>
    <row r="221" spans="1:7" x14ac:dyDescent="0.25">
      <c r="A221" s="8" t="str">
        <f>IF(Checklist!A221="R","R","")</f>
        <v/>
      </c>
      <c r="B221" s="97">
        <f>Checklist!B221</f>
        <v>7.1102999999999996</v>
      </c>
      <c r="C221" s="98" t="str">
        <f>Checklist!C221</f>
        <v>Mission, Symbolism, History, Accessibility,
Recognizability, Population, Proximity (MSHARPP)</v>
      </c>
      <c r="D221" s="101">
        <v>1</v>
      </c>
      <c r="E221" s="93" t="s">
        <v>625</v>
      </c>
      <c r="F221" s="101">
        <f t="shared" si="12"/>
        <v>1</v>
      </c>
      <c r="G221" s="2"/>
    </row>
    <row r="222" spans="1:7" x14ac:dyDescent="0.25">
      <c r="A222" s="8" t="str">
        <f>IF(Checklist!A222="R","R","")</f>
        <v/>
      </c>
      <c r="B222" s="97">
        <f>Checklist!B222</f>
        <v>7.1103999999999994</v>
      </c>
      <c r="C222" s="98" t="str">
        <f>Checklist!C222</f>
        <v>Third-party or corporate proprietary</v>
      </c>
      <c r="D222" s="101">
        <v>1</v>
      </c>
      <c r="E222" s="93" t="s">
        <v>625</v>
      </c>
      <c r="F222" s="101">
        <f t="shared" si="12"/>
        <v>1</v>
      </c>
      <c r="G222" s="2"/>
    </row>
    <row r="223" spans="1:7" x14ac:dyDescent="0.25">
      <c r="A223" s="8" t="str">
        <f>IF(Checklist!A223="R","R","")</f>
        <v/>
      </c>
      <c r="B223" s="97">
        <f>Checklist!B223</f>
        <v>7.1104999999999992</v>
      </c>
      <c r="C223" s="98" t="str">
        <f>Checklist!C223</f>
        <v>Other (if checked, elaborate)</v>
      </c>
      <c r="D223" s="101">
        <v>1</v>
      </c>
      <c r="E223" s="93" t="s">
        <v>625</v>
      </c>
      <c r="F223" s="101">
        <f t="shared" si="12"/>
        <v>1</v>
      </c>
      <c r="G223" s="2"/>
    </row>
    <row r="224" spans="1:7" x14ac:dyDescent="0.25">
      <c r="A224" s="8" t="str">
        <f>IF(Checklist!A224="R","R","")</f>
        <v>R</v>
      </c>
      <c r="B224" s="97">
        <f>Checklist!B224</f>
        <v>7.12</v>
      </c>
      <c r="C224" s="98" t="str">
        <f>Checklist!C224</f>
        <v>Does your corporation integrate security risk mitigation measures during the design, construction, or renovation of a facility?</v>
      </c>
      <c r="D224" s="101">
        <v>1</v>
      </c>
      <c r="E224" s="93" t="s">
        <v>625</v>
      </c>
      <c r="F224" s="101">
        <f t="shared" si="12"/>
        <v>1</v>
      </c>
      <c r="G224" s="2"/>
    </row>
    <row r="225" spans="1:7" ht="13" x14ac:dyDescent="0.25">
      <c r="A225" s="89" t="str">
        <f>Checklist!A225</f>
        <v>SAI</v>
      </c>
      <c r="B225" s="100">
        <f>Checklist!B225</f>
        <v>8</v>
      </c>
      <c r="C225" s="89" t="str">
        <f>Checklist!C225</f>
        <v>Risk Analysis and Assessments - Cyber</v>
      </c>
      <c r="D225" s="113">
        <v>1</v>
      </c>
      <c r="E225" s="93" t="s">
        <v>625</v>
      </c>
      <c r="F225" s="113">
        <v>1</v>
      </c>
      <c r="G225" s="2"/>
    </row>
    <row r="226" spans="1:7" x14ac:dyDescent="0.25">
      <c r="A226" s="8" t="str">
        <f>IF(Checklist!A226="R","R","")</f>
        <v>R</v>
      </c>
      <c r="B226" s="97">
        <f>Checklist!B226</f>
        <v>8.01</v>
      </c>
      <c r="C226" s="98" t="str">
        <f>Checklist!C226</f>
        <v>Does your corporation evaluate and classify pipeline cyber assets using the following criteria?</v>
      </c>
      <c r="D226" s="110">
        <v>1</v>
      </c>
      <c r="E226" s="93" t="s">
        <v>625</v>
      </c>
      <c r="F226" s="110">
        <v>1</v>
      </c>
      <c r="G226" s="111" t="s">
        <v>623</v>
      </c>
    </row>
    <row r="227" spans="1:7" x14ac:dyDescent="0.25">
      <c r="A227" s="8" t="str">
        <f>IF(Checklist!A227="R","R","")</f>
        <v/>
      </c>
      <c r="B227" s="97">
        <f>Checklist!B227</f>
        <v>8.0100999999999996</v>
      </c>
      <c r="C227" s="98" t="str">
        <f>Checklist!C227</f>
        <v>Critical pipeline cyber assets are operational technologies (OT)
systems that can control operations on the pipeline.</v>
      </c>
      <c r="D227" s="101">
        <v>1</v>
      </c>
      <c r="E227" s="93" t="s">
        <v>625</v>
      </c>
      <c r="F227" s="101">
        <f>D227</f>
        <v>1</v>
      </c>
      <c r="G227" s="2"/>
    </row>
    <row r="228" spans="1:7" x14ac:dyDescent="0.25">
      <c r="A228" s="8" t="str">
        <f>IF(Checklist!A228="R","R","")</f>
        <v/>
      </c>
      <c r="B228" s="97">
        <f>Checklist!B228</f>
        <v>8.0101999999999993</v>
      </c>
      <c r="C228" s="98" t="str">
        <f>Checklist!C228</f>
        <v>Non-critical pipeline cyber assets are OT
systems that monitor operations on the pipeline.</v>
      </c>
      <c r="D228" s="101">
        <v>1</v>
      </c>
      <c r="E228" s="93" t="s">
        <v>625</v>
      </c>
      <c r="F228" s="101">
        <f>D228</f>
        <v>1</v>
      </c>
      <c r="G228" s="2"/>
    </row>
    <row r="229" spans="1:7" x14ac:dyDescent="0.25">
      <c r="A229" s="8" t="str">
        <f>IF(Checklist!A229="R","R","")</f>
        <v>R</v>
      </c>
      <c r="B229" s="97">
        <f>Checklist!B229</f>
        <v>8.02</v>
      </c>
      <c r="C229" s="98" t="str">
        <f>Checklist!C229</f>
        <v>Does your corporation review and assess pipeline cyber asset classification as critical or noncritical at least every 12 months?</v>
      </c>
      <c r="D229" s="101">
        <v>1</v>
      </c>
      <c r="E229" s="93" t="s">
        <v>625</v>
      </c>
      <c r="F229" s="101">
        <f>D229</f>
        <v>1</v>
      </c>
      <c r="G229" s="2"/>
    </row>
    <row r="230" spans="1:7" x14ac:dyDescent="0.25">
      <c r="A230" s="8" t="str">
        <f>IF(Checklist!A230="R","R","")</f>
        <v>R</v>
      </c>
      <c r="B230" s="97">
        <f>Checklist!B230</f>
        <v>8.0299999999999994</v>
      </c>
      <c r="C230" s="98" t="str">
        <f>Checklist!C230</f>
        <v>Has your corporation established and distributed cybersecurity policies, plans, processes, and supporting procedures commensurate with the current regulatory, risk, legal, and operational environment?</v>
      </c>
      <c r="D230" s="101">
        <v>1</v>
      </c>
      <c r="E230" s="93" t="s">
        <v>625</v>
      </c>
      <c r="F230" s="101">
        <f>D230</f>
        <v>1</v>
      </c>
      <c r="G230" s="2"/>
    </row>
    <row r="231" spans="1:7" x14ac:dyDescent="0.25">
      <c r="A231" s="8" t="str">
        <f>IF(Checklist!A231="R","R","")</f>
        <v>R</v>
      </c>
      <c r="B231" s="97">
        <f>Checklist!B231</f>
        <v>8.0399999999999991</v>
      </c>
      <c r="C231" s="98" t="str">
        <f>Checklist!C231</f>
        <v>Has your corporation established a process to identify and evaluate vulnerabilities and compensating security controls?</v>
      </c>
      <c r="D231" s="101">
        <v>1</v>
      </c>
      <c r="E231" s="93" t="s">
        <v>625</v>
      </c>
      <c r="F231" s="101">
        <f>D231</f>
        <v>1</v>
      </c>
      <c r="G231" s="2"/>
    </row>
    <row r="232" spans="1:7" x14ac:dyDescent="0.25">
      <c r="A232" s="8" t="str">
        <f>IF(Checklist!A232="R","R","")</f>
        <v/>
      </c>
      <c r="B232" s="97">
        <f>Checklist!B232</f>
        <v>8.0500000000000007</v>
      </c>
      <c r="C232" s="98" t="str">
        <f>Checklist!C232</f>
        <v>Does the process address unmitigated/accepted vulnerabilities in the OT environment?</v>
      </c>
      <c r="D232" s="101">
        <v>1</v>
      </c>
      <c r="E232" s="93" t="s">
        <v>625</v>
      </c>
      <c r="F232" s="108"/>
      <c r="G232" s="2"/>
    </row>
    <row r="233" spans="1:7" x14ac:dyDescent="0.25">
      <c r="A233" s="8" t="str">
        <f>IF(Checklist!A233="R","R","")</f>
        <v>R</v>
      </c>
      <c r="B233" s="97">
        <f>Checklist!B233</f>
        <v>8.06</v>
      </c>
      <c r="C233" s="98" t="str">
        <f>Checklist!C233</f>
        <v>Does your corporation conduct cyber vulnerability assessments as described in your risk assessment process?</v>
      </c>
      <c r="D233" s="101">
        <v>1</v>
      </c>
      <c r="E233" s="93" t="s">
        <v>625</v>
      </c>
      <c r="F233" s="101">
        <f>D233</f>
        <v>1</v>
      </c>
      <c r="G233" s="2"/>
    </row>
    <row r="234" spans="1:7" x14ac:dyDescent="0.25">
      <c r="A234" s="8" t="str">
        <f>IF(Checklist!A234="R","R","")</f>
        <v>R</v>
      </c>
      <c r="B234" s="97">
        <f>Checklist!B234</f>
        <v>8.07</v>
      </c>
      <c r="C234" s="98" t="str">
        <f>Checklist!C234</f>
        <v>For critical pipeline cyber assets, does your corporation use independent assessors to conduct pipeline cybersecurity assessments?</v>
      </c>
      <c r="D234" s="101">
        <v>1</v>
      </c>
      <c r="E234" s="93" t="s">
        <v>625</v>
      </c>
      <c r="F234" s="101">
        <f>D234</f>
        <v>1</v>
      </c>
      <c r="G234" s="2"/>
    </row>
    <row r="235" spans="1:7" ht="13" x14ac:dyDescent="0.25">
      <c r="A235" s="89" t="str">
        <f>Checklist!A235</f>
        <v>SAI</v>
      </c>
      <c r="B235" s="100">
        <f>Checklist!B235</f>
        <v>9</v>
      </c>
      <c r="C235" s="89" t="str">
        <f>Checklist!C235</f>
        <v>Drills &amp; Exercises</v>
      </c>
      <c r="D235" s="113">
        <v>1</v>
      </c>
      <c r="E235" s="93" t="s">
        <v>625</v>
      </c>
      <c r="F235" s="113">
        <v>1</v>
      </c>
      <c r="G235" s="2"/>
    </row>
    <row r="236" spans="1:7" x14ac:dyDescent="0.25">
      <c r="A236" s="8" t="str">
        <f>IF(Checklist!A236="R","R","")</f>
        <v>R</v>
      </c>
      <c r="B236" s="97">
        <f>Checklist!B236</f>
        <v>9.01</v>
      </c>
      <c r="C236" s="98" t="str">
        <f>Checklist!C236</f>
        <v>Does your corporation conduct periodic security drills and exercises for all facilities, including in conjunction with other required drills or exercises?</v>
      </c>
      <c r="D236" s="101">
        <v>1</v>
      </c>
      <c r="E236" s="93" t="s">
        <v>625</v>
      </c>
      <c r="F236" s="101">
        <f>D236</f>
        <v>1</v>
      </c>
      <c r="G236" s="2"/>
    </row>
    <row r="237" spans="1:7" x14ac:dyDescent="0.25">
      <c r="A237" s="8" t="str">
        <f>IF(Checklist!A237="R","R","")</f>
        <v>R</v>
      </c>
      <c r="B237" s="97">
        <f>Checklist!B237</f>
        <v>9.02</v>
      </c>
      <c r="C237" s="98" t="str">
        <f>Checklist!C237</f>
        <v>Does your corporation require each critical facility to conduct or participate in an annual security drill or exercise, including common drills or exercises in which multiple facilities may participate?</v>
      </c>
      <c r="D237" s="101">
        <v>1</v>
      </c>
      <c r="E237" s="93" t="s">
        <v>625</v>
      </c>
      <c r="F237" s="101">
        <f>D237</f>
        <v>1</v>
      </c>
      <c r="G237" s="2"/>
    </row>
    <row r="238" spans="1:7" x14ac:dyDescent="0.25">
      <c r="A238" s="8" t="str">
        <f>IF(Checklist!A238="R","R","")</f>
        <v>R</v>
      </c>
      <c r="B238" s="97">
        <f>Checklist!B238</f>
        <v>9.0299999999999994</v>
      </c>
      <c r="C238" s="98" t="str">
        <f>Checklist!C238</f>
        <v>Does your corporation require each critical facility to prepare a written post-event report assessing security drills and exercises and documenting corrective actions?</v>
      </c>
      <c r="D238" s="101">
        <v>1</v>
      </c>
      <c r="E238" s="93" t="s">
        <v>625</v>
      </c>
      <c r="F238" s="101">
        <f>D238</f>
        <v>1</v>
      </c>
      <c r="G238" s="2"/>
    </row>
    <row r="239" spans="1:7" x14ac:dyDescent="0.25">
      <c r="A239" s="8" t="str">
        <f>IF(Checklist!A239="R","R","")</f>
        <v/>
      </c>
      <c r="B239" s="97">
        <f>Checklist!B239</f>
        <v>9.0399999999999991</v>
      </c>
      <c r="C239" s="98" t="str">
        <f>Checklist!C239</f>
        <v>Over the past three years, with whom has your corporation participated in security drills or exercises?</v>
      </c>
      <c r="D239" s="110"/>
      <c r="E239" s="93" t="s">
        <v>625</v>
      </c>
      <c r="F239" s="94"/>
      <c r="G239" s="111" t="s">
        <v>623</v>
      </c>
    </row>
    <row r="240" spans="1:7" x14ac:dyDescent="0.25">
      <c r="A240" s="8" t="str">
        <f>IF(Checklist!A240="R","R","")</f>
        <v/>
      </c>
      <c r="B240" s="97">
        <f>Checklist!B240</f>
        <v>9.0400999999999989</v>
      </c>
      <c r="C240" s="98" t="str">
        <f>Checklist!C240</f>
        <v>Local emergency responders</v>
      </c>
      <c r="D240" s="101">
        <v>1</v>
      </c>
      <c r="E240" s="93" t="s">
        <v>625</v>
      </c>
      <c r="F240" s="108"/>
      <c r="G240" s="2"/>
    </row>
    <row r="241" spans="1:7" x14ac:dyDescent="0.25">
      <c r="A241" s="8" t="str">
        <f>IF(Checklist!A241="R","R","")</f>
        <v/>
      </c>
      <c r="B241" s="97">
        <f>Checklist!B241</f>
        <v>9.0401999999999987</v>
      </c>
      <c r="C241" s="98" t="str">
        <f>Checklist!C241</f>
        <v>Tribal emergency responders</v>
      </c>
      <c r="D241" s="101">
        <v>1</v>
      </c>
      <c r="E241" s="93" t="s">
        <v>625</v>
      </c>
      <c r="F241" s="108"/>
      <c r="G241" s="2"/>
    </row>
    <row r="242" spans="1:7" x14ac:dyDescent="0.25">
      <c r="A242" s="8" t="str">
        <f>IF(Checklist!A242="R","R","")</f>
        <v/>
      </c>
      <c r="B242" s="97">
        <f>Checklist!B242</f>
        <v>9.0402999999999984</v>
      </c>
      <c r="C242" s="98" t="str">
        <f>Checklist!C242</f>
        <v>State emergency responders</v>
      </c>
      <c r="D242" s="101">
        <v>1</v>
      </c>
      <c r="E242" s="93" t="s">
        <v>625</v>
      </c>
      <c r="F242" s="108"/>
      <c r="G242" s="2"/>
    </row>
    <row r="243" spans="1:7" x14ac:dyDescent="0.25">
      <c r="A243" s="8" t="str">
        <f>IF(Checklist!A243="R","R","")</f>
        <v/>
      </c>
      <c r="B243" s="97">
        <f>Checklist!B243</f>
        <v>9.0403999999999982</v>
      </c>
      <c r="C243" s="98" t="str">
        <f>Checklist!C243</f>
        <v>Federal emergency responders</v>
      </c>
      <c r="D243" s="101">
        <v>1</v>
      </c>
      <c r="E243" s="93" t="s">
        <v>625</v>
      </c>
      <c r="F243" s="108"/>
      <c r="G243" s="2"/>
    </row>
    <row r="244" spans="1:7" x14ac:dyDescent="0.25">
      <c r="A244" s="8" t="str">
        <f>IF(Checklist!A244="R","R","")</f>
        <v/>
      </c>
      <c r="B244" s="97">
        <f>Checklist!B244</f>
        <v>9.040499999999998</v>
      </c>
      <c r="C244" s="98" t="str">
        <f>Checklist!C244</f>
        <v>Federal Bureau of Investigation (FBI)</v>
      </c>
      <c r="D244" s="101">
        <v>1</v>
      </c>
      <c r="E244" s="93" t="s">
        <v>625</v>
      </c>
      <c r="F244" s="108"/>
      <c r="G244" s="2"/>
    </row>
    <row r="245" spans="1:7" x14ac:dyDescent="0.25">
      <c r="A245" s="8" t="str">
        <f>IF(Checklist!A245="R","R","")</f>
        <v/>
      </c>
      <c r="B245" s="97">
        <f>Checklist!B245</f>
        <v>9.0405999999999977</v>
      </c>
      <c r="C245" s="98" t="str">
        <f>Checklist!C245</f>
        <v>Department of Homeland Security (DHS)</v>
      </c>
      <c r="D245" s="101">
        <v>1</v>
      </c>
      <c r="E245" s="93" t="s">
        <v>625</v>
      </c>
      <c r="F245" s="108"/>
      <c r="G245" s="2"/>
    </row>
    <row r="246" spans="1:7" x14ac:dyDescent="0.25">
      <c r="A246" s="8" t="str">
        <f>IF(Checklist!A246="R","R","")</f>
        <v/>
      </c>
      <c r="B246" s="97">
        <f>Checklist!B246</f>
        <v>9.0406999999999975</v>
      </c>
      <c r="C246" s="98" t="str">
        <f>Checklist!C246</f>
        <v>Transportation Security Administration (TSA)</v>
      </c>
      <c r="D246" s="101">
        <v>1</v>
      </c>
      <c r="E246" s="93" t="s">
        <v>625</v>
      </c>
      <c r="F246" s="108"/>
      <c r="G246" s="2"/>
    </row>
    <row r="247" spans="1:7" x14ac:dyDescent="0.25">
      <c r="A247" s="8" t="str">
        <f>IF(Checklist!A247="R","R","")</f>
        <v/>
      </c>
      <c r="B247" s="97">
        <f>Checklist!B247</f>
        <v>9.0407999999999973</v>
      </c>
      <c r="C247" s="98" t="str">
        <f>Checklist!C247</f>
        <v>Neighboring corporations</v>
      </c>
      <c r="D247" s="101">
        <v>1</v>
      </c>
      <c r="E247" s="93" t="s">
        <v>625</v>
      </c>
      <c r="F247" s="108"/>
      <c r="G247" s="2"/>
    </row>
    <row r="248" spans="1:7" x14ac:dyDescent="0.25">
      <c r="A248" s="8" t="str">
        <f>IF(Checklist!A248="R","R","")</f>
        <v/>
      </c>
      <c r="B248" s="97">
        <f>Checklist!B248</f>
        <v>9.040899999999997</v>
      </c>
      <c r="C248" s="98" t="str">
        <f>Checklist!C248</f>
        <v>Other (if checked, elaborate)</v>
      </c>
      <c r="D248" s="101">
        <v>1</v>
      </c>
      <c r="E248" s="93" t="s">
        <v>625</v>
      </c>
      <c r="F248" s="108"/>
      <c r="G248" s="2"/>
    </row>
    <row r="249" spans="1:7" x14ac:dyDescent="0.25">
      <c r="A249" s="8" t="str">
        <f>IF(Checklist!A249="R","R","")</f>
        <v>R</v>
      </c>
      <c r="B249" s="97">
        <f>Checklist!B249</f>
        <v>9.0500000000000007</v>
      </c>
      <c r="C249" s="98" t="str">
        <f>Checklist!C249</f>
        <v>Does the corporate security plan include policies and procedures for auditing and testing the effectiveness of the company’s security procedures, to include documentation of results?</v>
      </c>
      <c r="D249" s="101">
        <v>1</v>
      </c>
      <c r="E249" s="93" t="s">
        <v>625</v>
      </c>
      <c r="F249" s="101">
        <f>D249</f>
        <v>1</v>
      </c>
      <c r="G249" s="2"/>
    </row>
    <row r="250" spans="1:7" x14ac:dyDescent="0.25">
      <c r="A250" s="8" t="str">
        <f>IF(Checklist!A250="R","R","")</f>
        <v>R</v>
      </c>
      <c r="B250" s="97">
        <f>Checklist!B250</f>
        <v>9.06</v>
      </c>
      <c r="C250" s="98" t="str">
        <f>Checklist!C250</f>
        <v>For critical pipeline cyber assets, are cybersecurity incident response exercises conducted periodically?</v>
      </c>
      <c r="D250" s="101">
        <v>1</v>
      </c>
      <c r="E250" s="93" t="s">
        <v>625</v>
      </c>
      <c r="F250" s="101">
        <f>D250</f>
        <v>1</v>
      </c>
      <c r="G250" s="2"/>
    </row>
    <row r="251" spans="1:7" ht="13" x14ac:dyDescent="0.25">
      <c r="A251" s="89" t="str">
        <f>Checklist!A251</f>
        <v>SAI</v>
      </c>
      <c r="B251" s="100">
        <f>Checklist!B251</f>
        <v>10</v>
      </c>
      <c r="C251" s="89" t="str">
        <f>Checklist!C251</f>
        <v>Cyber Security</v>
      </c>
      <c r="D251" s="113">
        <v>1</v>
      </c>
      <c r="E251" s="93" t="s">
        <v>625</v>
      </c>
      <c r="F251" s="113">
        <v>1</v>
      </c>
      <c r="G251" s="2"/>
    </row>
    <row r="252" spans="1:7" x14ac:dyDescent="0.25">
      <c r="A252" s="8" t="str">
        <f>IF(Checklist!A252="R","R","")</f>
        <v>R</v>
      </c>
      <c r="B252" s="97">
        <f>Checklist!B252</f>
        <v>10.01</v>
      </c>
      <c r="C252" s="98" t="str">
        <f>Checklist!C252</f>
        <v>Has your corporation established and documented policies and procedures for the following?</v>
      </c>
      <c r="D252" s="110">
        <v>1</v>
      </c>
      <c r="E252" s="93" t="s">
        <v>625</v>
      </c>
      <c r="F252" s="110">
        <v>1</v>
      </c>
      <c r="G252" s="111" t="s">
        <v>623</v>
      </c>
    </row>
    <row r="253" spans="1:7" x14ac:dyDescent="0.25">
      <c r="A253" s="8" t="str">
        <f>IF(Checklist!A253="R","R","")</f>
        <v/>
      </c>
      <c r="B253" s="97">
        <f>Checklist!B253</f>
        <v>10.0101</v>
      </c>
      <c r="C253" s="98" t="str">
        <f>Checklist!C253</f>
        <v>Assessing and maintaining configuration information.</v>
      </c>
      <c r="D253" s="101">
        <v>1</v>
      </c>
      <c r="E253" s="93" t="s">
        <v>625</v>
      </c>
      <c r="F253" s="101">
        <f t="shared" ref="F253:F258" si="13">D253</f>
        <v>1</v>
      </c>
      <c r="G253" s="2"/>
    </row>
    <row r="254" spans="1:7" x14ac:dyDescent="0.25">
      <c r="A254" s="8" t="str">
        <f>IF(Checklist!A254="R","R","")</f>
        <v/>
      </c>
      <c r="B254" s="97">
        <f>Checklist!B254</f>
        <v>10.010199999999999</v>
      </c>
      <c r="C254" s="98" t="str">
        <f>Checklist!C254</f>
        <v>Tracking changes made to pipeline cyber assets.</v>
      </c>
      <c r="D254" s="101">
        <v>1</v>
      </c>
      <c r="E254" s="93" t="s">
        <v>625</v>
      </c>
      <c r="F254" s="101">
        <f t="shared" si="13"/>
        <v>1</v>
      </c>
      <c r="G254" s="2"/>
    </row>
    <row r="255" spans="1:7" x14ac:dyDescent="0.25">
      <c r="A255" s="8" t="str">
        <f>IF(Checklist!A255="R","R","")</f>
        <v/>
      </c>
      <c r="B255" s="97">
        <f>Checklist!B255</f>
        <v>10.010299999999999</v>
      </c>
      <c r="C255" s="98" t="str">
        <f>Checklist!C255</f>
        <v>Patching/upgrading operating systems and applications.</v>
      </c>
      <c r="D255" s="101">
        <v>1</v>
      </c>
      <c r="E255" s="93" t="s">
        <v>625</v>
      </c>
      <c r="F255" s="101">
        <f t="shared" si="13"/>
        <v>1</v>
      </c>
      <c r="G255" s="2"/>
    </row>
    <row r="256" spans="1:7" x14ac:dyDescent="0.25">
      <c r="A256" s="8" t="str">
        <f>IF(Checklist!A256="R","R","")</f>
        <v/>
      </c>
      <c r="B256" s="97">
        <f>Checklist!B256</f>
        <v>10.010399999999999</v>
      </c>
      <c r="C256" s="98" t="str">
        <f>Checklist!C256</f>
        <v>Ensuring that the changes do not adversely impact existing cybersecurity controls.</v>
      </c>
      <c r="D256" s="101">
        <v>1</v>
      </c>
      <c r="E256" s="93" t="s">
        <v>625</v>
      </c>
      <c r="F256" s="101">
        <f t="shared" si="13"/>
        <v>1</v>
      </c>
      <c r="G256" s="2"/>
    </row>
    <row r="257" spans="1:7" x14ac:dyDescent="0.25">
      <c r="A257" s="8" t="str">
        <f>IF(Checklist!A257="R","R","")</f>
        <v/>
      </c>
      <c r="B257" s="97">
        <f>Checklist!B257</f>
        <v>10.010499999999999</v>
      </c>
      <c r="C257" s="98" t="str">
        <f>Checklist!C257</f>
        <v>Other (if checked, elaborate)</v>
      </c>
      <c r="D257" s="101">
        <v>1</v>
      </c>
      <c r="E257" s="93" t="s">
        <v>625</v>
      </c>
      <c r="F257" s="101">
        <f t="shared" si="13"/>
        <v>1</v>
      </c>
      <c r="G257" s="2"/>
    </row>
    <row r="258" spans="1:7" x14ac:dyDescent="0.25">
      <c r="A258" s="8" t="str">
        <f>IF(Checklist!A258="R","R","")</f>
        <v>R</v>
      </c>
      <c r="B258" s="97">
        <f>Checklist!B258</f>
        <v>10.02</v>
      </c>
      <c r="C258" s="98" t="str">
        <f>Checklist!C258</f>
        <v>For critical pipeline assets, has an inventory of the components of the operating system been developed, documented, and maintained that accurately reflects the current OT system?</v>
      </c>
      <c r="D258" s="101">
        <v>1</v>
      </c>
      <c r="E258" s="93" t="s">
        <v>625</v>
      </c>
      <c r="F258" s="101">
        <f t="shared" si="13"/>
        <v>1</v>
      </c>
      <c r="G258" s="2"/>
    </row>
    <row r="259" spans="1:7" x14ac:dyDescent="0.25">
      <c r="A259" s="8" t="str">
        <f>IF(Checklist!A259="R","R","")</f>
        <v/>
      </c>
      <c r="B259" s="97">
        <f>Checklist!B259</f>
        <v>10.029999999999999</v>
      </c>
      <c r="C259" s="98" t="str">
        <f>Checklist!C259</f>
        <v>For critical pipeline cyber assets, is there a defined list of software programs authorized to execute in the operating system?</v>
      </c>
      <c r="D259" s="101">
        <v>1</v>
      </c>
      <c r="E259" s="93" t="s">
        <v>625</v>
      </c>
      <c r="F259" s="108"/>
      <c r="G259" s="2"/>
    </row>
    <row r="260" spans="1:7" x14ac:dyDescent="0.25">
      <c r="A260" s="8" t="str">
        <f>IF(Checklist!A260="R","R","")</f>
        <v>R</v>
      </c>
      <c r="B260" s="97">
        <f>Checklist!B260</f>
        <v>10.039999999999999</v>
      </c>
      <c r="C260" s="98" t="str">
        <f>Checklist!C260</f>
        <v>Has your corporation developed and maintained a comprehensive setof network/system architecture diagrams or other documentation, including nodes, interfaces, remote and third-party connections, and information flows?</v>
      </c>
      <c r="D260" s="101">
        <v>1</v>
      </c>
      <c r="E260" s="93" t="s">
        <v>625</v>
      </c>
      <c r="F260" s="101">
        <f>D260</f>
        <v>1</v>
      </c>
      <c r="G260" s="2"/>
    </row>
    <row r="261" spans="1:7" x14ac:dyDescent="0.25">
      <c r="A261" s="8" t="str">
        <f>IF(Checklist!A261="R","R","")</f>
        <v/>
      </c>
      <c r="B261" s="97">
        <f>Checklist!B261</f>
        <v>10.049999999999999</v>
      </c>
      <c r="C261" s="98" t="str">
        <f>Checklist!C261</f>
        <v>Are methods in place to verify the accuracy of the diagrams and/or other documentation related to your OT system?</v>
      </c>
      <c r="D261" s="101">
        <v>1</v>
      </c>
      <c r="E261" s="93" t="s">
        <v>625</v>
      </c>
      <c r="F261" s="108"/>
      <c r="G261" s="2"/>
    </row>
    <row r="262" spans="1:7" x14ac:dyDescent="0.25">
      <c r="A262" s="8" t="str">
        <f>IF(Checklist!A262="R","R","")</f>
        <v>R</v>
      </c>
      <c r="B262" s="97">
        <f>Checklist!B262</f>
        <v>10.059999999999999</v>
      </c>
      <c r="C262" s="98" t="str">
        <f>Checklist!C262</f>
        <v>For critical pipeline cyber assets, does your corporation employ mechanisms to detect unauthorized components?</v>
      </c>
      <c r="D262" s="101">
        <v>1</v>
      </c>
      <c r="E262" s="93" t="s">
        <v>625</v>
      </c>
      <c r="F262" s="101">
        <f>D262</f>
        <v>1</v>
      </c>
      <c r="G262" s="2"/>
    </row>
    <row r="263" spans="1:7" x14ac:dyDescent="0.25">
      <c r="A263" s="8" t="str">
        <f>IF(Checklist!A263="R","R","")</f>
        <v>R</v>
      </c>
      <c r="B263" s="97">
        <f>Checklist!B263</f>
        <v>10.069999999999999</v>
      </c>
      <c r="C263" s="98" t="str">
        <f>Checklist!C263</f>
        <v>For critical pipeline cyber assets, does your corporation review network connections periodically, including remote access and third-party connections?</v>
      </c>
      <c r="D263" s="101">
        <v>1</v>
      </c>
      <c r="E263" s="93" t="s">
        <v>625</v>
      </c>
      <c r="F263" s="101">
        <f>D263</f>
        <v>1</v>
      </c>
      <c r="G263" s="2"/>
    </row>
    <row r="264" spans="1:7" x14ac:dyDescent="0.25">
      <c r="A264" s="8" t="str">
        <f>IF(Checklist!A264="R","R","")</f>
        <v>R</v>
      </c>
      <c r="B264" s="97">
        <f>Checklist!B264</f>
        <v>10.079999999999998</v>
      </c>
      <c r="C264" s="98" t="str">
        <f>Checklist!C264</f>
        <v>For critical pipeline cyber assets, does the OT environment have a detailed software and hardware inventory of cyber asset endpoints?</v>
      </c>
      <c r="D264" s="101">
        <v>1</v>
      </c>
      <c r="E264" s="93" t="s">
        <v>625</v>
      </c>
      <c r="F264" s="101">
        <f>D264</f>
        <v>1</v>
      </c>
      <c r="G264" s="2"/>
    </row>
    <row r="265" spans="1:7" x14ac:dyDescent="0.25">
      <c r="A265" s="8" t="str">
        <f>IF(Checklist!A265="R","R","")</f>
        <v>R</v>
      </c>
      <c r="B265" s="97">
        <f>Checklist!B265</f>
        <v>10.089999999999998</v>
      </c>
      <c r="C265" s="98" t="str">
        <f>Checklist!C265</f>
        <v>Does your corporation ensure that any change that adds control operations to a non-critical pipeline cyber asset results in the system being recognized as a critical cyber pipeline asset and enhanced security measuresbeing applied?</v>
      </c>
      <c r="D265" s="101">
        <v>1</v>
      </c>
      <c r="E265" s="93" t="s">
        <v>625</v>
      </c>
      <c r="F265" s="101">
        <f>D265</f>
        <v>1</v>
      </c>
      <c r="G265" s="2"/>
    </row>
    <row r="266" spans="1:7" x14ac:dyDescent="0.25">
      <c r="A266" s="8" t="str">
        <f>IF(Checklist!A266="R","R","")</f>
        <v>R</v>
      </c>
      <c r="B266" s="97">
        <f>Checklist!B266</f>
        <v>10.099999999999998</v>
      </c>
      <c r="C266" s="98" t="str">
        <f>Checklist!C266</f>
        <v>Has your corporation developed an operational framework to ensure coordination, communication, and accountability for information security on and between the control systems and enterprise networks?</v>
      </c>
      <c r="D266" s="101">
        <v>1</v>
      </c>
      <c r="E266" s="93" t="s">
        <v>625</v>
      </c>
      <c r="F266" s="101">
        <f>D266</f>
        <v>1</v>
      </c>
      <c r="G266" s="2"/>
    </row>
    <row r="267" spans="1:7" x14ac:dyDescent="0.25">
      <c r="A267" s="8" t="str">
        <f>IF(Checklist!A267="R","R","")</f>
        <v>R</v>
      </c>
      <c r="B267" s="97">
        <f>Checklist!B267</f>
        <v>10.109999999999998</v>
      </c>
      <c r="C267" s="98" t="str">
        <f>Checklist!C267</f>
        <v>Has your corporation implemented the following measures?</v>
      </c>
      <c r="D267" s="110">
        <v>1</v>
      </c>
      <c r="E267" s="93" t="s">
        <v>625</v>
      </c>
      <c r="F267" s="110">
        <v>1</v>
      </c>
      <c r="G267" s="111" t="s">
        <v>623</v>
      </c>
    </row>
    <row r="268" spans="1:7" x14ac:dyDescent="0.25">
      <c r="A268" s="8" t="str">
        <f>IF(Checklist!A268="R","R","")</f>
        <v/>
      </c>
      <c r="B268" s="97">
        <f>Checklist!B268</f>
        <v>10.110099999999997</v>
      </c>
      <c r="C268" s="98" t="str">
        <f>Checklist!C268</f>
        <v>Establish and enforce unique accounts for
each individual user and administrator.</v>
      </c>
      <c r="D268" s="101">
        <v>1</v>
      </c>
      <c r="E268" s="93" t="s">
        <v>625</v>
      </c>
      <c r="F268" s="101">
        <f>D268</f>
        <v>1</v>
      </c>
      <c r="G268" s="2"/>
    </row>
    <row r="269" spans="1:7" x14ac:dyDescent="0.25">
      <c r="A269" s="8" t="str">
        <f>IF(Checklist!A269="R","R","")</f>
        <v/>
      </c>
      <c r="B269" s="97">
        <f>Checklist!B269</f>
        <v>10.110199999999997</v>
      </c>
      <c r="C269" s="98" t="str">
        <f>Checklist!C269</f>
        <v>Establish security requirements for certain
types of privileged accounts.</v>
      </c>
      <c r="D269" s="101">
        <v>1</v>
      </c>
      <c r="E269" s="93" t="s">
        <v>625</v>
      </c>
      <c r="F269" s="101">
        <f>D269</f>
        <v>1</v>
      </c>
      <c r="G269" s="2"/>
    </row>
    <row r="270" spans="1:7" x14ac:dyDescent="0.25">
      <c r="A270" s="8" t="str">
        <f>IF(Checklist!A270="R","R","")</f>
        <v/>
      </c>
      <c r="B270" s="97">
        <f>Checklist!B270</f>
        <v>10.110299999999997</v>
      </c>
      <c r="C270" s="98" t="str">
        <f>Checklist!C270</f>
        <v>Prohibit the sharing of these accounts.</v>
      </c>
      <c r="D270" s="101">
        <v>1</v>
      </c>
      <c r="E270" s="93" t="s">
        <v>625</v>
      </c>
      <c r="F270" s="101">
        <f>D270</f>
        <v>1</v>
      </c>
      <c r="G270" s="2"/>
    </row>
    <row r="271" spans="1:7" x14ac:dyDescent="0.25">
      <c r="A271" s="8" t="str">
        <f>IF(Checklist!A271="R","R","")</f>
        <v/>
      </c>
      <c r="B271" s="97">
        <f>Checklist!B271</f>
        <v>10.119999999999999</v>
      </c>
      <c r="C271" s="98" t="str">
        <f>Checklist!C271</f>
        <v>Are authentication methods and specific standards employed throughout your company’s cyber access control environment?</v>
      </c>
      <c r="D271" s="101">
        <v>1</v>
      </c>
      <c r="E271" s="93" t="s">
        <v>625</v>
      </c>
      <c r="F271" s="108"/>
      <c r="G271" s="2"/>
    </row>
    <row r="272" spans="1:7" x14ac:dyDescent="0.25">
      <c r="A272" s="8" t="str">
        <f>IF(Checklist!A272="R","R","")</f>
        <v>R</v>
      </c>
      <c r="B272" s="97">
        <f>Checklist!B272</f>
        <v>10.129999999999999</v>
      </c>
      <c r="C272" s="98" t="str">
        <f>Checklist!C272</f>
        <v>Where systems do not support unique user accounts, are appropriate compensating security controls (e.g., physical controls) implemented?</v>
      </c>
      <c r="D272" s="101">
        <v>1</v>
      </c>
      <c r="E272" s="93" t="s">
        <v>625</v>
      </c>
      <c r="F272" s="101">
        <f>D272</f>
        <v>1</v>
      </c>
      <c r="G272" s="2"/>
    </row>
    <row r="273" spans="1:7" x14ac:dyDescent="0.25">
      <c r="A273" s="8" t="str">
        <f>IF(Checklist!A273="R","R","")</f>
        <v>R</v>
      </c>
      <c r="B273" s="97">
        <f>Checklist!B273</f>
        <v>10.139999999999999</v>
      </c>
      <c r="C273" s="98" t="str">
        <f>Checklist!C273</f>
        <v>Does your corporation ensure user accounts are modified, deleted, or de-activated expeditiously for personnel who no longer require access or are no longer employed by the company?</v>
      </c>
      <c r="D273" s="101">
        <v>1</v>
      </c>
      <c r="E273" s="93" t="s">
        <v>625</v>
      </c>
      <c r="F273" s="101">
        <f>D273</f>
        <v>1</v>
      </c>
      <c r="G273" s="2"/>
    </row>
    <row r="274" spans="1:7" x14ac:dyDescent="0.25">
      <c r="A274" s="8" t="str">
        <f>IF(Checklist!A274="R","R","")</f>
        <v>R</v>
      </c>
      <c r="B274" s="97">
        <f>Checklist!B274</f>
        <v>10.149999999999999</v>
      </c>
      <c r="C274" s="98" t="str">
        <f>Checklist!C274</f>
        <v>Has your corporation implemented the following measures?</v>
      </c>
      <c r="D274" s="110">
        <v>1</v>
      </c>
      <c r="E274" s="93" t="s">
        <v>625</v>
      </c>
      <c r="F274" s="110">
        <v>1</v>
      </c>
      <c r="G274" s="111" t="s">
        <v>623</v>
      </c>
    </row>
    <row r="275" spans="1:7" x14ac:dyDescent="0.25">
      <c r="A275" s="8" t="str">
        <f>IF(Checklist!A275="R","R","")</f>
        <v/>
      </c>
      <c r="B275" s="97">
        <f>Checklist!B275</f>
        <v>10.150099999999998</v>
      </c>
      <c r="C275" s="98" t="str">
        <f>Checklist!C275</f>
        <v>Establish and enforce access control
policies for local and remote users.</v>
      </c>
      <c r="D275" s="101">
        <v>1</v>
      </c>
      <c r="E275" s="93" t="s">
        <v>625</v>
      </c>
      <c r="F275" s="101">
        <f>D275</f>
        <v>1</v>
      </c>
      <c r="G275" s="2"/>
    </row>
    <row r="276" spans="1:7" x14ac:dyDescent="0.25">
      <c r="A276" s="8" t="str">
        <f>IF(Checklist!A276="R","R","")</f>
        <v/>
      </c>
      <c r="B276" s="97">
        <f>Checklist!B276</f>
        <v>10.150199999999998</v>
      </c>
      <c r="C276" s="98" t="str">
        <f>Checklist!C276</f>
        <v>Have procedures and controls in place for approving
and enforcing remote and third-party connections.</v>
      </c>
      <c r="D276" s="101">
        <v>1</v>
      </c>
      <c r="E276" s="93" t="s">
        <v>625</v>
      </c>
      <c r="F276" s="101">
        <f>D276</f>
        <v>1</v>
      </c>
      <c r="G276" s="2"/>
    </row>
    <row r="277" spans="1:7" x14ac:dyDescent="0.25">
      <c r="A277" s="8" t="str">
        <f>IF(Checklist!A277="R","R","")</f>
        <v>R</v>
      </c>
      <c r="B277" s="97">
        <f>Checklist!B277</f>
        <v>10.16</v>
      </c>
      <c r="C277" s="98" t="str">
        <f>Checklist!C277</f>
        <v>Does your corporation ensure appropriate segregation of duties is in place and, where this is not feasible, apply appropriate compensating security controls?</v>
      </c>
      <c r="D277" s="101">
        <v>1</v>
      </c>
      <c r="E277" s="93" t="s">
        <v>625</v>
      </c>
      <c r="F277" s="101">
        <f>D277</f>
        <v>1</v>
      </c>
      <c r="G277" s="2"/>
    </row>
    <row r="278" spans="1:7" x14ac:dyDescent="0.25">
      <c r="A278" s="8" t="str">
        <f>IF(Checklist!A278="R","R","")</f>
        <v>R</v>
      </c>
      <c r="B278" s="97">
        <f>Checklist!B278</f>
        <v>10.17</v>
      </c>
      <c r="C278" s="98" t="str">
        <f>Checklist!C278</f>
        <v>Does your corporation change all default passwords for new software, hardware, etc., upon installation and, where this is not feasible (e.g., a control system with a hard-wired password), implement appropriate compensating security controls (e.g., administrative controls)?</v>
      </c>
      <c r="D278" s="101">
        <v>1</v>
      </c>
      <c r="E278" s="93" t="s">
        <v>625</v>
      </c>
      <c r="F278" s="101">
        <f>D278</f>
        <v>1</v>
      </c>
      <c r="G278" s="2"/>
    </row>
    <row r="279" spans="1:7" x14ac:dyDescent="0.25">
      <c r="A279" s="8" t="str">
        <f>IF(Checklist!A279="R","R","")</f>
        <v>R</v>
      </c>
      <c r="B279" s="97">
        <f>Checklist!B279</f>
        <v>10.18</v>
      </c>
      <c r="C279" s="98" t="str">
        <f>Checklist!C279</f>
        <v>For critical pipeline cyber assets, has your corporation implemented the following measures?</v>
      </c>
      <c r="D279" s="110">
        <v>1</v>
      </c>
      <c r="E279" s="93" t="s">
        <v>625</v>
      </c>
      <c r="F279" s="110">
        <v>1</v>
      </c>
      <c r="G279" s="111" t="s">
        <v>623</v>
      </c>
    </row>
    <row r="280" spans="1:7" x14ac:dyDescent="0.25">
      <c r="A280" s="8" t="str">
        <f>IF(Checklist!A280="R","R","")</f>
        <v/>
      </c>
      <c r="B280" s="97">
        <f>Checklist!B280</f>
        <v>10.180099999999999</v>
      </c>
      <c r="C280" s="98" t="str">
        <f>Checklist!C280</f>
        <v>Restrict user physical access to control systems
and control networks by using appropriate controls.</v>
      </c>
      <c r="D280" s="101">
        <v>1</v>
      </c>
      <c r="E280" s="93" t="s">
        <v>625</v>
      </c>
      <c r="F280" s="101">
        <f>D280</f>
        <v>1</v>
      </c>
      <c r="G280" s="2"/>
    </row>
    <row r="281" spans="1:7" x14ac:dyDescent="0.25">
      <c r="A281" s="8" t="str">
        <f>IF(Checklist!A281="R","R","")</f>
        <v/>
      </c>
      <c r="B281" s="97">
        <f>Checklist!B281</f>
        <v>10.180199999999999</v>
      </c>
      <c r="C281" s="98" t="str">
        <f>Checklist!C281</f>
        <v>Employ more stringent identity and access management practices
(e.g., authenticators, password-construct, access control).</v>
      </c>
      <c r="D281" s="101">
        <v>1</v>
      </c>
      <c r="E281" s="93" t="s">
        <v>625</v>
      </c>
      <c r="F281" s="101">
        <f>D281</f>
        <v>1</v>
      </c>
      <c r="G281" s="2"/>
    </row>
    <row r="282" spans="1:7" x14ac:dyDescent="0.25">
      <c r="A282" s="8" t="str">
        <f>IF(Checklist!A282="R","R","")</f>
        <v>R</v>
      </c>
      <c r="B282" s="97">
        <f>Checklist!B282</f>
        <v>10.19</v>
      </c>
      <c r="C282" s="98" t="str">
        <f>Checklist!C282</f>
        <v>Does your corporation monitor physical and remote user access to critical pipeline cyber assets?</v>
      </c>
      <c r="D282" s="101">
        <v>1</v>
      </c>
      <c r="E282" s="93" t="s">
        <v>625</v>
      </c>
      <c r="F282" s="101">
        <f>D282</f>
        <v>1</v>
      </c>
      <c r="G282" s="2"/>
    </row>
    <row r="283" spans="1:7" x14ac:dyDescent="0.25">
      <c r="A283" s="8" t="str">
        <f>IF(Checklist!A283="R","R","")</f>
        <v>R</v>
      </c>
      <c r="B283" s="97">
        <f>Checklist!B283</f>
        <v>10.199999999999999</v>
      </c>
      <c r="C283" s="98" t="str">
        <f>Checklist!C283</f>
        <v>Does your corporation employ mechanisms (e.g., active directory) to support the management of accounts for critical pipeline cyber assets?</v>
      </c>
      <c r="D283" s="101">
        <v>1</v>
      </c>
      <c r="E283" s="93" t="s">
        <v>625</v>
      </c>
      <c r="F283" s="101">
        <f>D283</f>
        <v>1</v>
      </c>
      <c r="G283" s="2"/>
    </row>
    <row r="284" spans="1:7" x14ac:dyDescent="0.25">
      <c r="A284" s="8" t="str">
        <f>IF(Checklist!A284="R","R","")</f>
        <v>R</v>
      </c>
      <c r="B284" s="97">
        <f>Checklist!B284</f>
        <v>10.210000000000001</v>
      </c>
      <c r="C284" s="98" t="str">
        <f>Checklist!C284</f>
        <v>Has your corporation established and implemented policies and procedures to ensure data protection measures are in place, including the following?</v>
      </c>
      <c r="D284" s="110">
        <v>1</v>
      </c>
      <c r="E284" s="93" t="s">
        <v>625</v>
      </c>
      <c r="F284" s="110">
        <v>1</v>
      </c>
      <c r="G284" s="111" t="s">
        <v>623</v>
      </c>
    </row>
    <row r="285" spans="1:7" x14ac:dyDescent="0.25">
      <c r="A285" s="8" t="str">
        <f>IF(Checklist!A285="R","R","")</f>
        <v/>
      </c>
      <c r="B285" s="97">
        <f>Checklist!B285</f>
        <v>10.210100000000001</v>
      </c>
      <c r="C285" s="98" t="str">
        <f>Checklist!C285</f>
        <v>Identifying critical data and establishing
classification of different types of data.</v>
      </c>
      <c r="D285" s="101">
        <v>1</v>
      </c>
      <c r="E285" s="93" t="s">
        <v>625</v>
      </c>
      <c r="F285" s="101">
        <f>D285</f>
        <v>1</v>
      </c>
      <c r="G285" s="2"/>
    </row>
    <row r="286" spans="1:7" x14ac:dyDescent="0.25">
      <c r="A286" s="8" t="str">
        <f>IF(Checklist!A286="R","R","")</f>
        <v/>
      </c>
      <c r="B286" s="97">
        <f>Checklist!B286</f>
        <v>10.2102</v>
      </c>
      <c r="C286" s="98" t="str">
        <f>Checklist!C286</f>
        <v>Establishing specific data handling procedures.</v>
      </c>
      <c r="D286" s="101">
        <v>1</v>
      </c>
      <c r="E286" s="93" t="s">
        <v>625</v>
      </c>
      <c r="F286" s="101">
        <f>D286</f>
        <v>1</v>
      </c>
      <c r="G286" s="2"/>
    </row>
    <row r="287" spans="1:7" x14ac:dyDescent="0.25">
      <c r="A287" s="8" t="str">
        <f>IF(Checklist!A287="R","R","")</f>
        <v/>
      </c>
      <c r="B287" s="97">
        <f>Checklist!B287</f>
        <v>10.2103</v>
      </c>
      <c r="C287" s="98" t="str">
        <f>Checklist!C287</f>
        <v>Establishing specific data disposal procedures.</v>
      </c>
      <c r="D287" s="101">
        <v>1</v>
      </c>
      <c r="E287" s="93" t="s">
        <v>625</v>
      </c>
      <c r="F287" s="101">
        <f>D287</f>
        <v>1</v>
      </c>
      <c r="G287" s="2"/>
    </row>
    <row r="288" spans="1:7" x14ac:dyDescent="0.25">
      <c r="A288" s="8" t="str">
        <f>IF(Checklist!A288="R","R","")</f>
        <v/>
      </c>
      <c r="B288" s="97">
        <f>Checklist!B288</f>
        <v>10.220000000000001</v>
      </c>
      <c r="C288" s="98" t="str">
        <f>Checklist!C288</f>
        <v>If data protection measures are not in place, are compensating controls in place?</v>
      </c>
      <c r="D288" s="101">
        <v>1</v>
      </c>
      <c r="E288" s="93" t="s">
        <v>625</v>
      </c>
      <c r="F288" s="108"/>
      <c r="G288" s="2"/>
    </row>
    <row r="289" spans="1:7" x14ac:dyDescent="0.25">
      <c r="A289" s="8" t="str">
        <f>IF(Checklist!A289="R","R","")</f>
        <v>R</v>
      </c>
      <c r="B289" s="97">
        <f>Checklist!B289</f>
        <v>10.23</v>
      </c>
      <c r="C289" s="98" t="str">
        <f>Checklist!C289</f>
        <v>Are pipeline cyber assets segregated and protected from enterprise networks and the internet by use of physical separation, firewalls, and other protections?</v>
      </c>
      <c r="D289" s="101">
        <v>1</v>
      </c>
      <c r="E289" s="93" t="s">
        <v>625</v>
      </c>
      <c r="F289" s="101">
        <f>D289</f>
        <v>1</v>
      </c>
      <c r="G289" s="2"/>
    </row>
    <row r="290" spans="1:7" x14ac:dyDescent="0.25">
      <c r="A290" s="8" t="str">
        <f>IF(Checklist!A290="R","R","")</f>
        <v/>
      </c>
      <c r="B290" s="97">
        <f>Checklist!B290</f>
        <v>10.24</v>
      </c>
      <c r="C290" s="98" t="str">
        <f>Checklist!C290</f>
        <v>Does the OT system deny network traffic by default and allow only authorized network traffic?</v>
      </c>
      <c r="D290" s="101">
        <v>1</v>
      </c>
      <c r="E290" s="93" t="s">
        <v>625</v>
      </c>
      <c r="F290" s="108"/>
      <c r="G290" s="2"/>
    </row>
    <row r="291" spans="1:7" x14ac:dyDescent="0.25">
      <c r="A291" s="8" t="str">
        <f>IF(Checklist!A291="R","R","")</f>
        <v/>
      </c>
      <c r="B291" s="97">
        <f>Checklist!B291</f>
        <v>10.25</v>
      </c>
      <c r="C291" s="98" t="str">
        <f>Checklist!C291</f>
        <v>Does the OT system monitor and manage communications at appropriate OT network boundaries?</v>
      </c>
      <c r="D291" s="101">
        <v>1</v>
      </c>
      <c r="E291" s="93" t="s">
        <v>625</v>
      </c>
      <c r="F291" s="108"/>
      <c r="G291" s="2"/>
    </row>
    <row r="292" spans="1:7" x14ac:dyDescent="0.25">
      <c r="A292" s="8" t="str">
        <f>IF(Checklist!A292="R","R","")</f>
        <v/>
      </c>
      <c r="B292" s="97">
        <f>Checklist!B292</f>
        <v>10.26</v>
      </c>
      <c r="C292" s="98" t="str">
        <f>Checklist!C292</f>
        <v>Do OT system controls protect the integrity of electronically-communicated information? (e.g., preventing man in the middle)?</v>
      </c>
      <c r="D292" s="101">
        <v>1</v>
      </c>
      <c r="E292" s="93" t="s">
        <v>625</v>
      </c>
      <c r="F292" s="108"/>
      <c r="G292" s="2"/>
    </row>
    <row r="293" spans="1:7" x14ac:dyDescent="0.25">
      <c r="A293" s="8" t="str">
        <f>IF(Checklist!A293="R","R","")</f>
        <v/>
      </c>
      <c r="B293" s="97">
        <f>Checklist!B293</f>
        <v>10.27</v>
      </c>
      <c r="C293" s="98" t="str">
        <f>Checklist!C293</f>
        <v>Does the OT system prevent traffic from being routed to the internet?</v>
      </c>
      <c r="D293" s="101">
        <v>1</v>
      </c>
      <c r="E293" s="93" t="s">
        <v>625</v>
      </c>
      <c r="F293" s="108"/>
      <c r="G293" s="2"/>
    </row>
    <row r="294" spans="1:7" x14ac:dyDescent="0.25">
      <c r="A294" s="8" t="str">
        <f>IF(Checklist!A294="R","R","")</f>
        <v>R</v>
      </c>
      <c r="B294" s="97">
        <f>Checklist!B294</f>
        <v>10.28</v>
      </c>
      <c r="C294" s="98" t="str">
        <f>Checklist!C294</f>
        <v>Does your corporation regularly validate that technical controls comply with the company’s cybersecurity policies, plans, and procedures, and report results to senior management?</v>
      </c>
      <c r="D294" s="101">
        <v>1</v>
      </c>
      <c r="E294" s="93" t="s">
        <v>625</v>
      </c>
      <c r="F294" s="101">
        <f>D294</f>
        <v>1</v>
      </c>
      <c r="G294" s="2"/>
    </row>
    <row r="295" spans="1:7" x14ac:dyDescent="0.25">
      <c r="A295" s="8" t="str">
        <f>IF(Checklist!A295="R","R","")</f>
        <v>R</v>
      </c>
      <c r="B295" s="97">
        <f>Checklist!B295</f>
        <v>10.29</v>
      </c>
      <c r="C295" s="98" t="str">
        <f>Checklist!C295</f>
        <v>Has your corporation implemented technical or procedural controls to restrict the use of pipeline cyber assets to only approved activities?</v>
      </c>
      <c r="D295" s="101">
        <v>1</v>
      </c>
      <c r="E295" s="93" t="s">
        <v>625</v>
      </c>
      <c r="F295" s="101">
        <f>D295</f>
        <v>1</v>
      </c>
      <c r="G295" s="2"/>
    </row>
    <row r="296" spans="1:7" x14ac:dyDescent="0.25">
      <c r="A296" s="8" t="str">
        <f>IF(Checklist!A296="R","R","")</f>
        <v>R</v>
      </c>
      <c r="B296" s="97">
        <f>Checklist!B296</f>
        <v>10.299999999999999</v>
      </c>
      <c r="C296" s="98" t="str">
        <f>Checklist!C296</f>
        <v>Has your corporation implemented processes to respond to anomalous activity through the following?</v>
      </c>
      <c r="D296" s="110">
        <v>1</v>
      </c>
      <c r="E296" s="93" t="s">
        <v>625</v>
      </c>
      <c r="F296" s="110">
        <v>1</v>
      </c>
      <c r="G296" s="111" t="s">
        <v>623</v>
      </c>
    </row>
    <row r="297" spans="1:7" x14ac:dyDescent="0.25">
      <c r="A297" s="8" t="str">
        <f>IF(Checklist!A297="R","R","")</f>
        <v/>
      </c>
      <c r="B297" s="97">
        <f>Checklist!B297</f>
        <v>10.300099999999999</v>
      </c>
      <c r="C297" s="98" t="str">
        <f>Checklist!C297</f>
        <v>Generating alerts and responding to them in a timely manner.</v>
      </c>
      <c r="D297" s="101">
        <v>1</v>
      </c>
      <c r="E297" s="93" t="s">
        <v>625</v>
      </c>
      <c r="F297" s="101">
        <f>D297</f>
        <v>1</v>
      </c>
      <c r="G297" s="2"/>
    </row>
    <row r="298" spans="1:7" x14ac:dyDescent="0.25">
      <c r="A298" s="8" t="str">
        <f>IF(Checklist!A298="R","R","")</f>
        <v/>
      </c>
      <c r="B298" s="97">
        <f>Checklist!B298</f>
        <v>10.300199999999998</v>
      </c>
      <c r="C298" s="98" t="str">
        <f>Checklist!C298</f>
        <v>Logging cybersecurity events and reviewing these logs.</v>
      </c>
      <c r="D298" s="101">
        <v>1</v>
      </c>
      <c r="E298" s="93" t="s">
        <v>625</v>
      </c>
      <c r="F298" s="101">
        <f>D298</f>
        <v>1</v>
      </c>
      <c r="G298" s="2"/>
    </row>
    <row r="299" spans="1:7" x14ac:dyDescent="0.25">
      <c r="A299" s="8" t="str">
        <f>IF(Checklist!A299="R","R","")</f>
        <v>R</v>
      </c>
      <c r="B299" s="97">
        <f>Checklist!B299</f>
        <v>10.31</v>
      </c>
      <c r="C299" s="98" t="str">
        <f>Checklist!C299</f>
        <v>Does your corporation monitor for unauthorized access or the introduction of malicious code or communications?</v>
      </c>
      <c r="D299" s="101">
        <v>1</v>
      </c>
      <c r="E299" s="93" t="s">
        <v>625</v>
      </c>
      <c r="F299" s="101">
        <f>D299</f>
        <v>1</v>
      </c>
      <c r="G299" s="2"/>
    </row>
    <row r="300" spans="1:7" x14ac:dyDescent="0.25">
      <c r="A300" s="8" t="str">
        <f>IF(Checklist!A300="R","R","")</f>
        <v>R</v>
      </c>
      <c r="B300" s="97">
        <f>Checklist!B300</f>
        <v>10.32</v>
      </c>
      <c r="C300" s="98" t="str">
        <f>Checklist!C300</f>
        <v>Has your corporation established technical or procedural controls for cyber intrusion monitoring and detection?</v>
      </c>
      <c r="D300" s="101">
        <v>1</v>
      </c>
      <c r="E300" s="93" t="s">
        <v>625</v>
      </c>
      <c r="F300" s="101">
        <f>D300</f>
        <v>1</v>
      </c>
      <c r="G300" s="2"/>
    </row>
    <row r="301" spans="1:7" x14ac:dyDescent="0.25">
      <c r="A301" s="8" t="str">
        <f>IF(Checklist!A301="R","R","")</f>
        <v>R</v>
      </c>
      <c r="B301" s="97">
        <f>Checklist!B301</f>
        <v>10.33</v>
      </c>
      <c r="C301" s="98" t="str">
        <f>Checklist!C301</f>
        <v>Does your corporation perform regular testing of intrusion and malware detection processes and procedures (e.g., penetration testing)?</v>
      </c>
      <c r="D301" s="101">
        <v>1</v>
      </c>
      <c r="E301" s="93" t="s">
        <v>625</v>
      </c>
      <c r="F301" s="101">
        <f>D301</f>
        <v>1</v>
      </c>
      <c r="G301" s="2"/>
    </row>
    <row r="302" spans="1:7" ht="13" x14ac:dyDescent="0.25">
      <c r="A302" s="89" t="str">
        <f>Checklist!A302</f>
        <v>SAI</v>
      </c>
      <c r="B302" s="100">
        <f>Checklist!B302</f>
        <v>11</v>
      </c>
      <c r="C302" s="89" t="str">
        <f>Checklist!C302</f>
        <v>Physical Security &amp; Access Control</v>
      </c>
      <c r="D302" s="113">
        <v>1</v>
      </c>
      <c r="E302" s="93" t="s">
        <v>625</v>
      </c>
      <c r="F302" s="113">
        <v>1</v>
      </c>
      <c r="G302" s="2"/>
    </row>
    <row r="303" spans="1:7" x14ac:dyDescent="0.25">
      <c r="A303" s="8" t="str">
        <f>IF(Checklist!A303="R","R","")</f>
        <v/>
      </c>
      <c r="B303" s="97">
        <f>Checklist!B303</f>
        <v>11.01</v>
      </c>
      <c r="C303" s="98" t="str">
        <f>Checklist!C303</f>
        <v>Which of the following security measures does your corporate security plan require at critical facilities?</v>
      </c>
      <c r="D303" s="110"/>
      <c r="E303" s="93" t="s">
        <v>625</v>
      </c>
      <c r="F303" s="94"/>
      <c r="G303" s="111" t="s">
        <v>623</v>
      </c>
    </row>
    <row r="304" spans="1:7" x14ac:dyDescent="0.25">
      <c r="A304" s="8" t="str">
        <f>IF(Checklist!A304="R","R","")</f>
        <v/>
      </c>
      <c r="B304" s="97">
        <f>Checklist!B304</f>
        <v>11.0101</v>
      </c>
      <c r="C304" s="98" t="str">
        <f>Checklist!C304</f>
        <v>Fences</v>
      </c>
      <c r="D304" s="101">
        <v>1</v>
      </c>
      <c r="E304" s="93" t="s">
        <v>625</v>
      </c>
      <c r="F304" s="108"/>
      <c r="G304" s="2"/>
    </row>
    <row r="305" spans="1:7" x14ac:dyDescent="0.25">
      <c r="A305" s="8" t="str">
        <f>IF(Checklist!A305="R","R","")</f>
        <v/>
      </c>
      <c r="B305" s="97">
        <f>Checklist!B305</f>
        <v>11.010199999999999</v>
      </c>
      <c r="C305" s="98" t="str">
        <f>Checklist!C305</f>
        <v>Gates equivalent to attached barriers</v>
      </c>
      <c r="D305" s="101">
        <v>1</v>
      </c>
      <c r="E305" s="93" t="s">
        <v>625</v>
      </c>
      <c r="F305" s="108"/>
      <c r="G305" s="2"/>
    </row>
    <row r="306" spans="1:7" x14ac:dyDescent="0.25">
      <c r="A306" s="8" t="str">
        <f>IF(Checklist!A306="R","R","")</f>
        <v/>
      </c>
      <c r="B306" s="97">
        <f>Checklist!B306</f>
        <v>11.010299999999999</v>
      </c>
      <c r="C306" s="98" t="str">
        <f>Checklist!C306</f>
        <v>Signage such as No Trespassing, Do Not Enter,
Authorized Personnel Only, CCTV in Use, etc.</v>
      </c>
      <c r="D306" s="101">
        <v>1</v>
      </c>
      <c r="E306" s="93" t="s">
        <v>625</v>
      </c>
      <c r="F306" s="108"/>
      <c r="G306" s="2"/>
    </row>
    <row r="307" spans="1:7" x14ac:dyDescent="0.25">
      <c r="A307" s="8" t="str">
        <f>IF(Checklist!A307="R","R","")</f>
        <v/>
      </c>
      <c r="B307" s="97">
        <f>Checklist!B307</f>
        <v>11.010399999999999</v>
      </c>
      <c r="C307" s="98" t="str">
        <f>Checklist!C307</f>
        <v>Closed circuit television (CCTV)</v>
      </c>
      <c r="D307" s="101">
        <v>1</v>
      </c>
      <c r="E307" s="93" t="s">
        <v>625</v>
      </c>
      <c r="F307" s="108"/>
      <c r="G307" s="2"/>
    </row>
    <row r="308" spans="1:7" x14ac:dyDescent="0.25">
      <c r="A308" s="8" t="str">
        <f>IF(Checklist!A308="R","R","")</f>
        <v/>
      </c>
      <c r="B308" s="97">
        <f>Checklist!B308</f>
        <v>11.010499999999999</v>
      </c>
      <c r="C308" s="98" t="str">
        <f>Checklist!C308</f>
        <v>Intrusion sensors</v>
      </c>
      <c r="D308" s="101">
        <v>1</v>
      </c>
      <c r="E308" s="93" t="s">
        <v>625</v>
      </c>
      <c r="F308" s="108"/>
      <c r="G308" s="2"/>
    </row>
    <row r="309" spans="1:7" x14ac:dyDescent="0.25">
      <c r="A309" s="8" t="str">
        <f>IF(Checklist!A309="R","R","")</f>
        <v/>
      </c>
      <c r="B309" s="97">
        <f>Checklist!B309</f>
        <v>11.010599999999998</v>
      </c>
      <c r="C309" s="98" t="str">
        <f>Checklist!C309</f>
        <v>Alarms</v>
      </c>
      <c r="D309" s="101">
        <v>1</v>
      </c>
      <c r="E309" s="93" t="s">
        <v>625</v>
      </c>
      <c r="F309" s="108"/>
      <c r="G309" s="2"/>
    </row>
    <row r="310" spans="1:7" x14ac:dyDescent="0.25">
      <c r="A310" s="8" t="str">
        <f>IF(Checklist!A310="R","R","")</f>
        <v/>
      </c>
      <c r="B310" s="97">
        <f>Checklist!B310</f>
        <v>11.010699999999998</v>
      </c>
      <c r="C310" s="98" t="str">
        <f>Checklist!C310</f>
        <v>Clear zones around fence lines</v>
      </c>
      <c r="D310" s="101">
        <v>1</v>
      </c>
      <c r="E310" s="93" t="s">
        <v>625</v>
      </c>
      <c r="F310" s="108"/>
      <c r="G310" s="2"/>
    </row>
    <row r="311" spans="1:7" x14ac:dyDescent="0.25">
      <c r="A311" s="8" t="str">
        <f>IF(Checklist!A311="R","R","")</f>
        <v/>
      </c>
      <c r="B311" s="97">
        <f>Checklist!B311</f>
        <v>11.010799999999998</v>
      </c>
      <c r="C311" s="98" t="str">
        <f>Checklist!C311</f>
        <v>Locks</v>
      </c>
      <c r="D311" s="101">
        <v>1</v>
      </c>
      <c r="E311" s="93" t="s">
        <v>625</v>
      </c>
      <c r="F311" s="108"/>
      <c r="G311" s="2"/>
    </row>
    <row r="312" spans="1:7" x14ac:dyDescent="0.25">
      <c r="A312" s="8" t="str">
        <f>IF(Checklist!A312="R","R","")</f>
        <v/>
      </c>
      <c r="B312" s="97">
        <f>Checklist!B312</f>
        <v>11.010899999999998</v>
      </c>
      <c r="C312" s="98" t="str">
        <f>Checklist!C312</f>
        <v>Barriers such as bollards, planters, or Jersey barriers</v>
      </c>
      <c r="D312" s="101">
        <v>1</v>
      </c>
      <c r="E312" s="93" t="s">
        <v>625</v>
      </c>
      <c r="F312" s="108"/>
      <c r="G312" s="2"/>
    </row>
    <row r="313" spans="1:7" x14ac:dyDescent="0.25">
      <c r="A313" s="8" t="str">
        <f>IF(Checklist!A313="R","R","")</f>
        <v/>
      </c>
      <c r="B313" s="97">
        <f>Checklist!B313</f>
        <v>11.010999999999997</v>
      </c>
      <c r="C313" s="98" t="str">
        <f>Checklist!C313</f>
        <v>Tamper devices</v>
      </c>
      <c r="D313" s="101">
        <v>1</v>
      </c>
      <c r="E313" s="93" t="s">
        <v>625</v>
      </c>
      <c r="F313" s="108"/>
      <c r="G313" s="2"/>
    </row>
    <row r="314" spans="1:7" x14ac:dyDescent="0.25">
      <c r="A314" s="8" t="str">
        <f>IF(Checklist!A314="R","R","")</f>
        <v/>
      </c>
      <c r="B314" s="97">
        <f>Checklist!B314</f>
        <v>11.011099999999997</v>
      </c>
      <c r="C314" s="98" t="str">
        <f>Checklist!C314</f>
        <v>Patrols</v>
      </c>
      <c r="D314" s="101">
        <v>1</v>
      </c>
      <c r="E314" s="93" t="s">
        <v>625</v>
      </c>
      <c r="F314" s="108"/>
      <c r="G314" s="2"/>
    </row>
    <row r="315" spans="1:7" x14ac:dyDescent="0.25">
      <c r="A315" s="8" t="str">
        <f>IF(Checklist!A315="R","R","")</f>
        <v/>
      </c>
      <c r="B315" s="97">
        <f>Checklist!B315</f>
        <v>11.011199999999997</v>
      </c>
      <c r="C315" s="98" t="str">
        <f>Checklist!C315</f>
        <v>Lighting</v>
      </c>
      <c r="D315" s="101">
        <v>1</v>
      </c>
      <c r="E315" s="93" t="s">
        <v>625</v>
      </c>
      <c r="F315" s="108"/>
      <c r="G315" s="2"/>
    </row>
    <row r="316" spans="1:7" x14ac:dyDescent="0.25">
      <c r="A316" s="8" t="str">
        <f>IF(Checklist!A316="R","R","")</f>
        <v/>
      </c>
      <c r="B316" s="97">
        <f>Checklist!B316</f>
        <v>11.011299999999997</v>
      </c>
      <c r="C316" s="98" t="str">
        <f>Checklist!C316</f>
        <v>Crime Prevention Through Environmental Design (CPTED)</v>
      </c>
      <c r="D316" s="101">
        <v>1</v>
      </c>
      <c r="E316" s="93" t="s">
        <v>625</v>
      </c>
      <c r="F316" s="108"/>
      <c r="G316" s="2"/>
    </row>
    <row r="317" spans="1:7" x14ac:dyDescent="0.25">
      <c r="A317" s="8" t="str">
        <f>IF(Checklist!A317="R","R","")</f>
        <v/>
      </c>
      <c r="B317" s="97">
        <f>Checklist!B317</f>
        <v>11.011399999999997</v>
      </c>
      <c r="C317" s="98" t="str">
        <f>Checklist!C317</f>
        <v>Unarmed Guards</v>
      </c>
      <c r="D317" s="101">
        <v>1</v>
      </c>
      <c r="E317" s="93" t="s">
        <v>625</v>
      </c>
      <c r="F317" s="108"/>
      <c r="G317" s="2"/>
    </row>
    <row r="318" spans="1:7" x14ac:dyDescent="0.25">
      <c r="A318" s="8" t="str">
        <f>IF(Checklist!A318="R","R","")</f>
        <v/>
      </c>
      <c r="B318" s="97">
        <f>Checklist!B318</f>
        <v>11.011499999999996</v>
      </c>
      <c r="C318" s="98" t="str">
        <f>Checklist!C318</f>
        <v>Armed Guards</v>
      </c>
      <c r="D318" s="101">
        <v>1</v>
      </c>
      <c r="E318" s="93" t="s">
        <v>625</v>
      </c>
      <c r="F318" s="108"/>
      <c r="G318" s="2"/>
    </row>
    <row r="319" spans="1:7" x14ac:dyDescent="0.25">
      <c r="A319" s="8" t="str">
        <f>IF(Checklist!A319="R","R","")</f>
        <v/>
      </c>
      <c r="B319" s="97">
        <f>Checklist!B319</f>
        <v>11.011599999999996</v>
      </c>
      <c r="C319" s="98" t="str">
        <f>Checklist!C319</f>
        <v>Video-analytic Systems</v>
      </c>
      <c r="D319" s="101">
        <v>1</v>
      </c>
      <c r="E319" s="93" t="s">
        <v>625</v>
      </c>
      <c r="F319" s="108"/>
      <c r="G319" s="2"/>
    </row>
    <row r="320" spans="1:7" x14ac:dyDescent="0.25">
      <c r="A320" s="8" t="str">
        <f>IF(Checklist!A320="R","R","")</f>
        <v/>
      </c>
      <c r="B320" s="97">
        <f>Checklist!B320</f>
        <v>11.011699999999996</v>
      </c>
      <c r="C320" s="98" t="str">
        <f>Checklist!C320</f>
        <v>Video Recording</v>
      </c>
      <c r="D320" s="101">
        <v>1</v>
      </c>
      <c r="E320" s="93" t="s">
        <v>625</v>
      </c>
      <c r="F320" s="108"/>
      <c r="G320" s="2"/>
    </row>
    <row r="321" spans="1:7" x14ac:dyDescent="0.25">
      <c r="A321" s="8" t="str">
        <f>IF(Checklist!A321="R","R","")</f>
        <v/>
      </c>
      <c r="B321" s="97">
        <f>Checklist!B321</f>
        <v>11.011799999999996</v>
      </c>
      <c r="C321" s="98" t="str">
        <f>Checklist!C321</f>
        <v>Intrustion-detection Systems</v>
      </c>
      <c r="D321" s="101">
        <v>1</v>
      </c>
      <c r="E321" s="93" t="s">
        <v>625</v>
      </c>
      <c r="F321" s="108"/>
      <c r="G321" s="2"/>
    </row>
    <row r="322" spans="1:7" x14ac:dyDescent="0.25">
      <c r="A322" s="8" t="str">
        <f>IF(Checklist!A322="R","R","")</f>
        <v/>
      </c>
      <c r="B322" s="97">
        <f>Checklist!B322</f>
        <v>11.011899999999995</v>
      </c>
      <c r="C322" s="98" t="str">
        <f>Checklist!C322</f>
        <v>Other (if checked, elaborate)</v>
      </c>
      <c r="D322" s="101">
        <v>1</v>
      </c>
      <c r="E322" s="93" t="s">
        <v>625</v>
      </c>
      <c r="F322" s="108"/>
      <c r="G322" s="2"/>
    </row>
    <row r="323" spans="1:7" x14ac:dyDescent="0.25">
      <c r="A323" s="8" t="str">
        <f>IF(Checklist!A323="R","R","")</f>
        <v/>
      </c>
      <c r="B323" s="97">
        <f>Checklist!B323</f>
        <v>11.02</v>
      </c>
      <c r="C323" s="98" t="str">
        <f>Checklist!C323</f>
        <v>How does your corporation physically control access to controlled-access areas?</v>
      </c>
      <c r="D323" s="110"/>
      <c r="E323" s="93" t="s">
        <v>625</v>
      </c>
      <c r="F323" s="94"/>
      <c r="G323" s="111" t="s">
        <v>623</v>
      </c>
    </row>
    <row r="324" spans="1:7" x14ac:dyDescent="0.25">
      <c r="A324" s="8" t="str">
        <f>IF(Checklist!A324="R","R","")</f>
        <v/>
      </c>
      <c r="B324" s="97">
        <f>Checklist!B324</f>
        <v>11.020099999999999</v>
      </c>
      <c r="C324" s="98" t="str">
        <f>Checklist!C324</f>
        <v>Lock and Key</v>
      </c>
      <c r="D324" s="101">
        <v>1</v>
      </c>
      <c r="E324" s="93" t="s">
        <v>625</v>
      </c>
      <c r="F324" s="108"/>
      <c r="G324" s="2"/>
    </row>
    <row r="325" spans="1:7" x14ac:dyDescent="0.25">
      <c r="A325" s="8" t="str">
        <f>IF(Checklist!A325="R","R","")</f>
        <v/>
      </c>
      <c r="B325" s="97">
        <f>Checklist!B325</f>
        <v>11.020199999999999</v>
      </c>
      <c r="C325" s="98" t="str">
        <f>Checklist!C325</f>
        <v>Biometric reader</v>
      </c>
      <c r="D325" s="101">
        <v>1</v>
      </c>
      <c r="E325" s="93" t="s">
        <v>625</v>
      </c>
      <c r="F325" s="108"/>
      <c r="G325" s="2"/>
    </row>
    <row r="326" spans="1:7" x14ac:dyDescent="0.25">
      <c r="A326" s="8" t="str">
        <f>IF(Checklist!A326="R","R","")</f>
        <v/>
      </c>
      <c r="B326" s="97">
        <f>Checklist!B326</f>
        <v>11.020299999999999</v>
      </c>
      <c r="C326" s="98" t="str">
        <f>Checklist!C326</f>
        <v>Digital keycard</v>
      </c>
      <c r="D326" s="101">
        <v>1</v>
      </c>
      <c r="E326" s="93" t="s">
        <v>625</v>
      </c>
      <c r="F326" s="108"/>
      <c r="G326" s="2"/>
    </row>
    <row r="327" spans="1:7" x14ac:dyDescent="0.25">
      <c r="A327" s="8" t="str">
        <f>IF(Checklist!A327="R","R","")</f>
        <v/>
      </c>
      <c r="B327" s="97">
        <f>Checklist!B327</f>
        <v>11.020399999999999</v>
      </c>
      <c r="C327" s="98" t="str">
        <f>Checklist!C327</f>
        <v>PIN Code</v>
      </c>
      <c r="D327" s="101">
        <v>1</v>
      </c>
      <c r="E327" s="93" t="s">
        <v>625</v>
      </c>
      <c r="F327" s="108"/>
      <c r="G327" s="2"/>
    </row>
    <row r="328" spans="1:7" x14ac:dyDescent="0.25">
      <c r="A328" s="8" t="str">
        <f>IF(Checklist!A328="R","R","")</f>
        <v/>
      </c>
      <c r="B328" s="97">
        <f>Checklist!B328</f>
        <v>11.020499999999998</v>
      </c>
      <c r="C328" s="98" t="str">
        <f>Checklist!C328</f>
        <v>Proximity Card</v>
      </c>
      <c r="D328" s="101">
        <v>1</v>
      </c>
      <c r="E328" s="93" t="s">
        <v>625</v>
      </c>
      <c r="F328" s="108"/>
      <c r="G328" s="2"/>
    </row>
    <row r="329" spans="1:7" x14ac:dyDescent="0.25">
      <c r="A329" s="8" t="str">
        <f>IF(Checklist!A329="R","R","")</f>
        <v/>
      </c>
      <c r="B329" s="97">
        <f>Checklist!B329</f>
        <v>11.020599999999998</v>
      </c>
      <c r="C329" s="98" t="str">
        <f>Checklist!C329</f>
        <v>Radio Remote Control</v>
      </c>
      <c r="D329" s="101">
        <v>1</v>
      </c>
      <c r="E329" s="93" t="s">
        <v>625</v>
      </c>
      <c r="F329" s="108"/>
      <c r="G329" s="2"/>
    </row>
    <row r="330" spans="1:7" x14ac:dyDescent="0.25">
      <c r="A330" s="8" t="str">
        <f>IF(Checklist!A330="R","R","")</f>
        <v/>
      </c>
      <c r="B330" s="97">
        <f>Checklist!B330</f>
        <v>11.020699999999998</v>
      </c>
      <c r="C330" s="98" t="str">
        <f>Checklist!C330</f>
        <v>Other (if checked, elaborate)</v>
      </c>
      <c r="D330" s="101">
        <v>1</v>
      </c>
      <c r="E330" s="93" t="s">
        <v>625</v>
      </c>
      <c r="F330" s="108"/>
      <c r="G330" s="2"/>
    </row>
    <row r="331" spans="1:7" x14ac:dyDescent="0.25">
      <c r="A331" s="8" t="str">
        <f>IF(Checklist!A331="R","R","")</f>
        <v/>
      </c>
      <c r="B331" s="97">
        <f>Checklist!B331</f>
        <v>11.03</v>
      </c>
      <c r="C331" s="98" t="str">
        <f>Checklist!C331</f>
        <v>Which of the following security measures does your corporate security plan require at all facilities?</v>
      </c>
      <c r="D331" s="110"/>
      <c r="E331" s="93" t="s">
        <v>625</v>
      </c>
      <c r="F331" s="94"/>
      <c r="G331" s="111" t="s">
        <v>623</v>
      </c>
    </row>
    <row r="332" spans="1:7" x14ac:dyDescent="0.25">
      <c r="A332" s="8" t="str">
        <f>IF(Checklist!A332="R","R","")</f>
        <v/>
      </c>
      <c r="B332" s="97">
        <f>Checklist!B332</f>
        <v>11.030099999999999</v>
      </c>
      <c r="C332" s="98" t="str">
        <f>Checklist!C332</f>
        <v>Fences</v>
      </c>
      <c r="D332" s="101">
        <v>1</v>
      </c>
      <c r="E332" s="93" t="s">
        <v>625</v>
      </c>
      <c r="F332" s="108"/>
      <c r="G332" s="2"/>
    </row>
    <row r="333" spans="1:7" x14ac:dyDescent="0.25">
      <c r="A333" s="8" t="str">
        <f>IF(Checklist!A333="R","R","")</f>
        <v/>
      </c>
      <c r="B333" s="97">
        <f>Checklist!B333</f>
        <v>11.030199999999999</v>
      </c>
      <c r="C333" s="98" t="str">
        <f>Checklist!C333</f>
        <v>Gates equivalent to attached barriers</v>
      </c>
      <c r="D333" s="101">
        <v>1</v>
      </c>
      <c r="E333" s="93" t="s">
        <v>625</v>
      </c>
      <c r="F333" s="108"/>
      <c r="G333" s="2"/>
    </row>
    <row r="334" spans="1:7" x14ac:dyDescent="0.25">
      <c r="A334" s="8" t="str">
        <f>IF(Checklist!A334="R","R","")</f>
        <v/>
      </c>
      <c r="B334" s="97">
        <f>Checklist!B334</f>
        <v>11.030299999999999</v>
      </c>
      <c r="C334" s="98" t="str">
        <f>Checklist!C334</f>
        <v>Signage such as No Trespassing, Do Not Enter,
Authorized Personnel Only, CCTV in Use, etc.</v>
      </c>
      <c r="D334" s="101">
        <v>1</v>
      </c>
      <c r="E334" s="93" t="s">
        <v>625</v>
      </c>
      <c r="F334" s="108"/>
      <c r="G334" s="2"/>
    </row>
    <row r="335" spans="1:7" x14ac:dyDescent="0.25">
      <c r="A335" s="8" t="str">
        <f>IF(Checklist!A335="R","R","")</f>
        <v/>
      </c>
      <c r="B335" s="97">
        <f>Checklist!B335</f>
        <v>11.030399999999998</v>
      </c>
      <c r="C335" s="98" t="str">
        <f>Checklist!C335</f>
        <v>Closed circuit television (CCTV)</v>
      </c>
      <c r="D335" s="101">
        <v>1</v>
      </c>
      <c r="E335" s="93" t="s">
        <v>625</v>
      </c>
      <c r="F335" s="108"/>
      <c r="G335" s="2"/>
    </row>
    <row r="336" spans="1:7" x14ac:dyDescent="0.25">
      <c r="A336" s="8" t="str">
        <f>IF(Checklist!A336="R","R","")</f>
        <v/>
      </c>
      <c r="B336" s="97">
        <f>Checklist!B336</f>
        <v>11.030499999999998</v>
      </c>
      <c r="C336" s="98" t="str">
        <f>Checklist!C336</f>
        <v>Intrusion sensors</v>
      </c>
      <c r="D336" s="101">
        <v>1</v>
      </c>
      <c r="E336" s="93" t="s">
        <v>625</v>
      </c>
      <c r="F336" s="108"/>
      <c r="G336" s="2"/>
    </row>
    <row r="337" spans="1:7" x14ac:dyDescent="0.25">
      <c r="A337" s="8" t="str">
        <f>IF(Checklist!A337="R","R","")</f>
        <v/>
      </c>
      <c r="B337" s="97">
        <f>Checklist!B337</f>
        <v>11.030599999999998</v>
      </c>
      <c r="C337" s="98" t="str">
        <f>Checklist!C337</f>
        <v>Alarms</v>
      </c>
      <c r="D337" s="101">
        <v>1</v>
      </c>
      <c r="E337" s="93" t="s">
        <v>625</v>
      </c>
      <c r="F337" s="108"/>
      <c r="G337" s="2"/>
    </row>
    <row r="338" spans="1:7" x14ac:dyDescent="0.25">
      <c r="A338" s="8" t="str">
        <f>IF(Checklist!A338="R","R","")</f>
        <v/>
      </c>
      <c r="B338" s="97">
        <f>Checklist!B338</f>
        <v>11.030699999999998</v>
      </c>
      <c r="C338" s="98" t="str">
        <f>Checklist!C338</f>
        <v>Clear zones around fence lines</v>
      </c>
      <c r="D338" s="101">
        <v>1</v>
      </c>
      <c r="E338" s="93" t="s">
        <v>625</v>
      </c>
      <c r="F338" s="108"/>
      <c r="G338" s="2"/>
    </row>
    <row r="339" spans="1:7" x14ac:dyDescent="0.25">
      <c r="A339" s="8" t="str">
        <f>IF(Checklist!A339="R","R","")</f>
        <v/>
      </c>
      <c r="B339" s="97">
        <f>Checklist!B339</f>
        <v>11.030799999999997</v>
      </c>
      <c r="C339" s="98" t="str">
        <f>Checklist!C339</f>
        <v>Locks</v>
      </c>
      <c r="D339" s="101">
        <v>1</v>
      </c>
      <c r="E339" s="93" t="s">
        <v>625</v>
      </c>
      <c r="F339" s="108"/>
      <c r="G339" s="2"/>
    </row>
    <row r="340" spans="1:7" x14ac:dyDescent="0.25">
      <c r="A340" s="8" t="str">
        <f>IF(Checklist!A340="R","R","")</f>
        <v/>
      </c>
      <c r="B340" s="97">
        <f>Checklist!B340</f>
        <v>11.030899999999997</v>
      </c>
      <c r="C340" s="98" t="str">
        <f>Checklist!C340</f>
        <v>Barriers such as bollards, planters, or Jersey barriers</v>
      </c>
      <c r="D340" s="101">
        <v>1</v>
      </c>
      <c r="E340" s="93" t="s">
        <v>625</v>
      </c>
      <c r="F340" s="108"/>
      <c r="G340" s="2"/>
    </row>
    <row r="341" spans="1:7" x14ac:dyDescent="0.25">
      <c r="A341" s="8" t="str">
        <f>IF(Checklist!A341="R","R","")</f>
        <v/>
      </c>
      <c r="B341" s="97">
        <f>Checklist!B341</f>
        <v>11.030999999999997</v>
      </c>
      <c r="C341" s="98" t="str">
        <f>Checklist!C341</f>
        <v>Tamper devices</v>
      </c>
      <c r="D341" s="101">
        <v>1</v>
      </c>
      <c r="E341" s="93" t="s">
        <v>625</v>
      </c>
      <c r="F341" s="108"/>
      <c r="G341" s="2"/>
    </row>
    <row r="342" spans="1:7" x14ac:dyDescent="0.25">
      <c r="A342" s="8" t="str">
        <f>IF(Checklist!A342="R","R","")</f>
        <v/>
      </c>
      <c r="B342" s="97">
        <f>Checklist!B342</f>
        <v>11.031099999999997</v>
      </c>
      <c r="C342" s="98" t="str">
        <f>Checklist!C342</f>
        <v>Patrols</v>
      </c>
      <c r="D342" s="101">
        <v>1</v>
      </c>
      <c r="E342" s="93" t="s">
        <v>625</v>
      </c>
      <c r="F342" s="108"/>
      <c r="G342" s="2"/>
    </row>
    <row r="343" spans="1:7" x14ac:dyDescent="0.25">
      <c r="A343" s="8" t="str">
        <f>IF(Checklist!A343="R","R","")</f>
        <v/>
      </c>
      <c r="B343" s="97">
        <f>Checklist!B343</f>
        <v>11.031199999999997</v>
      </c>
      <c r="C343" s="98" t="str">
        <f>Checklist!C343</f>
        <v>Lighting</v>
      </c>
      <c r="D343" s="101">
        <v>1</v>
      </c>
      <c r="E343" s="93" t="s">
        <v>625</v>
      </c>
      <c r="F343" s="108"/>
      <c r="G343" s="2"/>
    </row>
    <row r="344" spans="1:7" x14ac:dyDescent="0.25">
      <c r="A344" s="8" t="str">
        <f>IF(Checklist!A344="R","R","")</f>
        <v/>
      </c>
      <c r="B344" s="97">
        <f>Checklist!B344</f>
        <v>11.031299999999996</v>
      </c>
      <c r="C344" s="98" t="str">
        <f>Checklist!C344</f>
        <v>Crime Prevention Through Environmental Design (CPTED)</v>
      </c>
      <c r="D344" s="101">
        <v>1</v>
      </c>
      <c r="E344" s="93" t="s">
        <v>625</v>
      </c>
      <c r="F344" s="108"/>
      <c r="G344" s="2"/>
    </row>
    <row r="345" spans="1:7" x14ac:dyDescent="0.25">
      <c r="A345" s="8" t="str">
        <f>IF(Checklist!A345="R","R","")</f>
        <v/>
      </c>
      <c r="B345" s="97">
        <f>Checklist!B345</f>
        <v>11.031399999999996</v>
      </c>
      <c r="C345" s="98" t="str">
        <f>Checklist!C345</f>
        <v>Unarmed Guards</v>
      </c>
      <c r="D345" s="101">
        <v>1</v>
      </c>
      <c r="E345" s="93" t="s">
        <v>625</v>
      </c>
      <c r="F345" s="108"/>
      <c r="G345" s="2"/>
    </row>
    <row r="346" spans="1:7" x14ac:dyDescent="0.25">
      <c r="A346" s="8" t="str">
        <f>IF(Checklist!A346="R","R","")</f>
        <v/>
      </c>
      <c r="B346" s="97">
        <f>Checklist!B346</f>
        <v>11.031499999999996</v>
      </c>
      <c r="C346" s="98" t="str">
        <f>Checklist!C346</f>
        <v>Armed Guards</v>
      </c>
      <c r="D346" s="101">
        <v>1</v>
      </c>
      <c r="E346" s="93" t="s">
        <v>625</v>
      </c>
      <c r="F346" s="108"/>
      <c r="G346" s="2"/>
    </row>
    <row r="347" spans="1:7" x14ac:dyDescent="0.25">
      <c r="A347" s="8" t="str">
        <f>IF(Checklist!A347="R","R","")</f>
        <v/>
      </c>
      <c r="B347" s="97">
        <f>Checklist!B347</f>
        <v>11.031599999999996</v>
      </c>
      <c r="C347" s="98" t="str">
        <f>Checklist!C347</f>
        <v>Video-analytic Systems</v>
      </c>
      <c r="D347" s="101">
        <v>1</v>
      </c>
      <c r="E347" s="93" t="s">
        <v>625</v>
      </c>
      <c r="F347" s="108"/>
      <c r="G347" s="2"/>
    </row>
    <row r="348" spans="1:7" x14ac:dyDescent="0.25">
      <c r="A348" s="8" t="str">
        <f>IF(Checklist!A348="R","R","")</f>
        <v/>
      </c>
      <c r="B348" s="97">
        <f>Checklist!B348</f>
        <v>11.031699999999995</v>
      </c>
      <c r="C348" s="98" t="str">
        <f>Checklist!C348</f>
        <v>Video Recording</v>
      </c>
      <c r="D348" s="101">
        <v>1</v>
      </c>
      <c r="E348" s="93" t="s">
        <v>625</v>
      </c>
      <c r="F348" s="108"/>
      <c r="G348" s="2"/>
    </row>
    <row r="349" spans="1:7" x14ac:dyDescent="0.25">
      <c r="A349" s="8" t="str">
        <f>IF(Checklist!A349="R","R","")</f>
        <v/>
      </c>
      <c r="B349" s="97">
        <f>Checklist!B349</f>
        <v>11.031799999999995</v>
      </c>
      <c r="C349" s="98" t="str">
        <f>Checklist!C349</f>
        <v>Intrustion-detection Systems</v>
      </c>
      <c r="D349" s="101">
        <v>1</v>
      </c>
      <c r="E349" s="93" t="s">
        <v>625</v>
      </c>
      <c r="F349" s="108"/>
      <c r="G349" s="2"/>
    </row>
    <row r="350" spans="1:7" x14ac:dyDescent="0.25">
      <c r="A350" s="8" t="str">
        <f>IF(Checklist!A350="R","R","")</f>
        <v/>
      </c>
      <c r="B350" s="97">
        <f>Checklist!B350</f>
        <v>11.031899999999995</v>
      </c>
      <c r="C350" s="98" t="str">
        <f>Checklist!C350</f>
        <v>Other (if checked, elaborate)</v>
      </c>
      <c r="D350" s="101">
        <v>1</v>
      </c>
      <c r="E350" s="93" t="s">
        <v>625</v>
      </c>
      <c r="F350" s="108"/>
      <c r="G350" s="2"/>
    </row>
    <row r="351" spans="1:7" x14ac:dyDescent="0.25">
      <c r="A351" s="8" t="str">
        <f>IF(Checklist!A351="R","R","")</f>
        <v>R</v>
      </c>
      <c r="B351" s="97">
        <f>Checklist!B351</f>
        <v>11.04</v>
      </c>
      <c r="C351" s="98" t="str">
        <f>Checklist!C351</f>
        <v>Does the corporate security plan require the following security measures at all facilities?</v>
      </c>
      <c r="D351" s="110">
        <v>1</v>
      </c>
      <c r="E351" s="93" t="s">
        <v>625</v>
      </c>
      <c r="F351" s="110">
        <v>1</v>
      </c>
      <c r="G351" s="111" t="s">
        <v>623</v>
      </c>
    </row>
    <row r="352" spans="1:7" x14ac:dyDescent="0.25">
      <c r="A352" s="8" t="str">
        <f>IF(Checklist!A352="R","R","")</f>
        <v/>
      </c>
      <c r="B352" s="97">
        <f>Checklist!B352</f>
        <v>11.040099999999999</v>
      </c>
      <c r="C352" s="98" t="str">
        <f>Checklist!C352</f>
        <v>Employ measures to impede unauthorized persons from
gaining access to a facility and restricted areas within a facility.</v>
      </c>
      <c r="D352" s="101">
        <v>1</v>
      </c>
      <c r="E352" s="93" t="s">
        <v>625</v>
      </c>
      <c r="F352" s="101">
        <f>D352</f>
        <v>1</v>
      </c>
      <c r="G352" s="2"/>
    </row>
    <row r="353" spans="1:7" x14ac:dyDescent="0.25">
      <c r="A353" s="8" t="str">
        <f>IF(Checklist!A353="R","R","")</f>
        <v/>
      </c>
      <c r="B353" s="97">
        <f>Checklist!B353</f>
        <v>11.040199999999999</v>
      </c>
      <c r="C353" s="98" t="str">
        <f>Checklist!C353</f>
        <v>Close and secure perimeter gates or entrances when not in use.</v>
      </c>
      <c r="D353" s="101">
        <v>1</v>
      </c>
      <c r="E353" s="93" t="s">
        <v>625</v>
      </c>
      <c r="F353" s="101">
        <f>D353</f>
        <v>1</v>
      </c>
      <c r="G353" s="2"/>
    </row>
    <row r="354" spans="1:7" x14ac:dyDescent="0.25">
      <c r="A354" s="8" t="str">
        <f>IF(Checklist!A354="R","R","")</f>
        <v/>
      </c>
      <c r="B354" s="97">
        <f>Checklist!B354</f>
        <v>11.040299999999998</v>
      </c>
      <c r="C354" s="98" t="str">
        <f>Checklist!C354</f>
        <v>Post “No Trespassing” or “Authorized Personnel Only” signs
at intervals that are visible from any point of potential entry.</v>
      </c>
      <c r="D354" s="101">
        <v>1</v>
      </c>
      <c r="E354" s="93" t="s">
        <v>625</v>
      </c>
      <c r="F354" s="101">
        <f>D354</f>
        <v>1</v>
      </c>
      <c r="G354" s="2"/>
    </row>
    <row r="355" spans="1:7" x14ac:dyDescent="0.25">
      <c r="A355" s="8" t="str">
        <f>IF(Checklist!A355="R","R","")</f>
        <v>R</v>
      </c>
      <c r="B355" s="97">
        <f>Checklist!B355</f>
        <v>11.05</v>
      </c>
      <c r="C355" s="98" t="str">
        <f>Checklist!C355</f>
        <v>Does the corporate security plan require the following security measures at all facilities?</v>
      </c>
      <c r="D355" s="110">
        <v>1</v>
      </c>
      <c r="E355" s="93" t="s">
        <v>625</v>
      </c>
      <c r="F355" s="110">
        <v>1</v>
      </c>
      <c r="G355" s="111" t="s">
        <v>623</v>
      </c>
    </row>
    <row r="356" spans="1:7" x14ac:dyDescent="0.25">
      <c r="A356" s="8" t="str">
        <f>IF(Checklist!A356="R","R","")</f>
        <v/>
      </c>
      <c r="B356" s="97">
        <f>Checklist!B356</f>
        <v>11.0501</v>
      </c>
      <c r="C356" s="98" t="str">
        <f>Checklist!C356</f>
        <v>Employ measures to impede unauthorized access to facilities.</v>
      </c>
      <c r="D356" s="101">
        <v>1</v>
      </c>
      <c r="E356" s="93" t="s">
        <v>625</v>
      </c>
      <c r="F356" s="101">
        <f t="shared" ref="F356:F367" si="14">D356</f>
        <v>1</v>
      </c>
      <c r="G356" s="2"/>
    </row>
    <row r="357" spans="1:7" x14ac:dyDescent="0.25">
      <c r="A357" s="8" t="str">
        <f>IF(Checklist!A357="R","R","")</f>
        <v/>
      </c>
      <c r="B357" s="97">
        <f>Checklist!B357</f>
        <v>11.0502</v>
      </c>
      <c r="C357" s="98" t="str">
        <f>Checklist!C357</f>
        <v>Maintain fences, if used, without gaps
around gates or underneath the fence line.</v>
      </c>
      <c r="D357" s="101">
        <v>1</v>
      </c>
      <c r="E357" s="93" t="s">
        <v>625</v>
      </c>
      <c r="F357" s="101">
        <f t="shared" si="14"/>
        <v>1</v>
      </c>
      <c r="G357" s="2"/>
    </row>
    <row r="358" spans="1:7" x14ac:dyDescent="0.25">
      <c r="A358" s="8" t="str">
        <f>IF(Checklist!A358="R","R","")</f>
        <v/>
      </c>
      <c r="B358" s="97">
        <f>Checklist!B358</f>
        <v>11.0503</v>
      </c>
      <c r="C358" s="98" t="str">
        <f>Checklist!C358</f>
        <v>Ensure that there is a clear zone for several feet on either side
of the fence, free of obstructions, vegetation, or objects that
could be used for concealment or to scale the fence.</v>
      </c>
      <c r="D358" s="101">
        <v>1</v>
      </c>
      <c r="E358" s="93" t="s">
        <v>625</v>
      </c>
      <c r="F358" s="101">
        <f t="shared" si="14"/>
        <v>1</v>
      </c>
      <c r="G358" s="2"/>
    </row>
    <row r="359" spans="1:7" x14ac:dyDescent="0.25">
      <c r="A359" s="8" t="str">
        <f>IF(Checklist!A359="R","R","")</f>
        <v>R</v>
      </c>
      <c r="B359" s="97">
        <f>Checklist!B359</f>
        <v>11.06</v>
      </c>
      <c r="C359" s="98" t="str">
        <f>Checklist!C359</f>
        <v>Does the corporate security plan require that each critical facility implement procedures (e.g., manual or electronic sign in/out) for controlling access to the facility and restricted buildings or areas within the facility?</v>
      </c>
      <c r="D359" s="101">
        <v>1</v>
      </c>
      <c r="E359" s="93" t="s">
        <v>625</v>
      </c>
      <c r="F359" s="101">
        <f t="shared" si="14"/>
        <v>1</v>
      </c>
      <c r="G359" s="2"/>
    </row>
    <row r="360" spans="1:7" x14ac:dyDescent="0.25">
      <c r="A360" s="8" t="str">
        <f>IF(Checklist!A360="R","R","")</f>
        <v>R</v>
      </c>
      <c r="B360" s="97">
        <f>Checklist!B360</f>
        <v>11.07</v>
      </c>
      <c r="C360" s="98" t="str">
        <f>Checklist!C360</f>
        <v>Does the corporate security plan require that each critical facility create a security perimeter that impedes unauthorized vehicles from entering the facility perimeter or critical areas by installing and maintaining barriers (e.g., fences, bollards, jersey barriers)?</v>
      </c>
      <c r="D360" s="101">
        <v>1</v>
      </c>
      <c r="E360" s="93" t="s">
        <v>625</v>
      </c>
      <c r="F360" s="101">
        <f t="shared" si="14"/>
        <v>1</v>
      </c>
      <c r="G360" s="2"/>
    </row>
    <row r="361" spans="1:7" x14ac:dyDescent="0.25">
      <c r="A361" s="8" t="str">
        <f>IF(Checklist!A361="R","R","")</f>
        <v>R</v>
      </c>
      <c r="B361" s="97">
        <f>Checklist!B361</f>
        <v>11.08</v>
      </c>
      <c r="C361" s="98" t="str">
        <f>Checklist!C361</f>
        <v>Does the corporate security plan require that each critical facility ensure that visitors are monitored and escorted?</v>
      </c>
      <c r="D361" s="101">
        <v>1</v>
      </c>
      <c r="E361" s="93" t="s">
        <v>625</v>
      </c>
      <c r="F361" s="101">
        <f t="shared" si="14"/>
        <v>1</v>
      </c>
      <c r="G361" s="2"/>
    </row>
    <row r="362" spans="1:7" x14ac:dyDescent="0.25">
      <c r="A362" s="8" t="str">
        <f>IF(Checklist!A362="R","R","")</f>
        <v>R</v>
      </c>
      <c r="B362" s="97">
        <f>Checklist!B362</f>
        <v>11.09</v>
      </c>
      <c r="C362" s="98" t="str">
        <f>Checklist!C362</f>
        <v>Does the corporate security plan require that each critical facility install and maintain gates of an equivalent quality to the barrier to which they are attached?</v>
      </c>
      <c r="D362" s="101">
        <v>1</v>
      </c>
      <c r="E362" s="93" t="s">
        <v>625</v>
      </c>
      <c r="F362" s="101">
        <f t="shared" si="14"/>
        <v>1</v>
      </c>
      <c r="G362" s="2"/>
    </row>
    <row r="363" spans="1:7" x14ac:dyDescent="0.25">
      <c r="A363" s="8" t="str">
        <f>IF(Checklist!A363="R","R","")</f>
        <v>R</v>
      </c>
      <c r="B363" s="97">
        <f>Checklist!B363</f>
        <v>11.1</v>
      </c>
      <c r="C363" s="98" t="str">
        <f>Checklist!C363</f>
        <v>Does the corporate security plan require that each critical facility provide sufficient illumination for human and technological recognition of intrusion into the facility perimeter or critical areas?</v>
      </c>
      <c r="D363" s="101">
        <v>1</v>
      </c>
      <c r="E363" s="93" t="s">
        <v>625</v>
      </c>
      <c r="F363" s="101">
        <f t="shared" si="14"/>
        <v>1</v>
      </c>
      <c r="G363" s="2"/>
    </row>
    <row r="364" spans="1:7" x14ac:dyDescent="0.25">
      <c r="A364" s="8" t="str">
        <f>IF(Checklist!A364="R","R","")</f>
        <v>R</v>
      </c>
      <c r="B364" s="97">
        <f>Checklist!B364</f>
        <v>11.11</v>
      </c>
      <c r="C364" s="98" t="str">
        <f>Checklist!C364</f>
        <v>Does the corporate security plan require that each critical facility or critical areas within a facility have security measures to monitor, detect, and assess 24 hours per day, 7 days per week?</v>
      </c>
      <c r="D364" s="101">
        <v>1</v>
      </c>
      <c r="E364" s="93" t="s">
        <v>625</v>
      </c>
      <c r="F364" s="101">
        <f t="shared" si="14"/>
        <v>1</v>
      </c>
      <c r="G364" s="2"/>
    </row>
    <row r="365" spans="1:7" x14ac:dyDescent="0.25">
      <c r="A365" s="8" t="str">
        <f>IF(Checklist!A365="R","R","")</f>
        <v>R</v>
      </c>
      <c r="B365" s="97">
        <f>Checklist!B365</f>
        <v>11.12</v>
      </c>
      <c r="C365" s="98" t="str">
        <f>Checklist!C365</f>
        <v>Does your corporation have key control procedures for key issuance, tracking, collection, loss, and unauthorized duplication?</v>
      </c>
      <c r="D365" s="101">
        <v>1</v>
      </c>
      <c r="E365" s="93" t="s">
        <v>625</v>
      </c>
      <c r="F365" s="101">
        <f t="shared" si="14"/>
        <v>1</v>
      </c>
      <c r="G365" s="2"/>
    </row>
    <row r="366" spans="1:7" x14ac:dyDescent="0.25">
      <c r="A366" s="8" t="str">
        <f>IF(Checklist!A366="R","R","")</f>
        <v>R</v>
      </c>
      <c r="B366" s="97">
        <f>Checklist!B366</f>
        <v>11.129999999999999</v>
      </c>
      <c r="C366" s="98" t="str">
        <f>Checklist!C366</f>
        <v>Does your corporation conduct a key inventory at least every 24 months?</v>
      </c>
      <c r="D366" s="101">
        <v>1</v>
      </c>
      <c r="E366" s="93" t="s">
        <v>625</v>
      </c>
      <c r="F366" s="101">
        <f t="shared" si="14"/>
        <v>1</v>
      </c>
      <c r="G366" s="2"/>
    </row>
    <row r="367" spans="1:7" x14ac:dyDescent="0.25">
      <c r="A367" s="8" t="str">
        <f>IF(Checklist!A367="R","R","")</f>
        <v>R</v>
      </c>
      <c r="B367" s="97">
        <f>Checklist!B367</f>
        <v>11.139999999999999</v>
      </c>
      <c r="C367" s="98" t="str">
        <f>Checklist!C367</f>
        <v>Does your corporation use patent keys to prevent unauthorized duplication?</v>
      </c>
      <c r="D367" s="101">
        <v>1</v>
      </c>
      <c r="E367" s="93" t="s">
        <v>625</v>
      </c>
      <c r="F367" s="101">
        <f t="shared" si="14"/>
        <v>1</v>
      </c>
      <c r="G367" s="2"/>
    </row>
    <row r="368" spans="1:7" ht="13" x14ac:dyDescent="0.25">
      <c r="A368" s="89" t="str">
        <f>Checklist!A368</f>
        <v>SAI</v>
      </c>
      <c r="B368" s="100">
        <f>Checklist!B368</f>
        <v>12</v>
      </c>
      <c r="C368" s="89" t="str">
        <f>Checklist!C368</f>
        <v>Personnel Security</v>
      </c>
      <c r="D368" s="113">
        <v>1</v>
      </c>
      <c r="E368" s="93" t="s">
        <v>625</v>
      </c>
      <c r="F368" s="113">
        <v>1</v>
      </c>
      <c r="G368" s="2"/>
    </row>
    <row r="369" spans="1:7" x14ac:dyDescent="0.25">
      <c r="A369" s="8" t="str">
        <f>IF(Checklist!A369="R","R","")</f>
        <v>R</v>
      </c>
      <c r="B369" s="97">
        <f>Checklist!B369</f>
        <v>12.01</v>
      </c>
      <c r="C369" s="98" t="str">
        <f>Checklist!C369</f>
        <v>Has your corporation established policies and procedures for applicant pre-employment screening and behavioral criteria for disqualification of applicants and employees?</v>
      </c>
      <c r="D369" s="101">
        <v>1</v>
      </c>
      <c r="E369" s="93" t="s">
        <v>625</v>
      </c>
      <c r="F369" s="108"/>
      <c r="G369" s="2"/>
    </row>
    <row r="370" spans="1:7" x14ac:dyDescent="0.25">
      <c r="A370" s="8" t="str">
        <f>IF(Checklist!A370="R","R","")</f>
        <v/>
      </c>
      <c r="B370" s="97">
        <f>Checklist!B370</f>
        <v>12.02</v>
      </c>
      <c r="C370" s="98" t="str">
        <f>Checklist!C370</f>
        <v>Is there at least one individual within your corporation who holds a current federal security clearance?</v>
      </c>
      <c r="D370" s="101">
        <v>1</v>
      </c>
      <c r="E370" s="93" t="s">
        <v>625</v>
      </c>
      <c r="F370" s="101">
        <f>D370</f>
        <v>1</v>
      </c>
      <c r="G370" s="2"/>
    </row>
    <row r="371" spans="1:7" x14ac:dyDescent="0.25">
      <c r="A371" s="8" t="str">
        <f>IF(Checklist!A371="R","R","")</f>
        <v/>
      </c>
      <c r="B371" s="97">
        <f>Checklist!B371</f>
        <v>12.03</v>
      </c>
      <c r="C371" s="98" t="str">
        <f>Checklist!C371</f>
        <v>What is the highest level of clearance that is held within your corporation?</v>
      </c>
      <c r="D371" s="110"/>
      <c r="E371" s="93" t="s">
        <v>625</v>
      </c>
      <c r="F371" s="94"/>
      <c r="G371" s="111" t="s">
        <v>623</v>
      </c>
    </row>
    <row r="372" spans="1:7" x14ac:dyDescent="0.25">
      <c r="A372" s="8" t="str">
        <f>IF(Checklist!A372="R","R","")</f>
        <v/>
      </c>
      <c r="B372" s="97">
        <f>Checklist!B372</f>
        <v>12.030099999999999</v>
      </c>
      <c r="C372" s="98" t="str">
        <f>Checklist!C372</f>
        <v>Secret</v>
      </c>
      <c r="D372" s="101">
        <v>1</v>
      </c>
      <c r="E372" s="93" t="s">
        <v>625</v>
      </c>
      <c r="F372" s="108"/>
      <c r="G372" s="2"/>
    </row>
    <row r="373" spans="1:7" x14ac:dyDescent="0.25">
      <c r="A373" s="8" t="str">
        <f>IF(Checklist!A373="R","R","")</f>
        <v/>
      </c>
      <c r="B373" s="97">
        <f>Checklist!B373</f>
        <v>12.030200000000001</v>
      </c>
      <c r="C373" s="98" t="str">
        <f>Checklist!C373</f>
        <v>Top Secret</v>
      </c>
      <c r="D373" s="101">
        <v>1</v>
      </c>
      <c r="E373" s="93" t="s">
        <v>625</v>
      </c>
      <c r="F373" s="108"/>
      <c r="G373" s="2"/>
    </row>
    <row r="374" spans="1:7" x14ac:dyDescent="0.25">
      <c r="A374" s="8" t="str">
        <f>IF(Checklist!A374="R","R","")</f>
        <v/>
      </c>
      <c r="B374" s="97">
        <f>Checklist!B374</f>
        <v>12.0303</v>
      </c>
      <c r="C374" s="98" t="str">
        <f>Checklist!C374</f>
        <v>Top Secret SCI</v>
      </c>
      <c r="D374" s="101">
        <v>1</v>
      </c>
      <c r="E374" s="93" t="s">
        <v>625</v>
      </c>
      <c r="F374" s="108"/>
      <c r="G374" s="2"/>
    </row>
    <row r="375" spans="1:7" x14ac:dyDescent="0.25">
      <c r="A375" s="8" t="str">
        <f>IF(Checklist!A375="R","R","")</f>
        <v/>
      </c>
      <c r="B375" s="97">
        <f>Checklist!B375</f>
        <v>12.04</v>
      </c>
      <c r="C375" s="98" t="str">
        <f>Checklist!C375</f>
        <v>Does your corporation conduct pre-employment background investigations on all potential employees?</v>
      </c>
      <c r="D375" s="101">
        <v>1</v>
      </c>
      <c r="E375" s="93" t="s">
        <v>625</v>
      </c>
      <c r="F375" s="108"/>
      <c r="G375" s="2"/>
    </row>
    <row r="376" spans="1:7" x14ac:dyDescent="0.25">
      <c r="A376" s="8" t="str">
        <f>IF(Checklist!A376="R","R","")</f>
        <v>R</v>
      </c>
      <c r="B376" s="97">
        <f>Checklist!B376</f>
        <v>12.05</v>
      </c>
      <c r="C376" s="98" t="str">
        <f>Checklist!C376</f>
        <v>Does your corporation conduct pre-employment background investigations of applicants for positions that involve any of the following?</v>
      </c>
      <c r="D376" s="110">
        <v>1</v>
      </c>
      <c r="E376" s="93" t="s">
        <v>625</v>
      </c>
      <c r="F376" s="110">
        <v>1</v>
      </c>
      <c r="G376" s="111" t="s">
        <v>623</v>
      </c>
    </row>
    <row r="377" spans="1:7" x14ac:dyDescent="0.25">
      <c r="A377" s="8" t="str">
        <f>IF(Checklist!A377="R","R","")</f>
        <v/>
      </c>
      <c r="B377" s="97">
        <f>Checklist!B377</f>
        <v>12.0501</v>
      </c>
      <c r="C377" s="98" t="str">
        <f>Checklist!C377</f>
        <v>Authorized regular unescorted access
to control systems or sensitive areas.</v>
      </c>
      <c r="D377" s="101">
        <v>1</v>
      </c>
      <c r="E377" s="93" t="s">
        <v>625</v>
      </c>
      <c r="F377" s="101">
        <f>D377</f>
        <v>1</v>
      </c>
      <c r="G377" s="2"/>
    </row>
    <row r="378" spans="1:7" x14ac:dyDescent="0.25">
      <c r="A378" s="8" t="str">
        <f>IF(Checklist!A378="R","R","")</f>
        <v/>
      </c>
      <c r="B378" s="97">
        <f>Checklist!B378</f>
        <v>12.0502</v>
      </c>
      <c r="C378" s="98" t="str">
        <f>Checklist!C378</f>
        <v>Authorized access to sensitive information.</v>
      </c>
      <c r="D378" s="101">
        <v>1</v>
      </c>
      <c r="E378" s="93" t="s">
        <v>625</v>
      </c>
      <c r="F378" s="101">
        <f>D378</f>
        <v>1</v>
      </c>
      <c r="G378" s="2"/>
    </row>
    <row r="379" spans="1:7" x14ac:dyDescent="0.25">
      <c r="A379" s="8" t="str">
        <f>IF(Checklist!A379="R","R","")</f>
        <v/>
      </c>
      <c r="B379" s="97">
        <f>Checklist!B379</f>
        <v>12.0503</v>
      </c>
      <c r="C379" s="98" t="str">
        <f>Checklist!C379</f>
        <v>Assigned security roles</v>
      </c>
      <c r="D379" s="101">
        <v>1</v>
      </c>
      <c r="E379" s="93" t="s">
        <v>625</v>
      </c>
      <c r="F379" s="101">
        <f>D379</f>
        <v>1</v>
      </c>
      <c r="G379" s="2"/>
    </row>
    <row r="380" spans="1:7" x14ac:dyDescent="0.25">
      <c r="A380" s="8" t="str">
        <f>IF(Checklist!A380="R","R","")</f>
        <v/>
      </c>
      <c r="B380" s="97">
        <f>Checklist!B380</f>
        <v>12.0504</v>
      </c>
      <c r="C380" s="98" t="str">
        <f>Checklist!C380</f>
        <v>Assigned to work at or granted
access rights to critical facilities.</v>
      </c>
      <c r="D380" s="101">
        <v>1</v>
      </c>
      <c r="E380" s="93" t="s">
        <v>625</v>
      </c>
      <c r="F380" s="101">
        <f>D380</f>
        <v>1</v>
      </c>
      <c r="G380" s="2"/>
    </row>
    <row r="381" spans="1:7" x14ac:dyDescent="0.25">
      <c r="A381" s="8" t="str">
        <f>IF(Checklist!A381="R","R","")</f>
        <v/>
      </c>
      <c r="B381" s="97">
        <f>Checklist!B381</f>
        <v>12.06</v>
      </c>
      <c r="C381" s="98" t="str">
        <f>Checklist!C381</f>
        <v>Does your corporation have a designated individual solely responsible for cyber/SCADA security?</v>
      </c>
      <c r="D381" s="101">
        <v>1</v>
      </c>
      <c r="E381" s="93" t="s">
        <v>625</v>
      </c>
      <c r="F381" s="108"/>
      <c r="G381" s="2"/>
    </row>
    <row r="382" spans="1:7" x14ac:dyDescent="0.25">
      <c r="A382" s="8" t="str">
        <f>IF(Checklist!A382="R","R","")</f>
        <v>R</v>
      </c>
      <c r="B382" s="97">
        <f>Checklist!B382</f>
        <v>12.07</v>
      </c>
      <c r="C382" s="98" t="str">
        <f>Checklist!C382</f>
        <v>Do pre-employment background investigations of applicants for positions described in Question 12.0500 above include all of the following?</v>
      </c>
      <c r="D382" s="110">
        <v>1</v>
      </c>
      <c r="E382" s="93" t="s">
        <v>625</v>
      </c>
      <c r="F382" s="110">
        <v>1</v>
      </c>
      <c r="G382" s="111" t="s">
        <v>623</v>
      </c>
    </row>
    <row r="383" spans="1:7" x14ac:dyDescent="0.25">
      <c r="A383" s="8" t="str">
        <f>IF(Checklist!A383="R","R","")</f>
        <v/>
      </c>
      <c r="B383" s="97">
        <f>Checklist!B383</f>
        <v>12.0701</v>
      </c>
      <c r="C383" s="98" t="str">
        <f>Checklist!C383</f>
        <v>Verification and validation of identity</v>
      </c>
      <c r="D383" s="101">
        <v>1</v>
      </c>
      <c r="E383" s="93" t="s">
        <v>625</v>
      </c>
      <c r="F383" s="101">
        <f>D383</f>
        <v>1</v>
      </c>
      <c r="G383" s="2"/>
    </row>
    <row r="384" spans="1:7" x14ac:dyDescent="0.25">
      <c r="A384" s="8" t="str">
        <f>IF(Checklist!A384="R","R","")</f>
        <v/>
      </c>
      <c r="B384" s="97">
        <f>Checklist!B384</f>
        <v>12.0702</v>
      </c>
      <c r="C384" s="98" t="str">
        <f>Checklist!C384</f>
        <v>Criminal history check</v>
      </c>
      <c r="D384" s="101">
        <v>1</v>
      </c>
      <c r="E384" s="93" t="s">
        <v>625</v>
      </c>
      <c r="F384" s="101">
        <f>D384</f>
        <v>1</v>
      </c>
      <c r="G384" s="2"/>
    </row>
    <row r="385" spans="1:7" x14ac:dyDescent="0.25">
      <c r="A385" s="8" t="str">
        <f>IF(Checklist!A385="R","R","")</f>
        <v/>
      </c>
      <c r="B385" s="97">
        <f>Checklist!B385</f>
        <v>12.0703</v>
      </c>
      <c r="C385" s="98" t="str">
        <f>Checklist!C385</f>
        <v>Verification and validation of
legal authorization to work</v>
      </c>
      <c r="D385" s="101">
        <v>1</v>
      </c>
      <c r="E385" s="93" t="s">
        <v>625</v>
      </c>
      <c r="F385" s="101">
        <f>D385</f>
        <v>1</v>
      </c>
      <c r="G385" s="2"/>
    </row>
    <row r="386" spans="1:7" x14ac:dyDescent="0.25">
      <c r="A386" s="8" t="str">
        <f>IF(Checklist!A386="R","R","")</f>
        <v>R</v>
      </c>
      <c r="B386" s="97">
        <f>Checklist!B386</f>
        <v>12.08</v>
      </c>
      <c r="C386" s="98" t="str">
        <f>Checklist!C386</f>
        <v>Has your corporation developed identification and badging policies and procedures for personnel who have access to secure areas or sensitive information that address the following?</v>
      </c>
      <c r="D386" s="110">
        <v>1</v>
      </c>
      <c r="E386" s="93" t="s">
        <v>625</v>
      </c>
      <c r="F386" s="110">
        <v>1</v>
      </c>
      <c r="G386" s="111" t="s">
        <v>623</v>
      </c>
    </row>
    <row r="387" spans="1:7" x14ac:dyDescent="0.25">
      <c r="A387" s="8" t="str">
        <f>IF(Checklist!A387="R","R","")</f>
        <v/>
      </c>
      <c r="B387" s="97">
        <f>Checklist!B387</f>
        <v>12.0801</v>
      </c>
      <c r="C387" s="98" t="str">
        <f>Checklist!C387</f>
        <v>Lost or stolen identification cards or badges</v>
      </c>
      <c r="D387" s="101">
        <v>1</v>
      </c>
      <c r="E387" s="93" t="s">
        <v>625</v>
      </c>
      <c r="F387" s="101">
        <f>D387</f>
        <v>1</v>
      </c>
      <c r="G387" s="2"/>
    </row>
    <row r="388" spans="1:7" x14ac:dyDescent="0.25">
      <c r="A388" s="8" t="str">
        <f>IF(Checklist!A388="R","R","")</f>
        <v/>
      </c>
      <c r="B388" s="97">
        <f>Checklist!B388</f>
        <v>12.0802</v>
      </c>
      <c r="C388" s="98" t="str">
        <f>Checklist!C388</f>
        <v>Temporary badges</v>
      </c>
      <c r="D388" s="101">
        <v>1</v>
      </c>
      <c r="E388" s="93" t="s">
        <v>625</v>
      </c>
      <c r="F388" s="101">
        <f>D388</f>
        <v>1</v>
      </c>
      <c r="G388" s="2"/>
    </row>
    <row r="389" spans="1:7" x14ac:dyDescent="0.25">
      <c r="A389" s="8" t="str">
        <f>IF(Checklist!A389="R","R","")</f>
        <v/>
      </c>
      <c r="B389" s="97">
        <f>Checklist!B389</f>
        <v>12.080299999999999</v>
      </c>
      <c r="C389" s="98" t="str">
        <f>Checklist!C389</f>
        <v>Personnel termination</v>
      </c>
      <c r="D389" s="101">
        <v>1</v>
      </c>
      <c r="E389" s="93" t="s">
        <v>625</v>
      </c>
      <c r="F389" s="101">
        <f>D389</f>
        <v>1</v>
      </c>
      <c r="G389" s="2"/>
    </row>
    <row r="390" spans="1:7" x14ac:dyDescent="0.25">
      <c r="A390" s="8" t="str">
        <f>IF(Checklist!A390="R","R","")</f>
        <v/>
      </c>
      <c r="B390" s="97">
        <f>Checklist!B390</f>
        <v>12.09</v>
      </c>
      <c r="C390" s="98" t="str">
        <f>Checklist!C390</f>
        <v>Does your corporation use the federally-established list of disqualifying crimes (listed in 49 CFR 1572.103) to assess the suitability of personnel for positions described in Question 12.0500 above?</v>
      </c>
      <c r="D390" s="101">
        <v>1</v>
      </c>
      <c r="E390" s="93" t="s">
        <v>625</v>
      </c>
      <c r="F390" s="108"/>
      <c r="G390" s="2"/>
    </row>
    <row r="391" spans="1:7" x14ac:dyDescent="0.25">
      <c r="A391" s="8" t="str">
        <f>IF(Checklist!A391="R","R","")</f>
        <v>R</v>
      </c>
      <c r="B391" s="97">
        <f>Checklist!B391</f>
        <v>12.1</v>
      </c>
      <c r="C391" s="98" t="str">
        <f>Checklist!C391</f>
        <v>Does your corporation conduct recurring background investigations at least every ten years for employees occupying security positions or who have access to sensitive information or areas?</v>
      </c>
      <c r="D391" s="101">
        <v>1</v>
      </c>
      <c r="E391" s="93" t="s">
        <v>625</v>
      </c>
      <c r="F391" s="101">
        <f>D391</f>
        <v>1</v>
      </c>
      <c r="G391" s="2"/>
    </row>
    <row r="392" spans="1:7" x14ac:dyDescent="0.25">
      <c r="A392" s="8" t="str">
        <f>IF(Checklist!A392="R","R","")</f>
        <v>R</v>
      </c>
      <c r="B392" s="97">
        <f>Checklist!B392</f>
        <v>12.11</v>
      </c>
      <c r="C392" s="98" t="str">
        <f>Checklist!C392</f>
        <v>Does the corporate security plan require that each critical facility ensure that company or vendor identification is available for examination by being visibly displayed or carried by personnel while on-site?</v>
      </c>
      <c r="D392" s="101">
        <v>1</v>
      </c>
      <c r="E392" s="93" t="s">
        <v>625</v>
      </c>
      <c r="F392" s="101">
        <f>D392</f>
        <v>1</v>
      </c>
      <c r="G392" s="2"/>
    </row>
    <row r="393" spans="1:7" x14ac:dyDescent="0.25">
      <c r="A393" s="8" t="str">
        <f>IF(Checklist!A393="R","R","")</f>
        <v>R</v>
      </c>
      <c r="B393" s="97">
        <f>Checklist!B393</f>
        <v>12.12</v>
      </c>
      <c r="C393" s="98" t="str">
        <f>Checklist!C393</f>
        <v>Does your corporation verify that contractors have background investigation policies and procedures at least as rigorous as the corporation’s?</v>
      </c>
      <c r="D393" s="101">
        <v>1</v>
      </c>
      <c r="E393" s="93" t="s">
        <v>625</v>
      </c>
      <c r="F393" s="101">
        <f>D393</f>
        <v>1</v>
      </c>
      <c r="G393" s="2"/>
    </row>
    <row r="394" spans="1:7" x14ac:dyDescent="0.25">
      <c r="A394" s="8" t="str">
        <f>IF(Checklist!A394="R","R","")</f>
        <v>R</v>
      </c>
      <c r="B394" s="97">
        <f>Checklist!B394</f>
        <v>12.13</v>
      </c>
      <c r="C394" s="98" t="str">
        <f>Checklist!C394</f>
        <v>Does the corporate security plan require that each critical facility ensure personnel identification cards or badges are secure from tampering and contain the individual’s photograph and name?</v>
      </c>
      <c r="D394" s="101">
        <v>1</v>
      </c>
      <c r="E394" s="93" t="s">
        <v>625</v>
      </c>
      <c r="F394" s="101">
        <f>D394</f>
        <v>1</v>
      </c>
      <c r="G394" s="2"/>
    </row>
    <row r="395" spans="1:7" x14ac:dyDescent="0.25">
      <c r="A395" s="8" t="str">
        <f>IF(Checklist!A395="R","R","")</f>
        <v/>
      </c>
      <c r="B395" s="97">
        <f>Checklist!B395</f>
        <v>12.14</v>
      </c>
      <c r="C395" s="98" t="str">
        <f>Checklist!C395</f>
        <v>Does your corporation have a policy and/or procedure in place addressing security issues related to employee termination?</v>
      </c>
      <c r="D395" s="101">
        <v>1</v>
      </c>
      <c r="E395" s="93" t="s">
        <v>625</v>
      </c>
      <c r="F395" s="108"/>
      <c r="G395" s="2"/>
    </row>
    <row r="396" spans="1:7" x14ac:dyDescent="0.25">
      <c r="A396" s="8" t="str">
        <f>IF(Checklist!A396="R","R","")</f>
        <v/>
      </c>
      <c r="B396" s="97">
        <f>Checklist!B396</f>
        <v>12.15</v>
      </c>
      <c r="C396" s="98" t="str">
        <f>Checklist!C396</f>
        <v>Are the following actions taken during termination activities?</v>
      </c>
      <c r="D396" s="110">
        <v>1</v>
      </c>
      <c r="E396" s="93" t="s">
        <v>625</v>
      </c>
      <c r="F396" s="94"/>
      <c r="G396" s="111" t="s">
        <v>623</v>
      </c>
    </row>
    <row r="397" spans="1:7" x14ac:dyDescent="0.25">
      <c r="A397" s="8" t="str">
        <f>IF(Checklist!A397="R","R","")</f>
        <v/>
      </c>
      <c r="B397" s="97">
        <f>Checklist!B397</f>
        <v>12.1501</v>
      </c>
      <c r="C397" s="98" t="str">
        <f>Checklist!C397</f>
        <v>Retrieve badge or identification card.</v>
      </c>
      <c r="D397" s="101">
        <v>1</v>
      </c>
      <c r="E397" s="93" t="s">
        <v>625</v>
      </c>
      <c r="F397" s="108"/>
      <c r="G397" s="2"/>
    </row>
    <row r="398" spans="1:7" x14ac:dyDescent="0.25">
      <c r="A398" s="8" t="str">
        <f>IF(Checklist!A398="R","R","")</f>
        <v/>
      </c>
      <c r="B398" s="97">
        <f>Checklist!B398</f>
        <v>12.1502</v>
      </c>
      <c r="C398" s="98" t="str">
        <f>Checklist!C398</f>
        <v>Disable passwords.</v>
      </c>
      <c r="D398" s="101">
        <v>1</v>
      </c>
      <c r="E398" s="93" t="s">
        <v>625</v>
      </c>
      <c r="F398" s="108"/>
      <c r="G398" s="2"/>
    </row>
    <row r="399" spans="1:7" x14ac:dyDescent="0.25">
      <c r="A399" s="8" t="str">
        <f>IF(Checklist!A399="R","R","")</f>
        <v/>
      </c>
      <c r="B399" s="97">
        <f>Checklist!B399</f>
        <v>12.1503</v>
      </c>
      <c r="C399" s="98" t="str">
        <f>Checklist!C399</f>
        <v>Retrieve keys.</v>
      </c>
      <c r="D399" s="101">
        <v>1</v>
      </c>
      <c r="E399" s="93" t="s">
        <v>625</v>
      </c>
      <c r="F399" s="108"/>
      <c r="G399" s="2"/>
    </row>
    <row r="400" spans="1:7" x14ac:dyDescent="0.25">
      <c r="A400" s="8" t="str">
        <f>IF(Checklist!A400="R","R","")</f>
        <v/>
      </c>
      <c r="B400" s="97">
        <f>Checklist!B400</f>
        <v>12.150399999999999</v>
      </c>
      <c r="C400" s="98" t="str">
        <f>Checklist!C400</f>
        <v>Retrieve operational and/or security manuals.</v>
      </c>
      <c r="D400" s="101">
        <v>1</v>
      </c>
      <c r="E400" s="93" t="s">
        <v>625</v>
      </c>
      <c r="F400" s="108"/>
      <c r="G400" s="2"/>
    </row>
    <row r="401" spans="1:7" x14ac:dyDescent="0.25">
      <c r="A401" s="8" t="str">
        <f>IF(Checklist!A401="R","R","")</f>
        <v/>
      </c>
      <c r="B401" s="97">
        <f>Checklist!B401</f>
        <v>12.150499999999999</v>
      </c>
      <c r="C401" s="98" t="str">
        <f>Checklist!C401</f>
        <v>Block computer-system access.</v>
      </c>
      <c r="D401" s="101">
        <v>1</v>
      </c>
      <c r="E401" s="93" t="s">
        <v>625</v>
      </c>
      <c r="F401" s="108"/>
      <c r="G401" s="2"/>
    </row>
    <row r="402" spans="1:7" x14ac:dyDescent="0.25">
      <c r="A402" s="8" t="str">
        <f>IF(Checklist!A402="R","R","")</f>
        <v/>
      </c>
      <c r="B402" s="97">
        <f>Checklist!B402</f>
        <v>12.150599999999999</v>
      </c>
      <c r="C402" s="98" t="str">
        <f>Checklist!C402</f>
        <v>Discharged employee signs nondisclosure agreement.</v>
      </c>
      <c r="D402" s="101">
        <v>1</v>
      </c>
      <c r="E402" s="93" t="s">
        <v>625</v>
      </c>
      <c r="F402" s="108"/>
      <c r="G402" s="2"/>
    </row>
    <row r="403" spans="1:7" x14ac:dyDescent="0.25">
      <c r="A403" s="8" t="str">
        <f>IF(Checklist!A403="R","R","")</f>
        <v/>
      </c>
      <c r="B403" s="97">
        <f>Checklist!B403</f>
        <v>12.150699999999999</v>
      </c>
      <c r="C403" s="98" t="str">
        <f>Checklist!C403</f>
        <v>Other (if checked, elaborate)</v>
      </c>
      <c r="D403" s="101">
        <v>1</v>
      </c>
      <c r="E403" s="93" t="s">
        <v>625</v>
      </c>
      <c r="F403" s="108"/>
      <c r="G403" s="2"/>
    </row>
    <row r="404" spans="1:7" ht="13" x14ac:dyDescent="0.25">
      <c r="A404" s="89" t="str">
        <f>Checklist!A404</f>
        <v>SAI</v>
      </c>
      <c r="B404" s="100">
        <f>Checklist!B404</f>
        <v>13</v>
      </c>
      <c r="C404" s="89" t="str">
        <f>Checklist!C404</f>
        <v>Equipment Maintenance and Testing</v>
      </c>
      <c r="D404" s="113">
        <v>1</v>
      </c>
      <c r="E404" s="93" t="s">
        <v>625</v>
      </c>
      <c r="F404" s="113">
        <v>1</v>
      </c>
      <c r="G404" s="2"/>
    </row>
    <row r="405" spans="1:7" x14ac:dyDescent="0.25">
      <c r="A405" s="8" t="str">
        <f>IF(Checklist!A405="R","R","")</f>
        <v>R</v>
      </c>
      <c r="B405" s="97">
        <f>Checklist!B405</f>
        <v>13.01</v>
      </c>
      <c r="C405" s="98" t="str">
        <f>Checklist!C405</f>
        <v>Has your corporation implemented a maintenance program to ensure that security systems are in good working order?</v>
      </c>
      <c r="D405" s="101">
        <v>1</v>
      </c>
      <c r="E405" s="93" t="s">
        <v>625</v>
      </c>
      <c r="F405" s="101">
        <f>D405</f>
        <v>1</v>
      </c>
      <c r="G405" s="2"/>
    </row>
    <row r="406" spans="1:7" x14ac:dyDescent="0.25">
      <c r="A406" s="8" t="str">
        <f>IF(Checklist!A406="R","R","")</f>
        <v>R</v>
      </c>
      <c r="B406" s="97">
        <f>Checklist!B406</f>
        <v>13.02</v>
      </c>
      <c r="C406" s="98" t="str">
        <f>Checklist!C406</f>
        <v>Does your corporation identify and respond to security equipment malfunctions or failures in a timely manner?</v>
      </c>
      <c r="D406" s="101">
        <v>1</v>
      </c>
      <c r="E406" s="93" t="s">
        <v>625</v>
      </c>
      <c r="F406" s="101">
        <f>D406</f>
        <v>1</v>
      </c>
      <c r="G406" s="2"/>
    </row>
    <row r="407" spans="1:7" x14ac:dyDescent="0.25">
      <c r="A407" s="8" t="str">
        <f>IF(Checklist!A407="R","R","")</f>
        <v>R</v>
      </c>
      <c r="B407" s="97">
        <f>Checklist!B407</f>
        <v>13.03</v>
      </c>
      <c r="C407" s="98" t="str">
        <f>Checklist!C407</f>
        <v>Do all critical facilities, through routine use or quarterly examination, verify the proper operation and/or condition of all security equipment?</v>
      </c>
      <c r="D407" s="101">
        <v>1</v>
      </c>
      <c r="E407" s="93" t="s">
        <v>625</v>
      </c>
      <c r="F407" s="101">
        <f>D407</f>
        <v>1</v>
      </c>
      <c r="G407" s="2"/>
    </row>
    <row r="408" spans="1:7" x14ac:dyDescent="0.25">
      <c r="A408" s="8" t="str">
        <f>IF(Checklist!A408="R","R","")</f>
        <v>R</v>
      </c>
      <c r="B408" s="97">
        <f>Checklist!B408</f>
        <v>13.04</v>
      </c>
      <c r="C408" s="98" t="str">
        <f>Checklist!C408</f>
        <v>Do all critical facilities provide an equivalent level of protective security measures to mitigate risk during power outages, security equipment failure, or extended repair of security systems?</v>
      </c>
      <c r="D408" s="101">
        <v>1</v>
      </c>
      <c r="E408" s="93" t="s">
        <v>625</v>
      </c>
      <c r="F408" s="101">
        <f>D408</f>
        <v>1</v>
      </c>
      <c r="G408" s="2"/>
    </row>
    <row r="409" spans="1:7" x14ac:dyDescent="0.25">
      <c r="A409" s="8" t="str">
        <f>IF(Checklist!A409="R","R","")</f>
        <v/>
      </c>
      <c r="B409" s="97">
        <f>Checklist!B409</f>
        <v>13.05</v>
      </c>
      <c r="C409" s="98" t="str">
        <f>Checklist!C409</f>
        <v>Does your corporate security maintenance program include all of the following?</v>
      </c>
      <c r="D409" s="110">
        <v>1</v>
      </c>
      <c r="E409" s="93" t="s">
        <v>625</v>
      </c>
      <c r="F409" s="103"/>
      <c r="G409" s="111" t="s">
        <v>623</v>
      </c>
    </row>
    <row r="410" spans="1:7" x14ac:dyDescent="0.25">
      <c r="A410" s="8" t="str">
        <f>IF(Checklist!A410="R","R","")</f>
        <v/>
      </c>
      <c r="B410" s="97">
        <f>Checklist!B410</f>
        <v>13.0501</v>
      </c>
      <c r="C410" s="98" t="str">
        <f>Checklist!C410</f>
        <v>Corrective maintenance</v>
      </c>
      <c r="D410" s="101">
        <v>1</v>
      </c>
      <c r="E410" s="93" t="s">
        <v>625</v>
      </c>
      <c r="F410" s="108"/>
      <c r="G410" s="2"/>
    </row>
    <row r="411" spans="1:7" x14ac:dyDescent="0.25">
      <c r="A411" s="8" t="str">
        <f>IF(Checklist!A411="R","R","")</f>
        <v/>
      </c>
      <c r="B411" s="97">
        <f>Checklist!B411</f>
        <v>13.0502</v>
      </c>
      <c r="C411" s="98" t="str">
        <f>Checklist!C411</f>
        <v>Preventive maintenance</v>
      </c>
      <c r="D411" s="101">
        <v>1</v>
      </c>
      <c r="E411" s="93" t="s">
        <v>625</v>
      </c>
      <c r="F411" s="108"/>
      <c r="G411" s="2"/>
    </row>
    <row r="412" spans="1:7" x14ac:dyDescent="0.25">
      <c r="A412" s="8" t="str">
        <f>IF(Checklist!A412="R","R","")</f>
        <v/>
      </c>
      <c r="B412" s="97">
        <f>Checklist!B412</f>
        <v>13.0503</v>
      </c>
      <c r="C412" s="98" t="str">
        <f>Checklist!C412</f>
        <v>Testing</v>
      </c>
      <c r="D412" s="101">
        <v>1</v>
      </c>
      <c r="E412" s="93" t="s">
        <v>625</v>
      </c>
      <c r="F412" s="108"/>
      <c r="G412" s="2"/>
    </row>
    <row r="413" spans="1:7" x14ac:dyDescent="0.25">
      <c r="A413" s="8" t="str">
        <f>IF(Checklist!A413="R","R","")</f>
        <v/>
      </c>
      <c r="B413" s="97">
        <f>Checklist!B413</f>
        <v>13.0504</v>
      </c>
      <c r="C413" s="98" t="str">
        <f>Checklist!C413</f>
        <v>Inspection</v>
      </c>
      <c r="D413" s="101">
        <v>1</v>
      </c>
      <c r="E413" s="93" t="s">
        <v>625</v>
      </c>
      <c r="F413" s="108"/>
      <c r="G413" s="2"/>
    </row>
    <row r="414" spans="1:7" ht="13" x14ac:dyDescent="0.25">
      <c r="A414" s="89" t="str">
        <f>Checklist!A414</f>
        <v>SAI</v>
      </c>
      <c r="B414" s="100">
        <f>Checklist!B414</f>
        <v>14</v>
      </c>
      <c r="C414" s="89" t="str">
        <f>Checklist!C414</f>
        <v>Recordkeeping</v>
      </c>
      <c r="D414" s="113">
        <v>1</v>
      </c>
      <c r="E414" s="93" t="s">
        <v>625</v>
      </c>
      <c r="F414" s="113">
        <v>1</v>
      </c>
      <c r="G414" s="2"/>
    </row>
    <row r="415" spans="1:7" x14ac:dyDescent="0.25">
      <c r="A415" s="8" t="str">
        <f>IF(Checklist!A415="R","R","")</f>
        <v>R</v>
      </c>
      <c r="B415" s="97">
        <f>Checklist!B415</f>
        <v>14.01</v>
      </c>
      <c r="C415" s="98" t="str">
        <f>Checklist!C415</f>
        <v>Does the corporate security plan address recordkeeping policies and procedures for security information, including the protection of Sensitive Security Information (SSI) in accordance with the provisions of 49 CFR Parts 15 and 1520?</v>
      </c>
      <c r="D415" s="101">
        <v>1</v>
      </c>
      <c r="E415" s="93" t="s">
        <v>625</v>
      </c>
      <c r="F415" s="101">
        <f>D415</f>
        <v>1</v>
      </c>
      <c r="G415" s="2"/>
    </row>
    <row r="416" spans="1:7" x14ac:dyDescent="0.25">
      <c r="A416" s="8" t="str">
        <f>IF(Checklist!A416="R","R","")</f>
        <v>R</v>
      </c>
      <c r="B416" s="97">
        <f>Checklist!B416</f>
        <v>14.02</v>
      </c>
      <c r="C416" s="98" t="str">
        <f>Checklist!C416</f>
        <v>Do all facilities retain the following documents, as appropriate, until superseded or replaced?</v>
      </c>
      <c r="D416" s="110">
        <v>1</v>
      </c>
      <c r="E416" s="93" t="s">
        <v>625</v>
      </c>
      <c r="F416" s="110">
        <v>1</v>
      </c>
      <c r="G416" s="111" t="s">
        <v>623</v>
      </c>
    </row>
    <row r="417" spans="1:7" x14ac:dyDescent="0.25">
      <c r="A417" s="8" t="str">
        <f>IF(Checklist!A417="R","R","")</f>
        <v/>
      </c>
      <c r="B417" s="97">
        <f>Checklist!B417</f>
        <v>14.020099999999999</v>
      </c>
      <c r="C417" s="98" t="str">
        <f>Checklist!C417</f>
        <v>Corporate security plan</v>
      </c>
      <c r="D417" s="101">
        <v>1</v>
      </c>
      <c r="E417" s="93" t="s">
        <v>625</v>
      </c>
      <c r="F417" s="101">
        <f t="shared" ref="F417:F422" si="15">D417</f>
        <v>1</v>
      </c>
      <c r="G417" s="2"/>
    </row>
    <row r="418" spans="1:7" x14ac:dyDescent="0.25">
      <c r="A418" s="8" t="str">
        <f>IF(Checklist!A418="R","R","")</f>
        <v/>
      </c>
      <c r="B418" s="97">
        <f>Checklist!B418</f>
        <v>14.020199999999999</v>
      </c>
      <c r="C418" s="98" t="str">
        <f>Checklist!C418</f>
        <v>Criticality assessment(s)</v>
      </c>
      <c r="D418" s="101">
        <v>1</v>
      </c>
      <c r="E418" s="93" t="s">
        <v>625</v>
      </c>
      <c r="F418" s="101">
        <f t="shared" si="15"/>
        <v>1</v>
      </c>
      <c r="G418" s="2"/>
    </row>
    <row r="419" spans="1:7" x14ac:dyDescent="0.25">
      <c r="A419" s="8" t="str">
        <f>IF(Checklist!A419="R","R","")</f>
        <v/>
      </c>
      <c r="B419" s="97">
        <f>Checklist!B419</f>
        <v>14.020299999999999</v>
      </c>
      <c r="C419" s="98" t="str">
        <f>Checklist!C419</f>
        <v>Training records</v>
      </c>
      <c r="D419" s="101">
        <v>1</v>
      </c>
      <c r="E419" s="93" t="s">
        <v>625</v>
      </c>
      <c r="F419" s="101">
        <f t="shared" si="15"/>
        <v>1</v>
      </c>
      <c r="G419" s="2"/>
    </row>
    <row r="420" spans="1:7" x14ac:dyDescent="0.25">
      <c r="A420" s="8" t="str">
        <f>IF(Checklist!A420="R","R","")</f>
        <v/>
      </c>
      <c r="B420" s="97">
        <f>Checklist!B420</f>
        <v>14.020399999999999</v>
      </c>
      <c r="C420" s="98" t="str">
        <f>Checklist!C420</f>
        <v>Security drill or exercise reports</v>
      </c>
      <c r="D420" s="101">
        <v>1</v>
      </c>
      <c r="E420" s="93" t="s">
        <v>625</v>
      </c>
      <c r="F420" s="101">
        <f t="shared" si="15"/>
        <v>1</v>
      </c>
      <c r="G420" s="2"/>
    </row>
    <row r="421" spans="1:7" x14ac:dyDescent="0.25">
      <c r="A421" s="8" t="str">
        <f>IF(Checklist!A421="R","R","")</f>
        <v/>
      </c>
      <c r="B421" s="97">
        <f>Checklist!B421</f>
        <v>14.020499999999998</v>
      </c>
      <c r="C421" s="98" t="str">
        <f>Checklist!C421</f>
        <v>Incident response plan(s)</v>
      </c>
      <c r="D421" s="101">
        <v>1</v>
      </c>
      <c r="E421" s="93" t="s">
        <v>625</v>
      </c>
      <c r="F421" s="101">
        <f t="shared" si="15"/>
        <v>1</v>
      </c>
      <c r="G421" s="2"/>
    </row>
    <row r="422" spans="1:7" x14ac:dyDescent="0.25">
      <c r="A422" s="8" t="str">
        <f>IF(Checklist!A422="R","R","")</f>
        <v/>
      </c>
      <c r="B422" s="97">
        <f>Checklist!B422</f>
        <v>14.020599999999998</v>
      </c>
      <c r="C422" s="98" t="str">
        <f>Checklist!C422</f>
        <v>Security testing and audits</v>
      </c>
      <c r="D422" s="101">
        <v>1</v>
      </c>
      <c r="E422" s="93" t="s">
        <v>625</v>
      </c>
      <c r="F422" s="101">
        <f t="shared" si="15"/>
        <v>1</v>
      </c>
      <c r="G422" s="2"/>
    </row>
    <row r="423" spans="1:7" x14ac:dyDescent="0.25">
      <c r="A423" s="8" t="str">
        <f>IF(Checklist!A423="R","R","")</f>
        <v>R</v>
      </c>
      <c r="B423" s="97">
        <f>Checklist!B423</f>
        <v>14.03</v>
      </c>
      <c r="C423" s="98" t="str">
        <f>Checklist!C423</f>
        <v>In addition to the documents listed in Question 14.0200 above, does each critical facility retain the following documents until superseded or replaced?</v>
      </c>
      <c r="D423" s="110">
        <v>1</v>
      </c>
      <c r="E423" s="93" t="s">
        <v>625</v>
      </c>
      <c r="F423" s="110">
        <v>1</v>
      </c>
      <c r="G423" s="111" t="s">
        <v>623</v>
      </c>
    </row>
    <row r="424" spans="1:7" x14ac:dyDescent="0.25">
      <c r="A424" s="8" t="str">
        <f>IF(Checklist!A424="R","R","")</f>
        <v/>
      </c>
      <c r="B424" s="97">
        <f>Checklist!B424</f>
        <v>14.030099999999999</v>
      </c>
      <c r="C424" s="98" t="str">
        <f>Checklist!C424</f>
        <v>SVA(s)</v>
      </c>
      <c r="D424" s="101">
        <v>1</v>
      </c>
      <c r="E424" s="93" t="s">
        <v>625</v>
      </c>
      <c r="F424" s="101">
        <f>D424</f>
        <v>1</v>
      </c>
      <c r="G424" s="2"/>
    </row>
    <row r="425" spans="1:7" x14ac:dyDescent="0.25">
      <c r="A425" s="8" t="str">
        <f>IF(Checklist!A425="R","R","")</f>
        <v/>
      </c>
      <c r="B425" s="97">
        <f>Checklist!B425</f>
        <v>14.030199999999999</v>
      </c>
      <c r="C425" s="98" t="str">
        <f>Checklist!C425</f>
        <v>Site-specific security measures</v>
      </c>
      <c r="D425" s="101">
        <v>1</v>
      </c>
      <c r="E425" s="93" t="s">
        <v>625</v>
      </c>
      <c r="F425" s="101">
        <f>D425</f>
        <v>1</v>
      </c>
      <c r="G425" s="2"/>
    </row>
    <row r="426" spans="1:7" x14ac:dyDescent="0.25">
      <c r="A426" s="8" t="str">
        <f>IF(Checklist!A426="R","R","")</f>
        <v/>
      </c>
      <c r="B426" s="97">
        <f>Checklist!B426</f>
        <v>14.04</v>
      </c>
      <c r="C426" s="98" t="str">
        <f>Checklist!C426</f>
        <v>Does your corporation have a document-marking policy or procedure?</v>
      </c>
      <c r="D426" s="101">
        <v>1</v>
      </c>
      <c r="E426" s="93" t="s">
        <v>625</v>
      </c>
      <c r="F426" s="108"/>
      <c r="G426" s="2"/>
    </row>
    <row r="427" spans="1:7" x14ac:dyDescent="0.25">
      <c r="A427" s="8" t="str">
        <f>IF(Checklist!A427="R","R","")</f>
        <v>R</v>
      </c>
      <c r="B427" s="97">
        <f>Checklist!B427</f>
        <v>14.05</v>
      </c>
      <c r="C427" s="98" t="str">
        <f>Checklist!C427</f>
        <v>Does the corporation make the security information records described in Questions 14.0200 and 14.0300 above available to TSA upon request?</v>
      </c>
      <c r="D427" s="101">
        <v>1</v>
      </c>
      <c r="E427" s="93" t="s">
        <v>625</v>
      </c>
      <c r="F427" s="101">
        <f>D427</f>
        <v>1</v>
      </c>
      <c r="G427" s="2"/>
    </row>
    <row r="428" spans="1:7" x14ac:dyDescent="0.25">
      <c r="A428" s="8" t="str">
        <f>IF(Checklist!A428="R","R","")</f>
        <v/>
      </c>
      <c r="B428" s="97">
        <f>Checklist!B428</f>
        <v>14.06</v>
      </c>
      <c r="C428" s="98" t="str">
        <f>Checklist!C428</f>
        <v>Has your corporation taken any of the following steps to apply operations security (OPSEC) in daily activities?</v>
      </c>
      <c r="D428" s="110">
        <v>1</v>
      </c>
      <c r="E428" s="93" t="s">
        <v>625</v>
      </c>
      <c r="F428" s="103"/>
      <c r="G428" s="111" t="s">
        <v>623</v>
      </c>
    </row>
    <row r="429" spans="1:7" x14ac:dyDescent="0.25">
      <c r="A429" s="8" t="str">
        <f>IF(Checklist!A429="R","R","")</f>
        <v/>
      </c>
      <c r="B429" s="97">
        <f>Checklist!B429</f>
        <v>14.0601</v>
      </c>
      <c r="C429" s="98" t="str">
        <f>Checklist!C429</f>
        <v>Mark documents.</v>
      </c>
      <c r="D429" s="101">
        <v>1</v>
      </c>
      <c r="E429" s="93" t="s">
        <v>625</v>
      </c>
      <c r="F429" s="108"/>
      <c r="G429" s="2"/>
    </row>
    <row r="430" spans="1:7" x14ac:dyDescent="0.25">
      <c r="A430" s="8" t="str">
        <f>IF(Checklist!A430="R","R","")</f>
        <v/>
      </c>
      <c r="B430" s="97">
        <f>Checklist!B430</f>
        <v>14.0602</v>
      </c>
      <c r="C430" s="98" t="str">
        <f>Checklist!C430</f>
        <v>Hold conversations in appropriate locations.</v>
      </c>
      <c r="D430" s="101">
        <v>1</v>
      </c>
      <c r="E430" s="93" t="s">
        <v>625</v>
      </c>
      <c r="F430" s="108"/>
      <c r="G430" s="2"/>
    </row>
    <row r="431" spans="1:7" x14ac:dyDescent="0.25">
      <c r="A431" s="8" t="str">
        <f>IF(Checklist!A431="R","R","")</f>
        <v/>
      </c>
      <c r="B431" s="97">
        <f>Checklist!B431</f>
        <v>14.0603</v>
      </c>
      <c r="C431" s="98" t="str">
        <f>Checklist!C431</f>
        <v>Report undue interest in pipeline security or operations.</v>
      </c>
      <c r="D431" s="101">
        <v>1</v>
      </c>
      <c r="E431" s="93" t="s">
        <v>625</v>
      </c>
      <c r="F431" s="108"/>
      <c r="G431" s="2"/>
    </row>
    <row r="432" spans="1:7" x14ac:dyDescent="0.25">
      <c r="A432" s="8" t="str">
        <f>IF(Checklist!A432="R","R","")</f>
        <v/>
      </c>
      <c r="B432" s="97">
        <f>Checklist!B432</f>
        <v>14.0604</v>
      </c>
      <c r="C432" s="98" t="str">
        <f>Checklist!C432</f>
        <v>Secure sensitive documents outside of
office areas such as in vehicles or in transport.</v>
      </c>
      <c r="D432" s="101">
        <v>1</v>
      </c>
      <c r="E432" s="93" t="s">
        <v>625</v>
      </c>
      <c r="F432" s="108"/>
      <c r="G432" s="2"/>
    </row>
    <row r="433" spans="1:7" x14ac:dyDescent="0.25">
      <c r="A433" s="8" t="str">
        <f>IF(Checklist!A433="R","R","")</f>
        <v/>
      </c>
      <c r="B433" s="97">
        <f>Checklist!B433</f>
        <v>14.060499999999999</v>
      </c>
      <c r="C433" s="98" t="str">
        <f>Checklist!C433</f>
        <v>Dispose of documents properly.</v>
      </c>
      <c r="D433" s="101">
        <v>1</v>
      </c>
      <c r="E433" s="93" t="s">
        <v>625</v>
      </c>
      <c r="F433" s="108"/>
      <c r="G433" s="2"/>
    </row>
    <row r="434" spans="1:7" x14ac:dyDescent="0.25">
      <c r="A434" s="8" t="str">
        <f>IF(Checklist!A434="R","R","")</f>
        <v/>
      </c>
      <c r="B434" s="97">
        <f>Checklist!B434</f>
        <v>14.060599999999999</v>
      </c>
      <c r="C434" s="98" t="str">
        <f>Checklist!C434</f>
        <v>Dispose of computer equipment and associated media securely.</v>
      </c>
      <c r="D434" s="101">
        <v>1</v>
      </c>
      <c r="E434" s="93" t="s">
        <v>625</v>
      </c>
      <c r="F434" s="108"/>
      <c r="G434" s="2"/>
    </row>
    <row r="435" spans="1:7" x14ac:dyDescent="0.25">
      <c r="A435" s="8" t="str">
        <f>IF(Checklist!A435="R","R","")</f>
        <v/>
      </c>
      <c r="B435" s="97">
        <f>Checklist!B435</f>
        <v>14.060699999999999</v>
      </c>
      <c r="C435" s="98" t="str">
        <f>Checklist!C435</f>
        <v>Create strong passwords.</v>
      </c>
      <c r="D435" s="101">
        <v>1</v>
      </c>
      <c r="E435" s="93" t="s">
        <v>625</v>
      </c>
      <c r="F435" s="108"/>
      <c r="G435" s="2"/>
    </row>
    <row r="436" spans="1:7" x14ac:dyDescent="0.25">
      <c r="A436" s="8" t="str">
        <f>IF(Checklist!A436="R","R","")</f>
        <v/>
      </c>
      <c r="B436" s="97">
        <f>Checklist!B436</f>
        <v>14.060799999999999</v>
      </c>
      <c r="C436" s="98" t="str">
        <f>Checklist!C436</f>
        <v>Change passwords periodically.</v>
      </c>
      <c r="D436" s="101">
        <v>1</v>
      </c>
      <c r="E436" s="93" t="s">
        <v>625</v>
      </c>
      <c r="F436" s="108"/>
      <c r="G436" s="2"/>
    </row>
    <row r="437" spans="1:7" x14ac:dyDescent="0.25">
      <c r="A437" s="8" t="str">
        <f>IF(Checklist!A437="R","R","")</f>
        <v/>
      </c>
      <c r="B437" s="97">
        <f>Checklist!B437</f>
        <v>14.060899999999998</v>
      </c>
      <c r="C437" s="98" t="str">
        <f>Checklist!C437</f>
        <v>Vary patterns of behavior</v>
      </c>
      <c r="D437" s="101">
        <v>1</v>
      </c>
      <c r="E437" s="93" t="s">
        <v>625</v>
      </c>
      <c r="F437" s="108"/>
      <c r="G437" s="2"/>
    </row>
    <row r="438" spans="1:7" x14ac:dyDescent="0.25">
      <c r="A438" s="8" t="str">
        <f>IF(Checklist!A438="R","R","")</f>
        <v/>
      </c>
      <c r="B438" s="97">
        <f>Checklist!B438</f>
        <v>14.060999999999998</v>
      </c>
      <c r="C438" s="98" t="str">
        <f>Checklist!C438</f>
        <v>Remove badges in public</v>
      </c>
      <c r="D438" s="101">
        <v>1</v>
      </c>
      <c r="E438" s="93" t="s">
        <v>625</v>
      </c>
      <c r="F438" s="108"/>
      <c r="G438" s="2"/>
    </row>
    <row r="439" spans="1:7" x14ac:dyDescent="0.25">
      <c r="A439" s="8" t="str">
        <f>IF(Checklist!A439="R","R","")</f>
        <v/>
      </c>
      <c r="B439" s="97">
        <f>Checklist!B439</f>
        <v>14.061099999999998</v>
      </c>
      <c r="C439" s="98" t="str">
        <f>Checklist!C439</f>
        <v>Other (if checked, elaborate)</v>
      </c>
      <c r="D439" s="101">
        <v>1</v>
      </c>
      <c r="E439" s="93" t="s">
        <v>625</v>
      </c>
      <c r="F439" s="108"/>
      <c r="G439" s="2"/>
    </row>
    <row r="440" spans="1:7" x14ac:dyDescent="0.25">
      <c r="A440" s="8" t="str">
        <f>IF(Checklist!A440="R","R","")</f>
        <v>R</v>
      </c>
      <c r="B440" s="97">
        <f>Checklist!B440</f>
        <v>14.07</v>
      </c>
      <c r="C440" s="98" t="str">
        <f>Checklist!C440</f>
        <v>Does your corporation maintain and secure criticality assessments, critical facility lists, and security vulnerability assessments or equivalent?</v>
      </c>
      <c r="D440" s="101">
        <v>1</v>
      </c>
      <c r="E440" s="93" t="s">
        <v>625</v>
      </c>
      <c r="F440" s="101">
        <f>D440</f>
        <v>1</v>
      </c>
      <c r="G440" s="2"/>
    </row>
    <row r="441" spans="1:7" x14ac:dyDescent="0.25">
      <c r="A441" s="8"/>
      <c r="B441" s="97"/>
      <c r="C441" s="98"/>
      <c r="D441" s="101"/>
      <c r="E441" s="2"/>
      <c r="F441" s="8"/>
      <c r="G441" s="2"/>
    </row>
    <row r="442" spans="1:7" x14ac:dyDescent="0.25">
      <c r="A442" s="8"/>
      <c r="B442" s="97"/>
      <c r="C442" s="98"/>
      <c r="D442" s="101"/>
      <c r="E442" s="2"/>
      <c r="F442" s="8"/>
      <c r="G442" s="2"/>
    </row>
    <row r="443" spans="1:7" x14ac:dyDescent="0.25">
      <c r="A443" s="8"/>
      <c r="B443" s="97"/>
      <c r="C443" s="98"/>
      <c r="D443" s="101"/>
      <c r="E443" s="2"/>
      <c r="F443" s="8"/>
      <c r="G443" s="2"/>
    </row>
  </sheetData>
  <sheetProtection algorithmName="SHA-512" hashValue="6B0ue1ScIbZrlA6onWgKUns5mSYGGJRgXYg2uq2KwZ2FDZIcIY/UQVV+Jdq7gKFp8np6cGCPy87S0b+RA/CZ7w==" saltValue="ICr3V3Zqs9w+JVwFmlBJew==" spinCount="100000" sheet="1" objects="1" scenarios="1"/>
  <autoFilter ref="A7:G44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O46"/>
  <sheetViews>
    <sheetView workbookViewId="0">
      <selection activeCell="A3" sqref="A3:XFD3"/>
    </sheetView>
  </sheetViews>
  <sheetFormatPr defaultColWidth="9.1796875" defaultRowHeight="12.5" x14ac:dyDescent="0.25"/>
  <cols>
    <col min="1" max="483" width="9.1796875" style="2"/>
    <col min="484" max="513" width="9.1796875" style="8"/>
    <col min="514" max="16384" width="9.1796875" style="2"/>
  </cols>
  <sheetData>
    <row r="1" spans="1:613" s="200" customFormat="1" ht="16.5" thickTop="1" thickBot="1" x14ac:dyDescent="0.3">
      <c r="A1" s="575" t="s">
        <v>693</v>
      </c>
      <c r="B1" s="576"/>
      <c r="C1" s="576"/>
      <c r="D1" s="576"/>
      <c r="E1" s="576"/>
      <c r="F1" s="576"/>
      <c r="G1" s="577"/>
      <c r="M1" s="578" t="s">
        <v>694</v>
      </c>
      <c r="N1" s="579"/>
      <c r="O1" s="579"/>
      <c r="P1" s="579"/>
      <c r="Q1" s="579"/>
      <c r="R1" s="579"/>
      <c r="S1" s="579"/>
      <c r="T1" s="579"/>
      <c r="U1" s="580"/>
      <c r="AA1" s="575" t="s">
        <v>692</v>
      </c>
      <c r="AB1" s="576"/>
      <c r="AC1" s="576"/>
      <c r="AD1" s="576"/>
      <c r="AE1" s="576"/>
      <c r="AF1" s="576"/>
      <c r="AG1" s="577"/>
      <c r="AH1" s="578" t="s">
        <v>237</v>
      </c>
      <c r="AI1" s="579"/>
      <c r="AJ1" s="579"/>
      <c r="AK1" s="579"/>
      <c r="AL1" s="579"/>
      <c r="AM1" s="579"/>
      <c r="AN1" s="580"/>
      <c r="AO1" s="575" t="s">
        <v>238</v>
      </c>
      <c r="AP1" s="576"/>
      <c r="AQ1" s="576"/>
      <c r="AR1" s="576"/>
      <c r="AS1" s="576"/>
      <c r="AT1" s="576"/>
      <c r="AU1" s="576"/>
      <c r="AV1" s="576"/>
      <c r="AW1" s="576"/>
      <c r="AX1" s="576"/>
      <c r="AY1" s="576"/>
      <c r="AZ1" s="576"/>
      <c r="BA1" s="576"/>
      <c r="BB1" s="577"/>
      <c r="BM1" s="575" t="s">
        <v>676</v>
      </c>
      <c r="BN1" s="576"/>
      <c r="BO1" s="576"/>
      <c r="BP1" s="576"/>
      <c r="BQ1" s="576"/>
      <c r="BR1" s="576"/>
      <c r="BS1" s="576"/>
      <c r="BT1" s="576"/>
      <c r="BU1" s="576"/>
      <c r="BV1" s="576"/>
      <c r="BW1" s="576"/>
      <c r="BX1" s="576"/>
      <c r="BY1" s="576"/>
      <c r="BZ1" s="576"/>
      <c r="CA1" s="576"/>
      <c r="CB1" s="576"/>
      <c r="CC1" s="576"/>
      <c r="CD1" s="576"/>
      <c r="CE1" s="576"/>
      <c r="CF1" s="576"/>
      <c r="CG1" s="576"/>
      <c r="CH1" s="576"/>
      <c r="CI1" s="576"/>
      <c r="CJ1" s="576"/>
      <c r="CK1" s="576"/>
      <c r="CL1" s="576"/>
      <c r="CM1" s="576"/>
      <c r="CN1" s="576"/>
      <c r="CO1" s="576"/>
      <c r="CP1" s="576"/>
      <c r="CQ1" s="576"/>
      <c r="CR1" s="576"/>
      <c r="CS1" s="576"/>
      <c r="CT1" s="576"/>
      <c r="CU1" s="576"/>
      <c r="CV1" s="576"/>
      <c r="CW1" s="576"/>
      <c r="CX1" s="576"/>
      <c r="CY1" s="576"/>
      <c r="CZ1" s="576"/>
      <c r="DA1" s="576"/>
      <c r="DB1" s="576"/>
      <c r="DC1" s="576"/>
      <c r="DD1" s="576"/>
      <c r="DE1" s="576"/>
      <c r="DF1" s="576"/>
      <c r="DG1" s="576"/>
      <c r="DH1" s="576"/>
      <c r="DI1" s="576"/>
      <c r="DJ1" s="576"/>
      <c r="DK1" s="576"/>
      <c r="DL1" s="576"/>
      <c r="DM1" s="576"/>
      <c r="DN1" s="576"/>
      <c r="DO1" s="576"/>
      <c r="DP1" s="576"/>
      <c r="DQ1" s="576"/>
      <c r="DR1" s="576"/>
      <c r="DS1" s="576"/>
      <c r="DT1" s="576"/>
      <c r="DU1" s="577"/>
      <c r="DV1" s="578" t="s">
        <v>677</v>
      </c>
      <c r="DW1" s="579"/>
      <c r="DX1" s="579"/>
      <c r="DY1" s="579"/>
      <c r="DZ1" s="579"/>
      <c r="EA1" s="579"/>
      <c r="EB1" s="579"/>
      <c r="EC1" s="579"/>
      <c r="ED1" s="579"/>
      <c r="EE1" s="579"/>
      <c r="EF1" s="579"/>
      <c r="EG1" s="579"/>
      <c r="EH1" s="579"/>
      <c r="EI1" s="580"/>
      <c r="EJ1" s="584" t="s">
        <v>678</v>
      </c>
      <c r="EK1" s="585"/>
      <c r="EL1" s="585"/>
      <c r="EM1" s="585"/>
      <c r="EN1" s="585"/>
      <c r="EO1" s="585"/>
      <c r="EP1" s="585"/>
      <c r="EQ1" s="585"/>
      <c r="ER1" s="585"/>
      <c r="ES1" s="585"/>
      <c r="ET1" s="585"/>
      <c r="EU1" s="585"/>
      <c r="EV1" s="585"/>
      <c r="EW1" s="585"/>
      <c r="EX1" s="585"/>
      <c r="EY1" s="578" t="s">
        <v>679</v>
      </c>
      <c r="EZ1" s="579"/>
      <c r="FA1" s="579"/>
      <c r="FB1" s="579"/>
      <c r="FC1" s="579"/>
      <c r="FD1" s="579"/>
      <c r="FE1" s="579"/>
      <c r="FF1" s="579"/>
      <c r="FG1" s="579"/>
      <c r="FH1" s="579"/>
      <c r="FI1" s="579"/>
      <c r="FJ1" s="579"/>
      <c r="FK1" s="579"/>
      <c r="FL1" s="579"/>
      <c r="FM1" s="579"/>
      <c r="FN1" s="579"/>
      <c r="FO1" s="579"/>
      <c r="FP1" s="579"/>
      <c r="FQ1" s="579"/>
      <c r="FR1" s="579"/>
      <c r="FS1" s="579"/>
      <c r="FT1" s="579"/>
      <c r="FU1" s="579"/>
      <c r="FV1" s="579"/>
      <c r="FW1" s="579"/>
      <c r="FX1" s="579"/>
      <c r="FY1" s="579"/>
      <c r="FZ1" s="579"/>
      <c r="GA1" s="579"/>
      <c r="GB1" s="579"/>
      <c r="GC1" s="579"/>
      <c r="GD1" s="579"/>
      <c r="GE1" s="579"/>
      <c r="GF1" s="579"/>
      <c r="GG1" s="579"/>
      <c r="GH1" s="579"/>
      <c r="GI1" s="579"/>
      <c r="GJ1" s="579"/>
      <c r="GK1" s="579"/>
      <c r="GL1" s="579"/>
      <c r="GM1" s="579"/>
      <c r="GN1" s="579"/>
      <c r="GO1" s="579"/>
      <c r="GP1" s="579"/>
      <c r="GQ1" s="579"/>
      <c r="GR1" s="579"/>
      <c r="GS1" s="579"/>
      <c r="GT1" s="579"/>
      <c r="GU1" s="579"/>
      <c r="GV1" s="579"/>
      <c r="GW1" s="579"/>
      <c r="GX1" s="579"/>
      <c r="GY1" s="579"/>
      <c r="GZ1" s="579"/>
      <c r="HA1" s="579"/>
      <c r="HB1" s="579"/>
      <c r="HC1" s="579"/>
      <c r="HD1" s="579"/>
      <c r="HE1" s="579"/>
      <c r="HF1" s="579"/>
      <c r="HG1" s="579"/>
      <c r="HH1" s="579"/>
      <c r="HI1" s="579"/>
      <c r="HJ1" s="579"/>
      <c r="HK1" s="579"/>
      <c r="HL1" s="579"/>
      <c r="HM1" s="579"/>
      <c r="HN1" s="579"/>
      <c r="HO1" s="579"/>
      <c r="HP1" s="580"/>
      <c r="HQ1" s="575" t="s">
        <v>680</v>
      </c>
      <c r="HR1" s="576"/>
      <c r="HS1" s="576"/>
      <c r="HT1" s="576"/>
      <c r="HU1" s="576"/>
      <c r="HV1" s="576"/>
      <c r="HW1" s="576"/>
      <c r="HX1" s="576"/>
      <c r="HY1" s="576"/>
      <c r="HZ1" s="576"/>
      <c r="IA1" s="576"/>
      <c r="IB1" s="576"/>
      <c r="IC1" s="576"/>
      <c r="ID1" s="576"/>
      <c r="IE1" s="577"/>
      <c r="IF1" s="578" t="s">
        <v>681</v>
      </c>
      <c r="IG1" s="579"/>
      <c r="IH1" s="579"/>
      <c r="II1" s="579"/>
      <c r="IJ1" s="579"/>
      <c r="IK1" s="579"/>
      <c r="IL1" s="579"/>
      <c r="IM1" s="579"/>
      <c r="IN1" s="580"/>
      <c r="IO1" s="575" t="s">
        <v>682</v>
      </c>
      <c r="IP1" s="576"/>
      <c r="IQ1" s="576"/>
      <c r="IR1" s="576"/>
      <c r="IS1" s="576"/>
      <c r="IT1" s="576"/>
      <c r="IU1" s="576"/>
      <c r="IV1" s="576"/>
      <c r="IW1" s="576"/>
      <c r="IX1" s="576"/>
      <c r="IY1" s="576"/>
      <c r="IZ1" s="576"/>
      <c r="JA1" s="576"/>
      <c r="JB1" s="576"/>
      <c r="JC1" s="576"/>
      <c r="JD1" s="576"/>
      <c r="JE1" s="576"/>
      <c r="JF1" s="576"/>
      <c r="JG1" s="576"/>
      <c r="JH1" s="576"/>
      <c r="JI1" s="576"/>
      <c r="JJ1" s="576"/>
      <c r="JK1" s="576"/>
      <c r="JL1" s="576"/>
      <c r="JM1" s="576"/>
      <c r="JN1" s="577"/>
      <c r="JO1" s="578" t="s">
        <v>683</v>
      </c>
      <c r="JP1" s="579"/>
      <c r="JQ1" s="579"/>
      <c r="JR1" s="579"/>
      <c r="JS1" s="579"/>
      <c r="JT1" s="579"/>
      <c r="JU1" s="579"/>
      <c r="JV1" s="579"/>
      <c r="JW1" s="580"/>
      <c r="JX1" s="575" t="s">
        <v>684</v>
      </c>
      <c r="JY1" s="576"/>
      <c r="JZ1" s="576"/>
      <c r="KA1" s="576"/>
      <c r="KB1" s="576"/>
      <c r="KC1" s="576"/>
      <c r="KD1" s="576"/>
      <c r="KE1" s="576"/>
      <c r="KF1" s="576"/>
      <c r="KG1" s="576"/>
      <c r="KH1" s="576"/>
      <c r="KI1" s="576"/>
      <c r="KJ1" s="576"/>
      <c r="KK1" s="576"/>
      <c r="KL1" s="577"/>
      <c r="KM1" s="578" t="s">
        <v>685</v>
      </c>
      <c r="KN1" s="579"/>
      <c r="KO1" s="579"/>
      <c r="KP1" s="579"/>
      <c r="KQ1" s="579"/>
      <c r="KR1" s="579"/>
      <c r="KS1" s="579"/>
      <c r="KT1" s="579"/>
      <c r="KU1" s="579"/>
      <c r="KV1" s="579"/>
      <c r="KW1" s="579"/>
      <c r="KX1" s="579"/>
      <c r="KY1" s="579"/>
      <c r="KZ1" s="579"/>
      <c r="LA1" s="579"/>
      <c r="LB1" s="579"/>
      <c r="LC1" s="579"/>
      <c r="LD1" s="579"/>
      <c r="LE1" s="579"/>
      <c r="LF1" s="579"/>
      <c r="LG1" s="579"/>
      <c r="LH1" s="579"/>
      <c r="LI1" s="579"/>
      <c r="LJ1" s="579"/>
      <c r="LK1" s="579"/>
      <c r="LL1" s="579"/>
      <c r="LM1" s="579"/>
      <c r="LN1" s="579"/>
      <c r="LO1" s="579"/>
      <c r="LP1" s="579"/>
      <c r="LQ1" s="579"/>
      <c r="LR1" s="579"/>
      <c r="LS1" s="579"/>
      <c r="LT1" s="579"/>
      <c r="LU1" s="579"/>
      <c r="LV1" s="579"/>
      <c r="LW1" s="579"/>
      <c r="LX1" s="579"/>
      <c r="LY1" s="579"/>
      <c r="LZ1" s="579"/>
      <c r="MA1" s="579"/>
      <c r="MB1" s="579"/>
      <c r="MC1" s="579"/>
      <c r="MD1" s="579"/>
      <c r="ME1" s="579"/>
      <c r="MF1" s="579"/>
      <c r="MG1" s="579"/>
      <c r="MH1" s="579"/>
      <c r="MI1" s="579"/>
      <c r="MJ1" s="580"/>
      <c r="MK1" s="575" t="s">
        <v>686</v>
      </c>
      <c r="ML1" s="576"/>
      <c r="MM1" s="576"/>
      <c r="MN1" s="576"/>
      <c r="MO1" s="576"/>
      <c r="MP1" s="576"/>
      <c r="MQ1" s="576"/>
      <c r="MR1" s="576"/>
      <c r="MS1" s="576"/>
      <c r="MT1" s="576"/>
      <c r="MU1" s="576"/>
      <c r="MV1" s="576"/>
      <c r="MW1" s="576"/>
      <c r="MX1" s="576"/>
      <c r="MY1" s="576"/>
      <c r="MZ1" s="576"/>
      <c r="NA1" s="576"/>
      <c r="NB1" s="576"/>
      <c r="NC1" s="576"/>
      <c r="ND1" s="576"/>
      <c r="NE1" s="576"/>
      <c r="NF1" s="576"/>
      <c r="NG1" s="576"/>
      <c r="NH1" s="576"/>
      <c r="NI1" s="576"/>
      <c r="NJ1" s="576"/>
      <c r="NK1" s="576"/>
      <c r="NL1" s="576"/>
      <c r="NM1" s="576"/>
      <c r="NN1" s="576"/>
      <c r="NO1" s="576"/>
      <c r="NP1" s="576"/>
      <c r="NQ1" s="576"/>
      <c r="NR1" s="576"/>
      <c r="NS1" s="576"/>
      <c r="NT1" s="576"/>
      <c r="NU1" s="576"/>
      <c r="NV1" s="576"/>
      <c r="NW1" s="576"/>
      <c r="NX1" s="576"/>
      <c r="NY1" s="576"/>
      <c r="NZ1" s="576"/>
      <c r="OA1" s="576"/>
      <c r="OB1" s="576"/>
      <c r="OC1" s="576"/>
      <c r="OD1" s="576"/>
      <c r="OE1" s="576"/>
      <c r="OF1" s="576"/>
      <c r="OG1" s="576"/>
      <c r="OH1" s="576"/>
      <c r="OI1" s="576"/>
      <c r="OJ1" s="576"/>
      <c r="OK1" s="576"/>
      <c r="OL1" s="576"/>
      <c r="OM1" s="576"/>
      <c r="ON1" s="576"/>
      <c r="OO1" s="576"/>
      <c r="OP1" s="576"/>
      <c r="OQ1" s="576"/>
      <c r="OR1" s="576"/>
      <c r="OS1" s="576"/>
      <c r="OT1" s="576"/>
      <c r="OU1" s="576"/>
      <c r="OV1" s="576"/>
      <c r="OW1" s="577"/>
      <c r="OX1" s="578" t="s">
        <v>687</v>
      </c>
      <c r="OY1" s="579"/>
      <c r="OZ1" s="579"/>
      <c r="PA1" s="579"/>
      <c r="PB1" s="579"/>
      <c r="PC1" s="579"/>
      <c r="PD1" s="579"/>
      <c r="PE1" s="579"/>
      <c r="PF1" s="579"/>
      <c r="PG1" s="579"/>
      <c r="PH1" s="579"/>
      <c r="PI1" s="579"/>
      <c r="PJ1" s="579"/>
      <c r="PK1" s="579"/>
      <c r="PL1" s="579"/>
      <c r="PM1" s="579"/>
      <c r="PN1" s="579"/>
      <c r="PO1" s="579"/>
      <c r="PP1" s="579"/>
      <c r="PQ1" s="579"/>
      <c r="PR1" s="579"/>
      <c r="PS1" s="579"/>
      <c r="PT1" s="579"/>
      <c r="PU1" s="579"/>
      <c r="PV1" s="579"/>
      <c r="PW1" s="579"/>
      <c r="PX1" s="579"/>
      <c r="PY1" s="579"/>
      <c r="PZ1" s="579"/>
      <c r="QA1" s="579"/>
      <c r="QB1" s="579"/>
      <c r="QC1" s="579"/>
      <c r="QD1" s="579"/>
      <c r="QE1" s="579"/>
      <c r="QF1" s="579"/>
      <c r="QG1" s="575" t="s">
        <v>688</v>
      </c>
      <c r="QH1" s="576"/>
      <c r="QI1" s="576"/>
      <c r="QJ1" s="576"/>
      <c r="QK1" s="576"/>
      <c r="QL1" s="576"/>
      <c r="QM1" s="576"/>
      <c r="QN1" s="576"/>
      <c r="QO1" s="577"/>
      <c r="QP1" s="578" t="s">
        <v>689</v>
      </c>
      <c r="QQ1" s="579"/>
      <c r="QR1" s="579"/>
      <c r="QS1" s="579"/>
      <c r="QT1" s="579"/>
      <c r="QU1" s="579"/>
      <c r="QV1" s="579"/>
      <c r="QW1" s="579"/>
      <c r="QX1" s="579"/>
      <c r="QY1" s="579"/>
      <c r="QZ1" s="579"/>
      <c r="RA1" s="579"/>
      <c r="RB1" s="579"/>
      <c r="RC1" s="579"/>
      <c r="RD1" s="579"/>
      <c r="RE1" s="579"/>
      <c r="RF1" s="579"/>
      <c r="RG1" s="579"/>
      <c r="RH1" s="579"/>
      <c r="RI1" s="579"/>
      <c r="RJ1" s="579"/>
      <c r="RK1" s="579"/>
      <c r="RL1" s="579"/>
      <c r="RM1" s="579"/>
      <c r="RN1" s="579"/>
      <c r="RO1" s="580"/>
      <c r="RP1" s="575" t="s">
        <v>690</v>
      </c>
      <c r="RQ1" s="576"/>
      <c r="RR1" s="576"/>
      <c r="RS1" s="576"/>
      <c r="RT1" s="576"/>
      <c r="RU1" s="576"/>
      <c r="RV1" s="576"/>
      <c r="RW1" s="576"/>
      <c r="RX1" s="576"/>
      <c r="RY1" s="576"/>
      <c r="RZ1" s="576"/>
      <c r="SA1" s="576"/>
      <c r="SB1" s="576"/>
      <c r="SC1" s="576"/>
      <c r="SD1" s="577"/>
      <c r="SE1" s="578" t="s">
        <v>691</v>
      </c>
      <c r="SF1" s="579"/>
      <c r="SG1" s="579"/>
      <c r="SH1" s="579"/>
      <c r="SI1" s="579"/>
      <c r="SJ1" s="579"/>
      <c r="SK1" s="579"/>
      <c r="SL1" s="579"/>
      <c r="SM1" s="579"/>
      <c r="SN1" s="579"/>
      <c r="SO1" s="579"/>
      <c r="SP1" s="579"/>
      <c r="SQ1" s="579"/>
      <c r="SR1" s="579"/>
      <c r="SS1" s="580"/>
      <c r="ST1" s="575" t="s">
        <v>725</v>
      </c>
      <c r="SU1" s="576"/>
      <c r="SV1" s="576"/>
      <c r="SW1" s="576"/>
      <c r="SX1" s="576"/>
      <c r="SY1" s="576"/>
      <c r="SZ1" s="576"/>
      <c r="TA1" s="576"/>
      <c r="TB1" s="576"/>
      <c r="TC1" s="576"/>
      <c r="TD1" s="576"/>
      <c r="TE1" s="576"/>
      <c r="TF1" s="576"/>
      <c r="TG1" s="576"/>
      <c r="TH1" s="576"/>
      <c r="TI1" s="576"/>
      <c r="TJ1" s="576"/>
      <c r="TK1" s="576"/>
      <c r="TL1" s="576"/>
      <c r="TM1" s="576"/>
      <c r="TN1" s="576"/>
      <c r="TO1" s="576"/>
      <c r="TP1" s="576"/>
      <c r="TQ1" s="576"/>
      <c r="TR1" s="576"/>
      <c r="TS1" s="576"/>
      <c r="TT1" s="576"/>
      <c r="TU1" s="576"/>
      <c r="TV1" s="576"/>
      <c r="TW1" s="576"/>
      <c r="TX1" s="576"/>
      <c r="TY1" s="576"/>
      <c r="TZ1" s="576"/>
      <c r="UA1" s="576"/>
      <c r="UB1" s="577"/>
      <c r="UC1" s="575" t="s">
        <v>725</v>
      </c>
      <c r="UD1" s="576"/>
      <c r="UE1" s="576"/>
      <c r="UF1" s="576"/>
      <c r="UG1" s="576"/>
      <c r="UH1" s="576"/>
      <c r="UI1" s="576"/>
      <c r="UJ1" s="576"/>
      <c r="UK1" s="576"/>
      <c r="UL1" s="576"/>
      <c r="UM1" s="576"/>
      <c r="UN1" s="576"/>
      <c r="UO1" s="576"/>
      <c r="UP1" s="576"/>
      <c r="UQ1" s="576"/>
      <c r="UR1" s="576"/>
      <c r="US1" s="576"/>
      <c r="UT1" s="576"/>
      <c r="UU1" s="576"/>
      <c r="UV1" s="576"/>
      <c r="UW1" s="576"/>
      <c r="UX1" s="576"/>
      <c r="UY1" s="576"/>
      <c r="UZ1" s="576"/>
      <c r="VA1" s="576"/>
      <c r="VB1" s="576"/>
      <c r="VC1" s="576"/>
      <c r="VD1" s="576"/>
      <c r="VE1" s="576"/>
      <c r="VF1" s="576"/>
      <c r="VG1" s="576"/>
      <c r="VH1" s="576"/>
      <c r="VI1" s="576"/>
      <c r="VJ1" s="576"/>
      <c r="VK1" s="576"/>
      <c r="VL1" s="576"/>
      <c r="VM1" s="576"/>
      <c r="VN1" s="576"/>
      <c r="VO1" s="576"/>
      <c r="VP1" s="576"/>
      <c r="VQ1" s="576"/>
      <c r="VR1" s="576"/>
      <c r="VS1" s="576"/>
      <c r="VT1" s="576"/>
      <c r="VU1" s="576"/>
      <c r="VV1" s="576"/>
      <c r="VW1" s="576"/>
      <c r="VX1" s="576"/>
      <c r="VY1" s="576"/>
      <c r="VZ1" s="576"/>
      <c r="WA1" s="576"/>
      <c r="WB1" s="576"/>
      <c r="WC1" s="576"/>
      <c r="WD1" s="576"/>
      <c r="WE1" s="576"/>
      <c r="WF1" s="576"/>
      <c r="WG1" s="576"/>
      <c r="WH1" s="576"/>
      <c r="WI1" s="576"/>
      <c r="WJ1" s="576"/>
      <c r="WK1" s="576"/>
      <c r="WL1" s="576"/>
      <c r="WM1" s="576"/>
      <c r="WN1" s="576"/>
      <c r="WO1" s="577"/>
    </row>
    <row r="2" spans="1:613" s="8" customFormat="1" ht="15.5" thickTop="1" x14ac:dyDescent="0.25">
      <c r="A2" s="290" t="s">
        <v>204</v>
      </c>
      <c r="B2" s="291" t="s">
        <v>205</v>
      </c>
      <c r="C2" s="291" t="s">
        <v>633</v>
      </c>
      <c r="D2" s="291" t="s">
        <v>634</v>
      </c>
      <c r="E2" s="291" t="s">
        <v>206</v>
      </c>
      <c r="F2" s="291" t="s">
        <v>717</v>
      </c>
      <c r="G2" s="291" t="s">
        <v>207</v>
      </c>
      <c r="H2" s="291" t="s">
        <v>189</v>
      </c>
      <c r="I2" s="291" t="s">
        <v>190</v>
      </c>
      <c r="J2" s="291" t="s">
        <v>192</v>
      </c>
      <c r="K2" s="291" t="s">
        <v>193</v>
      </c>
      <c r="L2" s="291" t="s">
        <v>635</v>
      </c>
      <c r="M2" s="291" t="s">
        <v>636</v>
      </c>
      <c r="N2" s="291" t="s">
        <v>18</v>
      </c>
      <c r="O2" s="291" t="s">
        <v>215</v>
      </c>
      <c r="P2" s="291" t="s">
        <v>20</v>
      </c>
      <c r="Q2" s="291" t="s">
        <v>21</v>
      </c>
      <c r="R2" s="291" t="s">
        <v>194</v>
      </c>
      <c r="S2" s="291" t="s">
        <v>191</v>
      </c>
      <c r="T2" s="291" t="s">
        <v>196</v>
      </c>
      <c r="U2" s="291" t="s">
        <v>197</v>
      </c>
      <c r="V2" s="291" t="s">
        <v>195</v>
      </c>
      <c r="W2" s="291" t="s">
        <v>637</v>
      </c>
      <c r="X2" s="291" t="s">
        <v>638</v>
      </c>
      <c r="Y2" s="291" t="s">
        <v>639</v>
      </c>
      <c r="Z2" s="291" t="s">
        <v>640</v>
      </c>
      <c r="AA2" s="291" t="s">
        <v>641</v>
      </c>
      <c r="AB2" s="291" t="s">
        <v>642</v>
      </c>
      <c r="AC2" s="291" t="s">
        <v>643</v>
      </c>
      <c r="AD2" s="291" t="s">
        <v>644</v>
      </c>
      <c r="AE2" s="291" t="s">
        <v>645</v>
      </c>
      <c r="AF2" s="291" t="s">
        <v>646</v>
      </c>
      <c r="AG2" s="291" t="s">
        <v>647</v>
      </c>
      <c r="AH2" s="291" t="s">
        <v>648</v>
      </c>
      <c r="AI2" s="291" t="s">
        <v>649</v>
      </c>
      <c r="AJ2" s="291" t="s">
        <v>650</v>
      </c>
      <c r="AK2" s="291" t="s">
        <v>224</v>
      </c>
      <c r="AL2" s="291" t="s">
        <v>225</v>
      </c>
      <c r="AM2" s="291" t="s">
        <v>226</v>
      </c>
      <c r="AN2" s="291" t="s">
        <v>227</v>
      </c>
      <c r="AO2" s="291" t="s">
        <v>241</v>
      </c>
      <c r="AP2" s="291" t="s">
        <v>243</v>
      </c>
      <c r="AQ2" s="291" t="s">
        <v>245</v>
      </c>
      <c r="AR2" s="291" t="s">
        <v>247</v>
      </c>
      <c r="AS2" s="291" t="s">
        <v>249</v>
      </c>
      <c r="AT2" s="291" t="s">
        <v>251</v>
      </c>
      <c r="AU2" s="291" t="s">
        <v>253</v>
      </c>
      <c r="AV2" s="291" t="s">
        <v>242</v>
      </c>
      <c r="AW2" s="291" t="s">
        <v>244</v>
      </c>
      <c r="AX2" s="291" t="s">
        <v>246</v>
      </c>
      <c r="AY2" s="291" t="s">
        <v>248</v>
      </c>
      <c r="AZ2" s="291" t="s">
        <v>250</v>
      </c>
      <c r="BA2" s="291" t="s">
        <v>252</v>
      </c>
      <c r="BB2" s="291" t="s">
        <v>254</v>
      </c>
      <c r="BC2" s="291" t="s">
        <v>651</v>
      </c>
      <c r="BD2" s="291" t="s">
        <v>652</v>
      </c>
      <c r="BE2" s="291" t="s">
        <v>653</v>
      </c>
      <c r="BF2" s="291" t="s">
        <v>654</v>
      </c>
      <c r="BG2" s="291" t="s">
        <v>655</v>
      </c>
      <c r="BH2" s="291" t="s">
        <v>656</v>
      </c>
      <c r="BI2" s="291" t="s">
        <v>657</v>
      </c>
      <c r="BJ2" s="291" t="s">
        <v>658</v>
      </c>
      <c r="BK2" s="291" t="s">
        <v>659</v>
      </c>
      <c r="BL2" s="291" t="s">
        <v>660</v>
      </c>
      <c r="BM2" s="219">
        <v>1.01</v>
      </c>
      <c r="BN2" s="219">
        <v>1.02</v>
      </c>
      <c r="BO2" s="219">
        <v>1.03</v>
      </c>
      <c r="BP2" s="219">
        <v>1.04</v>
      </c>
      <c r="BQ2" s="219">
        <v>1.0401</v>
      </c>
      <c r="BR2" s="219">
        <v>1.0402</v>
      </c>
      <c r="BS2" s="219">
        <v>1.0403</v>
      </c>
      <c r="BT2" s="219">
        <v>1.0404</v>
      </c>
      <c r="BU2" s="219">
        <v>1.0405</v>
      </c>
      <c r="BV2" s="219">
        <v>1.0406</v>
      </c>
      <c r="BW2" s="219">
        <v>1.0407</v>
      </c>
      <c r="BX2" s="219">
        <v>1.0407999999999999</v>
      </c>
      <c r="BY2" s="219">
        <v>1.05</v>
      </c>
      <c r="BZ2" s="219">
        <v>1.06</v>
      </c>
      <c r="CA2" s="219">
        <v>1.07</v>
      </c>
      <c r="CB2" s="219">
        <v>1.0701000000000001</v>
      </c>
      <c r="CC2" s="219">
        <v>1.0702</v>
      </c>
      <c r="CD2" s="219">
        <v>1.0703</v>
      </c>
      <c r="CE2" s="219">
        <v>1.0704</v>
      </c>
      <c r="CF2" s="219">
        <v>1.0705</v>
      </c>
      <c r="CG2" s="219">
        <v>1.0706</v>
      </c>
      <c r="CH2" s="219">
        <v>1.08</v>
      </c>
      <c r="CI2" s="219">
        <v>1.0900000000000001</v>
      </c>
      <c r="CJ2" s="219">
        <v>1.1000000000000001</v>
      </c>
      <c r="CK2" s="219">
        <v>1.1100000000000001</v>
      </c>
      <c r="CL2" s="219">
        <v>1.1101000000000001</v>
      </c>
      <c r="CM2" s="219">
        <v>1.1102000000000001</v>
      </c>
      <c r="CN2" s="219">
        <v>1.1103000000000001</v>
      </c>
      <c r="CO2" s="219">
        <v>1.1104000000000001</v>
      </c>
      <c r="CP2" s="219">
        <v>1.1105</v>
      </c>
      <c r="CQ2" s="219">
        <v>1.1106</v>
      </c>
      <c r="CR2" s="219">
        <v>1.1107</v>
      </c>
      <c r="CS2" s="219">
        <v>1.1108</v>
      </c>
      <c r="CT2" s="219">
        <v>1.1109</v>
      </c>
      <c r="CU2" s="219">
        <v>1.111</v>
      </c>
      <c r="CV2" s="219">
        <v>1.1111</v>
      </c>
      <c r="CW2" s="219">
        <v>1.1112</v>
      </c>
      <c r="CX2" s="219">
        <v>1.1113</v>
      </c>
      <c r="CY2" s="219">
        <v>1.1113999999999999</v>
      </c>
      <c r="CZ2" s="219">
        <v>1.1114999999999999</v>
      </c>
      <c r="DA2" s="219">
        <v>1.1115999999999999</v>
      </c>
      <c r="DB2" s="219">
        <v>1.1116999999999999</v>
      </c>
      <c r="DC2" s="219">
        <v>1.1200000000000001</v>
      </c>
      <c r="DD2" s="219">
        <v>1.1299999999999999</v>
      </c>
      <c r="DE2" s="219">
        <v>1.1399999999999999</v>
      </c>
      <c r="DF2" s="219">
        <v>1.1400999999999999</v>
      </c>
      <c r="DG2" s="219">
        <v>1.1401999999999999</v>
      </c>
      <c r="DH2" s="219">
        <v>1.1402999999999999</v>
      </c>
      <c r="DI2" s="219">
        <v>1.1403999999999999</v>
      </c>
      <c r="DJ2" s="219">
        <v>1.1404999999999998</v>
      </c>
      <c r="DK2" s="219">
        <v>1.1405999999999998</v>
      </c>
      <c r="DL2" s="219">
        <v>1.1499999999999999</v>
      </c>
      <c r="DM2" s="219">
        <v>1.1500999999999999</v>
      </c>
      <c r="DN2" s="219">
        <v>1.1501999999999999</v>
      </c>
      <c r="DO2" s="219">
        <v>1.1502999999999999</v>
      </c>
      <c r="DP2" s="219">
        <v>1.1503999999999999</v>
      </c>
      <c r="DQ2" s="219">
        <v>1.1504999999999999</v>
      </c>
      <c r="DR2" s="219">
        <v>1.1505999999999998</v>
      </c>
      <c r="DS2" s="219">
        <v>1.1599999999999999</v>
      </c>
      <c r="DT2" s="219">
        <v>1.17</v>
      </c>
      <c r="DU2" s="219">
        <v>1.18</v>
      </c>
      <c r="DV2" s="219">
        <v>2.0099999999999998</v>
      </c>
      <c r="DW2" s="219">
        <v>2.0101</v>
      </c>
      <c r="DX2" s="219">
        <v>2.0102000000000002</v>
      </c>
      <c r="DY2" s="219">
        <v>2.0103000000000004</v>
      </c>
      <c r="DZ2" s="219">
        <v>2.0104000000000006</v>
      </c>
      <c r="EA2" s="219">
        <v>2.0105000000000008</v>
      </c>
      <c r="EB2" s="219">
        <v>2.02</v>
      </c>
      <c r="EC2" s="219">
        <v>2.0299999999999998</v>
      </c>
      <c r="ED2" s="219">
        <v>2.0399999999999996</v>
      </c>
      <c r="EE2" s="219">
        <v>2.0499999999999994</v>
      </c>
      <c r="EF2" s="219">
        <v>2.0599999999999992</v>
      </c>
      <c r="EG2" s="219">
        <v>2.069999999999999</v>
      </c>
      <c r="EH2" s="219">
        <v>2.0799999999999987</v>
      </c>
      <c r="EI2" s="219">
        <v>2.0899999999999985</v>
      </c>
      <c r="EJ2" s="219">
        <v>3.01</v>
      </c>
      <c r="EK2" s="219">
        <v>3.02</v>
      </c>
      <c r="EL2" s="219">
        <v>3.03</v>
      </c>
      <c r="EM2" s="219">
        <v>3.04</v>
      </c>
      <c r="EN2" s="219">
        <v>3.05</v>
      </c>
      <c r="EO2" s="219">
        <v>3.0501</v>
      </c>
      <c r="EP2" s="219">
        <v>3.0502000000000002</v>
      </c>
      <c r="EQ2" s="219">
        <v>3.0503000000000005</v>
      </c>
      <c r="ER2" s="219">
        <v>3.0504000000000007</v>
      </c>
      <c r="ES2" s="219">
        <v>3.0505000000000009</v>
      </c>
      <c r="ET2" s="219">
        <v>3.0506000000000011</v>
      </c>
      <c r="EU2" s="219">
        <v>3.0507000000000013</v>
      </c>
      <c r="EV2" s="219">
        <v>3.0508000000000015</v>
      </c>
      <c r="EW2" s="219">
        <v>3.0509000000000017</v>
      </c>
      <c r="EX2" s="219">
        <v>3.0510000000000019</v>
      </c>
      <c r="EY2" s="219">
        <v>4.01</v>
      </c>
      <c r="EZ2" s="219">
        <v>4.0199999999999996</v>
      </c>
      <c r="FA2" s="219">
        <v>4.03</v>
      </c>
      <c r="FB2" s="219">
        <v>4.0301</v>
      </c>
      <c r="FC2" s="219">
        <v>4.0301999999999998</v>
      </c>
      <c r="FD2" s="219">
        <v>4.0302999999999995</v>
      </c>
      <c r="FE2" s="219">
        <v>4.0303999999999993</v>
      </c>
      <c r="FF2" s="219">
        <v>4.0304999999999991</v>
      </c>
      <c r="FG2" s="219">
        <v>4.0305999999999989</v>
      </c>
      <c r="FH2" s="219">
        <v>4.0306999999999986</v>
      </c>
      <c r="FI2" s="219">
        <v>4.0307999999999984</v>
      </c>
      <c r="FJ2" s="219">
        <v>4.0308999999999999</v>
      </c>
      <c r="FK2" s="219">
        <v>4.0309999999999997</v>
      </c>
      <c r="FL2" s="219">
        <v>4.0311000000000003</v>
      </c>
      <c r="FM2" s="219">
        <v>4.0312000000000001</v>
      </c>
      <c r="FN2" s="219">
        <v>4.04</v>
      </c>
      <c r="FO2" s="219">
        <v>4.05</v>
      </c>
      <c r="FP2" s="219">
        <v>4.0599999999999996</v>
      </c>
      <c r="FQ2" s="219">
        <v>4.0699999999999994</v>
      </c>
      <c r="FR2" s="219">
        <v>4.0799999999999992</v>
      </c>
      <c r="FS2" s="219">
        <v>4.089999999999999</v>
      </c>
      <c r="FT2" s="219">
        <v>4.0999999999999988</v>
      </c>
      <c r="FU2" s="219">
        <v>4.1099999999999985</v>
      </c>
      <c r="FV2" s="219">
        <v>4.1100999999999983</v>
      </c>
      <c r="FW2" s="219">
        <v>4.1101999999999981</v>
      </c>
      <c r="FX2" s="219">
        <v>4.1102999999999978</v>
      </c>
      <c r="FY2" s="219">
        <v>4.1103999999999976</v>
      </c>
      <c r="FZ2" s="219">
        <v>4.1104999999999974</v>
      </c>
      <c r="GA2" s="219">
        <v>4.1105999999999971</v>
      </c>
      <c r="GB2" s="219">
        <v>4.1106999999999969</v>
      </c>
      <c r="GC2" s="219">
        <v>4.1107999999999967</v>
      </c>
      <c r="GD2" s="219">
        <v>4.1108999999999964</v>
      </c>
      <c r="GE2" s="219">
        <v>4.1109999999999962</v>
      </c>
      <c r="GF2" s="219">
        <v>4.12</v>
      </c>
      <c r="GG2" s="219">
        <v>4.1200999999999999</v>
      </c>
      <c r="GH2" s="219">
        <v>4.1201999999999996</v>
      </c>
      <c r="GI2" s="219">
        <v>4.1202999999999994</v>
      </c>
      <c r="GJ2" s="219">
        <v>4.1203999999999992</v>
      </c>
      <c r="GK2" s="219">
        <v>4.13</v>
      </c>
      <c r="GL2" s="219">
        <v>4.1300999999999997</v>
      </c>
      <c r="GM2" s="219">
        <v>4.1301999999999994</v>
      </c>
      <c r="GN2" s="219">
        <v>4.1302999999999992</v>
      </c>
      <c r="GO2" s="219">
        <v>4.130399999999999</v>
      </c>
      <c r="GP2" s="219">
        <v>4.1304999999999987</v>
      </c>
      <c r="GQ2" s="219">
        <v>4.1305999999999985</v>
      </c>
      <c r="GR2" s="219">
        <v>4.1306999999999983</v>
      </c>
      <c r="GS2" s="219">
        <v>4.130799999999998</v>
      </c>
      <c r="GT2" s="219">
        <v>4.1399999999999997</v>
      </c>
      <c r="GU2" s="219">
        <v>4.1400999999999994</v>
      </c>
      <c r="GV2" s="219">
        <v>4.1401999999999992</v>
      </c>
      <c r="GW2" s="219">
        <v>4.140299999999999</v>
      </c>
      <c r="GX2" s="219">
        <v>4.1403999999999987</v>
      </c>
      <c r="GY2" s="219">
        <v>4.1404999999999985</v>
      </c>
      <c r="GZ2" s="219">
        <v>4.1405999999999983</v>
      </c>
      <c r="HA2" s="219">
        <v>4.140699999999998</v>
      </c>
      <c r="HB2" s="219">
        <v>4.1407999999999978</v>
      </c>
      <c r="HC2" s="219">
        <v>4.1408999999999976</v>
      </c>
      <c r="HD2" s="219">
        <v>4.1409999999999973</v>
      </c>
      <c r="HE2" s="219">
        <v>4.1410999999999971</v>
      </c>
      <c r="HF2" s="219">
        <v>4.1500000000000004</v>
      </c>
      <c r="HG2" s="219">
        <v>4.1501000000000001</v>
      </c>
      <c r="HH2" s="219">
        <v>4.1501999999999999</v>
      </c>
      <c r="HI2" s="219">
        <v>4.1502999999999997</v>
      </c>
      <c r="HJ2" s="219">
        <v>4.16</v>
      </c>
      <c r="HK2" s="219">
        <v>4.1600999999999999</v>
      </c>
      <c r="HL2" s="219">
        <v>4.1601999999999997</v>
      </c>
      <c r="HM2" s="219">
        <v>4.1602999999999994</v>
      </c>
      <c r="HN2" s="219">
        <v>4.1603999999999992</v>
      </c>
      <c r="HO2" s="219">
        <v>4.17</v>
      </c>
      <c r="HP2" s="219">
        <v>4.18</v>
      </c>
      <c r="HQ2" s="219">
        <v>5.01</v>
      </c>
      <c r="HR2" s="219">
        <v>5.0199999999999996</v>
      </c>
      <c r="HS2" s="219">
        <v>5.03</v>
      </c>
      <c r="HT2" s="219">
        <v>5.04</v>
      </c>
      <c r="HU2" s="219">
        <v>5.0400999999999998</v>
      </c>
      <c r="HV2" s="219">
        <v>5.0401999999999996</v>
      </c>
      <c r="HW2" s="219">
        <v>5.0402999999999993</v>
      </c>
      <c r="HX2" s="219">
        <v>5.0403999999999991</v>
      </c>
      <c r="HY2" s="219">
        <v>5.0404999999999989</v>
      </c>
      <c r="HZ2" s="219">
        <v>5.0405999999999986</v>
      </c>
      <c r="IA2" s="219">
        <v>5.0406999999999984</v>
      </c>
      <c r="IB2" s="219">
        <v>5.05</v>
      </c>
      <c r="IC2" s="219">
        <v>5.0599999999999996</v>
      </c>
      <c r="ID2" s="219">
        <v>5.07</v>
      </c>
      <c r="IE2" s="219">
        <v>5.08</v>
      </c>
      <c r="IF2" s="219">
        <v>6.01</v>
      </c>
      <c r="IG2" s="219">
        <v>6.02</v>
      </c>
      <c r="IH2" s="219">
        <v>6.03</v>
      </c>
      <c r="II2" s="219">
        <v>6.04</v>
      </c>
      <c r="IJ2" s="219">
        <v>6.0400999999999998</v>
      </c>
      <c r="IK2" s="219">
        <v>6.0401999999999996</v>
      </c>
      <c r="IL2" s="219">
        <v>6.0403000000000002</v>
      </c>
      <c r="IM2" s="219">
        <v>6.0404</v>
      </c>
      <c r="IN2" s="219">
        <v>6.05</v>
      </c>
      <c r="IO2" s="219">
        <v>7.01</v>
      </c>
      <c r="IP2" s="219">
        <v>7.02</v>
      </c>
      <c r="IQ2" s="219">
        <v>7.03</v>
      </c>
      <c r="IR2" s="219">
        <v>7.04</v>
      </c>
      <c r="IS2" s="219">
        <v>7.0400999999999998</v>
      </c>
      <c r="IT2" s="219">
        <v>7.0401999999999996</v>
      </c>
      <c r="IU2" s="219">
        <v>7.0402999999999993</v>
      </c>
      <c r="IV2" s="219">
        <v>7.0403999999999991</v>
      </c>
      <c r="IW2" s="219">
        <v>7.0404999999999989</v>
      </c>
      <c r="IX2" s="219">
        <v>7.0405999999999986</v>
      </c>
      <c r="IY2" s="219">
        <v>7.0406999999999984</v>
      </c>
      <c r="IZ2" s="219">
        <v>7.0407999999999982</v>
      </c>
      <c r="JA2" s="219">
        <v>7.0408999999999979</v>
      </c>
      <c r="JB2" s="219">
        <v>7.05</v>
      </c>
      <c r="JC2" s="219">
        <v>7.06</v>
      </c>
      <c r="JD2" s="219">
        <v>7.07</v>
      </c>
      <c r="JE2" s="219">
        <v>7.08</v>
      </c>
      <c r="JF2" s="219">
        <v>7.09</v>
      </c>
      <c r="JG2" s="219">
        <v>7.1</v>
      </c>
      <c r="JH2" s="219">
        <v>7.11</v>
      </c>
      <c r="JI2" s="219">
        <v>7.1101000000000001</v>
      </c>
      <c r="JJ2" s="219">
        <v>7.1101999999999999</v>
      </c>
      <c r="JK2" s="219">
        <v>7.1102999999999996</v>
      </c>
      <c r="JL2" s="219">
        <v>7.1103999999999994</v>
      </c>
      <c r="JM2" s="219">
        <v>7.1104999999999992</v>
      </c>
      <c r="JN2" s="219">
        <v>7.12</v>
      </c>
      <c r="JO2" s="219">
        <v>8.01</v>
      </c>
      <c r="JP2" s="219">
        <v>8.0100999999999996</v>
      </c>
      <c r="JQ2" s="219">
        <v>8.0101999999999993</v>
      </c>
      <c r="JR2" s="219">
        <v>8.02</v>
      </c>
      <c r="JS2" s="219">
        <v>8.0299999999999994</v>
      </c>
      <c r="JT2" s="219">
        <v>8.0399999999999991</v>
      </c>
      <c r="JU2" s="219">
        <v>8.0500000000000007</v>
      </c>
      <c r="JV2" s="219">
        <v>8.06</v>
      </c>
      <c r="JW2" s="219">
        <v>8.07</v>
      </c>
      <c r="JX2" s="219">
        <v>9.01</v>
      </c>
      <c r="JY2" s="219">
        <v>9.02</v>
      </c>
      <c r="JZ2" s="219">
        <v>9.0299999999999994</v>
      </c>
      <c r="KA2" s="219">
        <v>9.0399999999999991</v>
      </c>
      <c r="KB2" s="219">
        <v>9.0400999999999989</v>
      </c>
      <c r="KC2" s="219">
        <v>9.0401999999999987</v>
      </c>
      <c r="KD2" s="219">
        <v>9.0402999999999984</v>
      </c>
      <c r="KE2" s="219">
        <v>9.0403999999999982</v>
      </c>
      <c r="KF2" s="219">
        <v>9.040499999999998</v>
      </c>
      <c r="KG2" s="219">
        <v>9.0405999999999977</v>
      </c>
      <c r="KH2" s="219">
        <v>9.0406999999999975</v>
      </c>
      <c r="KI2" s="219">
        <v>9.0407999999999973</v>
      </c>
      <c r="KJ2" s="219">
        <v>9.040899999999997</v>
      </c>
      <c r="KK2" s="219">
        <v>9.0500000000000007</v>
      </c>
      <c r="KL2" s="219">
        <v>9.06</v>
      </c>
      <c r="KM2" s="219">
        <v>10.01</v>
      </c>
      <c r="KN2" s="219">
        <v>10.0101</v>
      </c>
      <c r="KO2" s="219">
        <v>10.010199999999999</v>
      </c>
      <c r="KP2" s="219">
        <v>10.010299999999999</v>
      </c>
      <c r="KQ2" s="219">
        <v>10.010399999999999</v>
      </c>
      <c r="KR2" s="219">
        <v>10.010499999999999</v>
      </c>
      <c r="KS2" s="219">
        <v>10.02</v>
      </c>
      <c r="KT2" s="219">
        <v>10.029999999999999</v>
      </c>
      <c r="KU2" s="219">
        <v>10.039999999999999</v>
      </c>
      <c r="KV2" s="219">
        <v>10.049999999999999</v>
      </c>
      <c r="KW2" s="219">
        <v>10.059999999999999</v>
      </c>
      <c r="KX2" s="219">
        <v>10.069999999999999</v>
      </c>
      <c r="KY2" s="219">
        <v>10.079999999999998</v>
      </c>
      <c r="KZ2" s="219">
        <v>10.089999999999998</v>
      </c>
      <c r="LA2" s="219">
        <v>10.099999999999998</v>
      </c>
      <c r="LB2" s="219">
        <v>10.109999999999998</v>
      </c>
      <c r="LC2" s="219">
        <v>10.110099999999997</v>
      </c>
      <c r="LD2" s="219">
        <v>10.110199999999997</v>
      </c>
      <c r="LE2" s="219">
        <v>10.110299999999997</v>
      </c>
      <c r="LF2" s="219">
        <v>10.119999999999999</v>
      </c>
      <c r="LG2" s="219">
        <v>10.129999999999999</v>
      </c>
      <c r="LH2" s="219">
        <v>10.139999999999999</v>
      </c>
      <c r="LI2" s="219">
        <v>10.149999999999999</v>
      </c>
      <c r="LJ2" s="219">
        <v>10.150099999999998</v>
      </c>
      <c r="LK2" s="219">
        <v>10.150199999999998</v>
      </c>
      <c r="LL2" s="219">
        <v>10.16</v>
      </c>
      <c r="LM2" s="219">
        <v>10.17</v>
      </c>
      <c r="LN2" s="219">
        <v>10.18</v>
      </c>
      <c r="LO2" s="219">
        <v>10.180099999999999</v>
      </c>
      <c r="LP2" s="219">
        <v>10.180199999999999</v>
      </c>
      <c r="LQ2" s="219">
        <v>10.19</v>
      </c>
      <c r="LR2" s="219">
        <v>10.199999999999999</v>
      </c>
      <c r="LS2" s="219">
        <v>10.210000000000001</v>
      </c>
      <c r="LT2" s="219">
        <v>10.210100000000001</v>
      </c>
      <c r="LU2" s="219">
        <v>10.2102</v>
      </c>
      <c r="LV2" s="219">
        <v>10.2103</v>
      </c>
      <c r="LW2" s="219">
        <v>10.220000000000001</v>
      </c>
      <c r="LX2" s="219">
        <v>10.23</v>
      </c>
      <c r="LY2" s="219">
        <v>10.24</v>
      </c>
      <c r="LZ2" s="219">
        <v>10.25</v>
      </c>
      <c r="MA2" s="219">
        <v>10.26</v>
      </c>
      <c r="MB2" s="219">
        <v>10.27</v>
      </c>
      <c r="MC2" s="219">
        <v>10.28</v>
      </c>
      <c r="MD2" s="219">
        <v>10.29</v>
      </c>
      <c r="ME2" s="219">
        <v>10.299999999999999</v>
      </c>
      <c r="MF2" s="219">
        <v>10.300099999999999</v>
      </c>
      <c r="MG2" s="219">
        <v>10.300199999999998</v>
      </c>
      <c r="MH2" s="219">
        <v>10.31</v>
      </c>
      <c r="MI2" s="219">
        <v>10.32</v>
      </c>
      <c r="MJ2" s="219">
        <v>10.33</v>
      </c>
      <c r="MK2" s="219">
        <v>11.01</v>
      </c>
      <c r="ML2" s="219">
        <v>11.0101</v>
      </c>
      <c r="MM2" s="219">
        <v>11.010199999999999</v>
      </c>
      <c r="MN2" s="219">
        <v>11.010299999999999</v>
      </c>
      <c r="MO2" s="219">
        <v>11.010399999999999</v>
      </c>
      <c r="MP2" s="219">
        <v>11.010499999999999</v>
      </c>
      <c r="MQ2" s="219">
        <v>11.010599999999998</v>
      </c>
      <c r="MR2" s="219">
        <v>11.010699999999998</v>
      </c>
      <c r="MS2" s="219">
        <v>11.010799999999998</v>
      </c>
      <c r="MT2" s="219">
        <v>11.010899999999998</v>
      </c>
      <c r="MU2" s="219">
        <v>11.010999999999997</v>
      </c>
      <c r="MV2" s="219">
        <v>11.011099999999997</v>
      </c>
      <c r="MW2" s="219">
        <v>11.011199999999997</v>
      </c>
      <c r="MX2" s="219">
        <v>11.011299999999997</v>
      </c>
      <c r="MY2" s="219">
        <v>11.011399999999997</v>
      </c>
      <c r="MZ2" s="219">
        <v>11.011499999999996</v>
      </c>
      <c r="NA2" s="219">
        <v>11.011599999999996</v>
      </c>
      <c r="NB2" s="219">
        <v>11.011699999999996</v>
      </c>
      <c r="NC2" s="219">
        <v>11.011799999999996</v>
      </c>
      <c r="ND2" s="219">
        <v>11.011899999999995</v>
      </c>
      <c r="NE2" s="219">
        <v>11.02</v>
      </c>
      <c r="NF2" s="219">
        <v>11.020099999999999</v>
      </c>
      <c r="NG2" s="219">
        <v>11.020199999999999</v>
      </c>
      <c r="NH2" s="219">
        <v>11.020299999999999</v>
      </c>
      <c r="NI2" s="219">
        <v>11.020399999999999</v>
      </c>
      <c r="NJ2" s="219">
        <v>11.020499999999998</v>
      </c>
      <c r="NK2" s="219">
        <v>11.020599999999998</v>
      </c>
      <c r="NL2" s="219">
        <v>11.020699999999998</v>
      </c>
      <c r="NM2" s="219">
        <v>11.03</v>
      </c>
      <c r="NN2" s="219">
        <v>11.030099999999999</v>
      </c>
      <c r="NO2" s="219">
        <v>11.030199999999999</v>
      </c>
      <c r="NP2" s="219">
        <v>11.030299999999999</v>
      </c>
      <c r="NQ2" s="219">
        <v>11.030399999999998</v>
      </c>
      <c r="NR2" s="219">
        <v>11.030499999999998</v>
      </c>
      <c r="NS2" s="219">
        <v>11.030599999999998</v>
      </c>
      <c r="NT2" s="219">
        <v>11.030699999999998</v>
      </c>
      <c r="NU2" s="219">
        <v>11.030799999999997</v>
      </c>
      <c r="NV2" s="219">
        <v>11.030899999999997</v>
      </c>
      <c r="NW2" s="219">
        <v>11.030999999999997</v>
      </c>
      <c r="NX2" s="219">
        <v>11.031099999999997</v>
      </c>
      <c r="NY2" s="219">
        <v>11.031199999999997</v>
      </c>
      <c r="NZ2" s="219">
        <v>11.031299999999996</v>
      </c>
      <c r="OA2" s="219">
        <v>11.031399999999996</v>
      </c>
      <c r="OB2" s="219">
        <v>11.031499999999996</v>
      </c>
      <c r="OC2" s="219">
        <v>11.031599999999996</v>
      </c>
      <c r="OD2" s="219">
        <v>11.031699999999995</v>
      </c>
      <c r="OE2" s="219">
        <v>11.031799999999995</v>
      </c>
      <c r="OF2" s="219">
        <v>11.031899999999995</v>
      </c>
      <c r="OG2" s="219">
        <v>11.04</v>
      </c>
      <c r="OH2" s="219">
        <v>11.040099999999999</v>
      </c>
      <c r="OI2" s="219">
        <v>11.040199999999999</v>
      </c>
      <c r="OJ2" s="219">
        <v>11.040299999999998</v>
      </c>
      <c r="OK2" s="219">
        <v>11.05</v>
      </c>
      <c r="OL2" s="219">
        <v>11.0501</v>
      </c>
      <c r="OM2" s="219">
        <v>11.0502</v>
      </c>
      <c r="ON2" s="219">
        <v>11.0503</v>
      </c>
      <c r="OO2" s="219">
        <v>11.06</v>
      </c>
      <c r="OP2" s="219">
        <v>11.07</v>
      </c>
      <c r="OQ2" s="219">
        <v>11.08</v>
      </c>
      <c r="OR2" s="219">
        <v>11.09</v>
      </c>
      <c r="OS2" s="219">
        <v>11.1</v>
      </c>
      <c r="OT2" s="219">
        <v>11.11</v>
      </c>
      <c r="OU2" s="219">
        <v>11.12</v>
      </c>
      <c r="OV2" s="219">
        <v>11.129999999999999</v>
      </c>
      <c r="OW2" s="219">
        <v>11.139999999999999</v>
      </c>
      <c r="OX2" s="219">
        <v>12.01</v>
      </c>
      <c r="OY2" s="219">
        <v>12.02</v>
      </c>
      <c r="OZ2" s="219">
        <v>12.03</v>
      </c>
      <c r="PA2" s="219">
        <v>12.030099999999999</v>
      </c>
      <c r="PB2" s="219">
        <v>12.030200000000001</v>
      </c>
      <c r="PC2" s="219">
        <v>12.0303</v>
      </c>
      <c r="PD2" s="219">
        <v>12.04</v>
      </c>
      <c r="PE2" s="219">
        <v>12.05</v>
      </c>
      <c r="PF2" s="219">
        <v>12.0501</v>
      </c>
      <c r="PG2" s="219">
        <v>12.0502</v>
      </c>
      <c r="PH2" s="219">
        <v>12.0503</v>
      </c>
      <c r="PI2" s="219">
        <v>12.0504</v>
      </c>
      <c r="PJ2" s="219">
        <v>12.06</v>
      </c>
      <c r="PK2" s="219">
        <v>12.07</v>
      </c>
      <c r="PL2" s="219">
        <v>12.0701</v>
      </c>
      <c r="PM2" s="219">
        <v>12.0702</v>
      </c>
      <c r="PN2" s="219">
        <v>12.0703</v>
      </c>
      <c r="PO2" s="219">
        <v>12.08</v>
      </c>
      <c r="PP2" s="219">
        <v>12.0801</v>
      </c>
      <c r="PQ2" s="219">
        <v>12.0802</v>
      </c>
      <c r="PR2" s="219">
        <v>12.080299999999999</v>
      </c>
      <c r="PS2" s="219">
        <v>12.09</v>
      </c>
      <c r="PT2" s="219">
        <v>12.1</v>
      </c>
      <c r="PU2" s="219">
        <v>12.11</v>
      </c>
      <c r="PV2" s="219">
        <v>12.12</v>
      </c>
      <c r="PW2" s="219">
        <v>12.13</v>
      </c>
      <c r="PX2" s="219">
        <v>12.14</v>
      </c>
      <c r="PY2" s="219">
        <v>12.15</v>
      </c>
      <c r="PZ2" s="219">
        <v>12.1501</v>
      </c>
      <c r="QA2" s="219">
        <v>12.1502</v>
      </c>
      <c r="QB2" s="219">
        <v>12.1503</v>
      </c>
      <c r="QC2" s="219">
        <v>12.150399999999999</v>
      </c>
      <c r="QD2" s="219">
        <v>12.150499999999999</v>
      </c>
      <c r="QE2" s="219">
        <v>12.150599999999999</v>
      </c>
      <c r="QF2" s="219">
        <v>12.150699999999999</v>
      </c>
      <c r="QG2" s="219">
        <v>13.01</v>
      </c>
      <c r="QH2" s="219">
        <v>13.02</v>
      </c>
      <c r="QI2" s="219">
        <v>13.03</v>
      </c>
      <c r="QJ2" s="219">
        <v>13.04</v>
      </c>
      <c r="QK2" s="219">
        <v>13.05</v>
      </c>
      <c r="QL2" s="219">
        <v>13.0501</v>
      </c>
      <c r="QM2" s="219">
        <v>13.0502</v>
      </c>
      <c r="QN2" s="219">
        <v>13.0503</v>
      </c>
      <c r="QO2" s="219">
        <v>13.0504</v>
      </c>
      <c r="QP2" s="219">
        <v>14.01</v>
      </c>
      <c r="QQ2" s="219">
        <v>14.02</v>
      </c>
      <c r="QR2" s="219">
        <v>14.020099999999999</v>
      </c>
      <c r="QS2" s="219">
        <v>14.020199999999999</v>
      </c>
      <c r="QT2" s="219">
        <v>14.020299999999999</v>
      </c>
      <c r="QU2" s="219">
        <v>14.020399999999999</v>
      </c>
      <c r="QV2" s="219">
        <v>14.020499999999998</v>
      </c>
      <c r="QW2" s="219">
        <v>14.020599999999998</v>
      </c>
      <c r="QX2" s="219">
        <v>14.03</v>
      </c>
      <c r="QY2" s="219">
        <v>14.030099999999999</v>
      </c>
      <c r="QZ2" s="219">
        <v>14.030199999999999</v>
      </c>
      <c r="RA2" s="219">
        <v>14.04</v>
      </c>
      <c r="RB2" s="219">
        <v>14.05</v>
      </c>
      <c r="RC2" s="219">
        <v>14.06</v>
      </c>
      <c r="RD2" s="219">
        <v>14.0601</v>
      </c>
      <c r="RE2" s="219">
        <v>14.0602</v>
      </c>
      <c r="RF2" s="219">
        <v>14.0603</v>
      </c>
      <c r="RG2" s="219">
        <v>14.0604</v>
      </c>
      <c r="RH2" s="219">
        <v>14.060499999999999</v>
      </c>
      <c r="RI2" s="219">
        <v>14.060599999999999</v>
      </c>
      <c r="RJ2" s="219">
        <v>14.060699999999999</v>
      </c>
      <c r="RK2" s="219">
        <v>14.060799999999999</v>
      </c>
      <c r="RL2" s="219">
        <v>14.060899999999998</v>
      </c>
      <c r="RM2" s="219">
        <v>14.060999999999998</v>
      </c>
      <c r="RN2" s="219">
        <v>14.061099999999998</v>
      </c>
      <c r="RO2" s="219">
        <v>14.07</v>
      </c>
      <c r="RP2" s="220">
        <v>1</v>
      </c>
      <c r="RQ2" s="220">
        <v>2</v>
      </c>
      <c r="RR2" s="220">
        <v>3</v>
      </c>
      <c r="RS2" s="220">
        <v>4</v>
      </c>
      <c r="RT2" s="220">
        <v>5</v>
      </c>
      <c r="RU2" s="220">
        <v>6</v>
      </c>
      <c r="RV2" s="220">
        <v>7</v>
      </c>
      <c r="RW2" s="220">
        <v>8</v>
      </c>
      <c r="RX2" s="220">
        <v>9</v>
      </c>
      <c r="RY2" s="220">
        <v>10</v>
      </c>
      <c r="RZ2" s="220">
        <v>11</v>
      </c>
      <c r="SA2" s="220">
        <v>12</v>
      </c>
      <c r="SB2" s="220">
        <v>13</v>
      </c>
      <c r="SC2" s="220">
        <v>14</v>
      </c>
      <c r="SD2" s="291" t="s">
        <v>172</v>
      </c>
      <c r="SE2" s="220" t="s">
        <v>661</v>
      </c>
      <c r="SF2" s="220" t="s">
        <v>662</v>
      </c>
      <c r="SG2" s="220" t="s">
        <v>663</v>
      </c>
      <c r="SH2" s="220" t="s">
        <v>664</v>
      </c>
      <c r="SI2" s="220" t="s">
        <v>665</v>
      </c>
      <c r="SJ2" s="220" t="s">
        <v>666</v>
      </c>
      <c r="SK2" s="220" t="s">
        <v>667</v>
      </c>
      <c r="SL2" s="220" t="s">
        <v>668</v>
      </c>
      <c r="SM2" s="220" t="s">
        <v>669</v>
      </c>
      <c r="SN2" s="220" t="s">
        <v>670</v>
      </c>
      <c r="SO2" s="220" t="s">
        <v>671</v>
      </c>
      <c r="SP2" s="220" t="s">
        <v>672</v>
      </c>
      <c r="SQ2" s="220" t="s">
        <v>673</v>
      </c>
      <c r="SR2" s="220" t="s">
        <v>674</v>
      </c>
      <c r="SS2" s="291" t="s">
        <v>675</v>
      </c>
      <c r="ST2" s="291" t="s">
        <v>726</v>
      </c>
      <c r="SU2" s="291" t="s">
        <v>727</v>
      </c>
      <c r="SV2" s="291" t="s">
        <v>728</v>
      </c>
      <c r="SW2" s="291" t="s">
        <v>729</v>
      </c>
      <c r="SX2" s="291" t="s">
        <v>730</v>
      </c>
      <c r="SY2" s="291" t="s">
        <v>731</v>
      </c>
      <c r="SZ2" s="291" t="s">
        <v>732</v>
      </c>
      <c r="TA2" s="291" t="s">
        <v>733</v>
      </c>
      <c r="TB2" s="291" t="s">
        <v>734</v>
      </c>
      <c r="TC2" s="291" t="s">
        <v>735</v>
      </c>
      <c r="TD2" s="291" t="s">
        <v>736</v>
      </c>
      <c r="TE2" s="291" t="s">
        <v>737</v>
      </c>
      <c r="TF2" s="291" t="s">
        <v>738</v>
      </c>
      <c r="TG2" s="291" t="s">
        <v>739</v>
      </c>
      <c r="TH2" s="291" t="s">
        <v>740</v>
      </c>
      <c r="TI2" s="291" t="s">
        <v>741</v>
      </c>
      <c r="TJ2" s="291" t="s">
        <v>742</v>
      </c>
      <c r="TK2" s="291" t="s">
        <v>743</v>
      </c>
      <c r="TL2" s="291" t="s">
        <v>744</v>
      </c>
      <c r="TM2" s="291" t="s">
        <v>745</v>
      </c>
      <c r="TN2" s="291" t="s">
        <v>746</v>
      </c>
      <c r="TO2" s="291" t="s">
        <v>747</v>
      </c>
      <c r="TP2" s="291" t="s">
        <v>748</v>
      </c>
      <c r="TQ2" s="291" t="s">
        <v>749</v>
      </c>
      <c r="TR2" s="291" t="s">
        <v>750</v>
      </c>
      <c r="TS2" s="291" t="s">
        <v>751</v>
      </c>
      <c r="TT2" s="291" t="s">
        <v>752</v>
      </c>
      <c r="TU2" s="291" t="s">
        <v>753</v>
      </c>
      <c r="TV2" s="291" t="s">
        <v>754</v>
      </c>
      <c r="TW2" s="291" t="s">
        <v>755</v>
      </c>
      <c r="TX2" s="291" t="s">
        <v>756</v>
      </c>
      <c r="TY2" s="291" t="s">
        <v>757</v>
      </c>
      <c r="TZ2" s="291" t="s">
        <v>758</v>
      </c>
      <c r="UA2" s="291" t="s">
        <v>759</v>
      </c>
      <c r="UB2" s="292" t="s">
        <v>760</v>
      </c>
      <c r="UC2" s="290" t="s">
        <v>813</v>
      </c>
      <c r="UD2" s="291" t="s">
        <v>814</v>
      </c>
      <c r="UE2" s="291" t="s">
        <v>815</v>
      </c>
      <c r="UF2" s="291" t="s">
        <v>816</v>
      </c>
      <c r="UG2" s="291" t="s">
        <v>817</v>
      </c>
      <c r="UH2" s="291" t="s">
        <v>818</v>
      </c>
      <c r="UI2" s="291" t="s">
        <v>819</v>
      </c>
      <c r="UJ2" s="291" t="s">
        <v>820</v>
      </c>
      <c r="UK2" s="291" t="s">
        <v>821</v>
      </c>
      <c r="UL2" s="291" t="s">
        <v>822</v>
      </c>
      <c r="UM2" s="291" t="s">
        <v>823</v>
      </c>
      <c r="UN2" s="291" t="s">
        <v>824</v>
      </c>
      <c r="UO2" s="291" t="s">
        <v>825</v>
      </c>
      <c r="UP2" s="291" t="s">
        <v>826</v>
      </c>
      <c r="UQ2" s="291" t="s">
        <v>827</v>
      </c>
      <c r="UR2" s="291" t="s">
        <v>828</v>
      </c>
      <c r="US2" s="291" t="s">
        <v>829</v>
      </c>
      <c r="UT2" s="291" t="s">
        <v>830</v>
      </c>
      <c r="UU2" s="291" t="s">
        <v>831</v>
      </c>
      <c r="UV2" s="291" t="s">
        <v>832</v>
      </c>
      <c r="UW2" s="291" t="s">
        <v>833</v>
      </c>
      <c r="UX2" s="291" t="s">
        <v>834</v>
      </c>
      <c r="UY2" s="291" t="s">
        <v>835</v>
      </c>
      <c r="UZ2" s="291" t="s">
        <v>836</v>
      </c>
      <c r="VA2" s="291" t="s">
        <v>837</v>
      </c>
      <c r="VB2" s="291" t="s">
        <v>838</v>
      </c>
      <c r="VC2" s="291" t="s">
        <v>839</v>
      </c>
      <c r="VD2" s="291" t="s">
        <v>840</v>
      </c>
      <c r="VE2" s="291" t="s">
        <v>841</v>
      </c>
      <c r="VF2" s="291" t="s">
        <v>842</v>
      </c>
      <c r="VG2" s="291" t="s">
        <v>843</v>
      </c>
      <c r="VH2" s="291" t="s">
        <v>844</v>
      </c>
      <c r="VI2" s="291" t="s">
        <v>845</v>
      </c>
      <c r="VJ2" s="291" t="s">
        <v>846</v>
      </c>
      <c r="VK2" s="291" t="s">
        <v>847</v>
      </c>
      <c r="VL2" s="291" t="s">
        <v>848</v>
      </c>
      <c r="VM2" s="291" t="s">
        <v>849</v>
      </c>
      <c r="VN2" s="291" t="s">
        <v>850</v>
      </c>
      <c r="VO2" s="291" t="s">
        <v>851</v>
      </c>
      <c r="VP2" s="291" t="s">
        <v>852</v>
      </c>
      <c r="VQ2" s="291" t="s">
        <v>853</v>
      </c>
      <c r="VR2" s="291" t="s">
        <v>854</v>
      </c>
      <c r="VS2" s="291" t="s">
        <v>855</v>
      </c>
      <c r="VT2" s="291" t="s">
        <v>856</v>
      </c>
      <c r="VU2" s="291" t="s">
        <v>857</v>
      </c>
      <c r="VV2" s="291" t="s">
        <v>858</v>
      </c>
      <c r="VW2" s="291" t="s">
        <v>859</v>
      </c>
      <c r="VX2" s="291" t="s">
        <v>860</v>
      </c>
      <c r="VY2" s="291" t="s">
        <v>861</v>
      </c>
      <c r="VZ2" s="291" t="s">
        <v>862</v>
      </c>
      <c r="WA2" s="291" t="s">
        <v>863</v>
      </c>
      <c r="WB2" s="291" t="s">
        <v>864</v>
      </c>
      <c r="WC2" s="291" t="s">
        <v>865</v>
      </c>
      <c r="WD2" s="291" t="s">
        <v>866</v>
      </c>
      <c r="WE2" s="291" t="s">
        <v>867</v>
      </c>
      <c r="WF2" s="291" t="s">
        <v>868</v>
      </c>
      <c r="WG2" s="291" t="s">
        <v>869</v>
      </c>
      <c r="WH2" s="291" t="s">
        <v>870</v>
      </c>
      <c r="WI2" s="291" t="s">
        <v>871</v>
      </c>
      <c r="WJ2" s="291" t="s">
        <v>872</v>
      </c>
      <c r="WK2" s="291" t="s">
        <v>873</v>
      </c>
      <c r="WL2" s="291" t="s">
        <v>874</v>
      </c>
      <c r="WM2" s="291" t="s">
        <v>875</v>
      </c>
      <c r="WN2" s="291" t="s">
        <v>876</v>
      </c>
      <c r="WO2" s="292" t="s">
        <v>877</v>
      </c>
    </row>
    <row r="3" spans="1:613" x14ac:dyDescent="0.25">
      <c r="A3" s="221"/>
      <c r="B3" s="9"/>
      <c r="C3" s="9"/>
      <c r="D3" s="9"/>
      <c r="E3" s="9"/>
      <c r="F3" s="9"/>
      <c r="G3" s="9"/>
      <c r="H3" s="222">
        <f>Profile!$G$5</f>
        <v>43466</v>
      </c>
      <c r="I3" s="9" t="str">
        <f>Profile!$J$5</f>
        <v>N/A (SSI - Contractor)</v>
      </c>
      <c r="J3" s="9" t="str">
        <f>Profile!$A$12</f>
        <v>Corporate Security Review</v>
      </c>
      <c r="K3" s="9">
        <f>Profile!$A$14</f>
        <v>0</v>
      </c>
      <c r="L3" s="222" t="str">
        <f>IF(Profile!$C$14="","",Profile!$C$14)</f>
        <v/>
      </c>
      <c r="M3" s="9">
        <f>Profile!$G$12</f>
        <v>0</v>
      </c>
      <c r="N3" s="9">
        <f>Profile!$H$13</f>
        <v>0</v>
      </c>
      <c r="O3" s="9">
        <f>Profile!$H$14</f>
        <v>0</v>
      </c>
      <c r="P3" s="9">
        <f>Profile!$H$15</f>
        <v>0</v>
      </c>
      <c r="Q3" s="9">
        <f>Profile!$K$15</f>
        <v>0</v>
      </c>
      <c r="R3" s="9">
        <f>Profile!$M$15</f>
        <v>0</v>
      </c>
      <c r="S3" s="9">
        <f>Profile!$M$5</f>
        <v>0</v>
      </c>
      <c r="T3" s="9" t="str">
        <f>IF(U3="","","YES")</f>
        <v/>
      </c>
      <c r="U3" s="9" t="str">
        <f>IF(Profile!$J$7="&lt;Please Select&gt;","",Profile!$J$7)</f>
        <v/>
      </c>
      <c r="V3" s="9">
        <f>Profile!$A$16</f>
        <v>0</v>
      </c>
      <c r="W3" s="9" t="str">
        <f>IF(Profile!$A$18="","",Profile!$A$18)</f>
        <v/>
      </c>
      <c r="X3" s="9" t="str">
        <f>IF(Profile!$E$19="","",Profile!$E$19)</f>
        <v/>
      </c>
      <c r="Y3" s="9" t="str">
        <f>IF(Profile!$K$21="","",Profile!$K$21)</f>
        <v/>
      </c>
      <c r="Z3" s="9" t="str">
        <f>IF(Profile!$K$22="","",Profile!$K$22)</f>
        <v/>
      </c>
      <c r="AA3" s="9" t="str">
        <f>IF(Profile!$A$26="","","X")</f>
        <v/>
      </c>
      <c r="AB3" s="9" t="str">
        <f>IF(Profile!$A$27="","","X")</f>
        <v/>
      </c>
      <c r="AC3" s="9" t="str">
        <f>IF(Profile!$D$26="","","X")</f>
        <v/>
      </c>
      <c r="AD3" s="9" t="str">
        <f>IF(Profile!$D$27="","","X")</f>
        <v/>
      </c>
      <c r="AE3" s="9" t="str">
        <f>IF(Profile!$A$28="","","X")</f>
        <v/>
      </c>
      <c r="AF3" s="9" t="str">
        <f>IF(Profile!$A$29="","","X")</f>
        <v/>
      </c>
      <c r="AG3" s="9" t="str">
        <f>IF(Profile!$B$30="","",Profile!$B$30)</f>
        <v/>
      </c>
      <c r="AH3" s="223" t="str">
        <f>IF(Profile!$K$24="","",Profile!$K$24)</f>
        <v/>
      </c>
      <c r="AI3" s="223" t="str">
        <f>IF(Profile!$K$25="","",Profile!$K$25)</f>
        <v/>
      </c>
      <c r="AJ3" s="223" t="str">
        <f>IF(Profile!$K$26="","",Profile!$K$26)</f>
        <v/>
      </c>
      <c r="AK3" s="223" t="str">
        <f>IF(Profile!$K$27="","",Profile!$K$27)</f>
        <v/>
      </c>
      <c r="AL3" s="223" t="str">
        <f>IF(Profile!$K$28="","",Profile!$K$28)</f>
        <v/>
      </c>
      <c r="AM3" s="223" t="str">
        <f>IF(Profile!$K$29="","",Profile!$K$29)</f>
        <v/>
      </c>
      <c r="AN3" s="223" t="str">
        <f>IF(Profile!$K$30="","",Profile!$K$30)</f>
        <v/>
      </c>
      <c r="AO3" s="223" t="str">
        <f>IF(Profile!$A$34="","",Profile!$A$34)</f>
        <v/>
      </c>
      <c r="AP3" s="223" t="str">
        <f>IF(Profile!$A$35="","",Profile!$A$35)</f>
        <v/>
      </c>
      <c r="AQ3" s="223" t="str">
        <f>IF(Profile!$A$36="","",Profile!$A$36)</f>
        <v/>
      </c>
      <c r="AR3" s="223" t="str">
        <f>IF(Profile!$A$37="","",Profile!$A$37)</f>
        <v/>
      </c>
      <c r="AS3" s="223" t="str">
        <f>IF(Profile!$A$38="","",Profile!$A$38)</f>
        <v/>
      </c>
      <c r="AT3" s="223" t="str">
        <f>IF(Profile!$A$39="","",Profile!$A$39)</f>
        <v/>
      </c>
      <c r="AU3" s="223" t="str">
        <f>IF(Profile!$A$40="","",Profile!$A$40)</f>
        <v/>
      </c>
      <c r="AV3" s="223" t="str">
        <f>IF(Profile!$G$34="","",Profile!$G$34)</f>
        <v/>
      </c>
      <c r="AW3" s="223" t="str">
        <f>IF(Profile!$G$35="","",Profile!$G$35)</f>
        <v/>
      </c>
      <c r="AX3" s="223" t="str">
        <f>IF(Profile!$G$36="","",Profile!$G$36)</f>
        <v/>
      </c>
      <c r="AY3" s="223" t="str">
        <f>IF(Profile!$G$37="","",Profile!$G$37)</f>
        <v/>
      </c>
      <c r="AZ3" s="223" t="str">
        <f>IF(Profile!$G$38="","",Profile!$G$38)</f>
        <v/>
      </c>
      <c r="BA3" s="223" t="str">
        <f>IF(Profile!$G$39="","",Profile!$G$39)</f>
        <v/>
      </c>
      <c r="BB3" s="223" t="str">
        <f>IF(Profile!$G$40="","",Profile!$G$40)</f>
        <v/>
      </c>
      <c r="BC3" s="9" t="str">
        <f>IF(Profile!$A$50="","",Profile!$A$50)</f>
        <v/>
      </c>
      <c r="BD3" s="9" t="str">
        <f>IF(Profile!$D$50="","",Profile!$D$50)</f>
        <v>Security Coordinator</v>
      </c>
      <c r="BE3" s="9" t="str">
        <f>IF(Profile!$G$50="","",Profile!$G$50)</f>
        <v/>
      </c>
      <c r="BF3" s="9" t="str">
        <f>IF(Profile!$I$50="","",Profile!$I$50)</f>
        <v/>
      </c>
      <c r="BG3" s="9" t="str">
        <f>IF(Profile!$K$50="","",Profile!$K$50)</f>
        <v/>
      </c>
      <c r="BH3" s="9" t="str">
        <f>IF(Profile!$A$56="","",Profile!$A$56)</f>
        <v/>
      </c>
      <c r="BI3" s="9" t="str">
        <f>IF(Profile!$D$56="","",Profile!$D$56)</f>
        <v>Lead</v>
      </c>
      <c r="BJ3" s="9" t="str">
        <f>IF(Profile!$G$56="","",Profile!$G$56)</f>
        <v>SSI</v>
      </c>
      <c r="BK3" s="9" t="str">
        <f>IF(Profile!$I$56="","",Profile!$I$56)</f>
        <v/>
      </c>
      <c r="BL3" s="9" t="str">
        <f>IF(Profile!$K$56="","",Profile!$K$56)</f>
        <v/>
      </c>
      <c r="BM3" s="9" t="str">
        <f>IF(Checklist!$D$9="","",Checklist!$D$9)</f>
        <v/>
      </c>
      <c r="BN3" s="9" t="str">
        <f>IF(Checklist!$D$10="","",Checklist!$D$10)</f>
        <v/>
      </c>
      <c r="BO3" s="9" t="str">
        <f>IF(Checklist!$D$11="","",Checklist!$D$11)</f>
        <v/>
      </c>
      <c r="BP3" s="224" t="str">
        <f>IF(Checklist!$D$12="","",Checklist!$D$12)</f>
        <v>ZZZ</v>
      </c>
      <c r="BQ3" s="9" t="str">
        <f>IF(Checklist!$D$13="","",Checklist!$D$13)</f>
        <v/>
      </c>
      <c r="BR3" s="9" t="str">
        <f>IF(Checklist!$D$14="","",Checklist!$D$14)</f>
        <v/>
      </c>
      <c r="BS3" s="9" t="str">
        <f>IF(Checklist!$D$15="","",Checklist!$D$15)</f>
        <v/>
      </c>
      <c r="BT3" s="9" t="str">
        <f>IF(Checklist!$D$16="","",Checklist!$D$16)</f>
        <v/>
      </c>
      <c r="BU3" s="9" t="str">
        <f>IF(Checklist!$D$17="","",Checklist!$D$17)</f>
        <v/>
      </c>
      <c r="BV3" s="9" t="str">
        <f>IF(Checklist!$D$18="","",Checklist!$D$18)</f>
        <v/>
      </c>
      <c r="BW3" s="9" t="str">
        <f>IF(Checklist!$D$19="","",Checklist!$D$19)</f>
        <v/>
      </c>
      <c r="BX3" s="9" t="str">
        <f>IF(Checklist!$D$20="","",Checklist!$D$20)</f>
        <v/>
      </c>
      <c r="BY3" s="205" t="str">
        <f>IF(Checklist!$D$21="","",Checklist!$D$21)</f>
        <v/>
      </c>
      <c r="BZ3" s="205" t="str">
        <f>IF(Checklist!$D$22="","",Checklist!$D$22)</f>
        <v/>
      </c>
      <c r="CA3" s="230" t="str">
        <f>IF(Checklist!$D$23="","",Checklist!$D$23)</f>
        <v/>
      </c>
      <c r="CB3" s="205" t="str">
        <f>IF(Checklist!$D$24="","",Checklist!$D$24)</f>
        <v/>
      </c>
      <c r="CC3" s="205" t="str">
        <f>IF(Checklist!$D$25="","",Checklist!$D$25)</f>
        <v/>
      </c>
      <c r="CD3" s="205" t="str">
        <f>IF(Checklist!$D$26="","",Checklist!$D$26)</f>
        <v/>
      </c>
      <c r="CE3" s="205" t="str">
        <f>IF(Checklist!$D$27="","",Checklist!$D$27)</f>
        <v/>
      </c>
      <c r="CF3" s="205" t="str">
        <f>IF(Checklist!$D$28="","",Checklist!$D$28)</f>
        <v/>
      </c>
      <c r="CG3" s="205" t="str">
        <f>IF(Checklist!$D$29="","",Checklist!$D$29)</f>
        <v/>
      </c>
      <c r="CH3" s="205" t="str">
        <f>IF(Checklist!$D$30="","",Checklist!$D$30)</f>
        <v/>
      </c>
      <c r="CI3" s="205" t="str">
        <f>IF(Checklist!$D$31="","",Checklist!$D$31)</f>
        <v/>
      </c>
      <c r="CJ3" s="205" t="str">
        <f>IF(Checklist!$D$32="","",Checklist!$D$32)</f>
        <v/>
      </c>
      <c r="CK3" s="230" t="str">
        <f>IF(Checklist!$D$33="","",Checklist!$D$33)</f>
        <v/>
      </c>
      <c r="CL3" s="205" t="str">
        <f>IF(Checklist!$D$34="","",Checklist!$D$34)</f>
        <v/>
      </c>
      <c r="CM3" s="205" t="str">
        <f>IF(Checklist!$D$35="","",Checklist!$D$35)</f>
        <v/>
      </c>
      <c r="CN3" s="205" t="str">
        <f>IF(Checklist!$D$36="","",Checklist!$D$36)</f>
        <v/>
      </c>
      <c r="CO3" s="205" t="str">
        <f>IF(Checklist!$D$37="","",Checklist!$D$37)</f>
        <v/>
      </c>
      <c r="CP3" s="205" t="str">
        <f>IF(Checklist!$D$38="","",Checklist!$D$38)</f>
        <v/>
      </c>
      <c r="CQ3" s="205" t="str">
        <f>IF(Checklist!$D$39="","",Checklist!$D$39)</f>
        <v/>
      </c>
      <c r="CR3" s="205" t="str">
        <f>IF(Checklist!$D$40="","",Checklist!$D$40)</f>
        <v/>
      </c>
      <c r="CS3" s="205" t="str">
        <f>IF(Checklist!$D$41="","",Checklist!$D$41)</f>
        <v/>
      </c>
      <c r="CT3" s="205" t="str">
        <f>IF(Checklist!$D$42="","",Checklist!$D$42)</f>
        <v/>
      </c>
      <c r="CU3" s="205" t="str">
        <f>IF(Checklist!$D$43="","",Checklist!$D$43)</f>
        <v/>
      </c>
      <c r="CV3" s="205" t="str">
        <f>IF(Checklist!$D$44="","",Checklist!$D$44)</f>
        <v/>
      </c>
      <c r="CW3" s="205" t="str">
        <f>IF(Checklist!$D$45="","",Checklist!$D$45)</f>
        <v/>
      </c>
      <c r="CX3" s="205" t="str">
        <f>IF(Checklist!$D$46="","",Checklist!$D$46)</f>
        <v/>
      </c>
      <c r="CY3" s="205" t="str">
        <f>IF(Checklist!$D$47="","",Checklist!$D$47)</f>
        <v/>
      </c>
      <c r="CZ3" s="205" t="str">
        <f>IF(Checklist!$D$48="","",Checklist!$D$48)</f>
        <v/>
      </c>
      <c r="DA3" s="205" t="str">
        <f>IF(Checklist!$D$49="","",Checklist!$D$49)</f>
        <v/>
      </c>
      <c r="DB3" s="230" t="str">
        <f>IF(Checklist!$D$50="","",Checklist!$D$50)</f>
        <v/>
      </c>
      <c r="DC3" s="205" t="str">
        <f>IF(Checklist!$D$51="","",Checklist!$D$51)</f>
        <v/>
      </c>
      <c r="DD3" s="205" t="str">
        <f>IF(Checklist!$D$52="","",Checklist!$D$52)</f>
        <v/>
      </c>
      <c r="DE3" s="224" t="str">
        <f>IF(Checklist!$D$53="","",Checklist!$D$53)</f>
        <v>ZZZ</v>
      </c>
      <c r="DF3" s="205" t="str">
        <f>IF(Checklist!$D$54="","",Checklist!$D$54)</f>
        <v/>
      </c>
      <c r="DG3" s="205" t="str">
        <f>IF(Checklist!$D$55="","",Checklist!$D$55)</f>
        <v/>
      </c>
      <c r="DH3" s="205" t="str">
        <f>IF(Checklist!$D$56="","",Checklist!$D$56)</f>
        <v/>
      </c>
      <c r="DI3" s="205" t="str">
        <f>IF(Checklist!$D$57="","",Checklist!$D$57)</f>
        <v/>
      </c>
      <c r="DJ3" s="205" t="str">
        <f>IF(Checklist!$D$58="","",Checklist!$D$58)</f>
        <v/>
      </c>
      <c r="DK3" s="205" t="str">
        <f>IF(Checklist!$D$59="","",Checklist!$D$59)</f>
        <v/>
      </c>
      <c r="DL3" s="224" t="str">
        <f>IF(Checklist!$D$60="","",Checklist!$D$60)</f>
        <v>ZZZ</v>
      </c>
      <c r="DM3" s="205" t="str">
        <f>IF(Checklist!$D$61="","",Checklist!$D$61)</f>
        <v/>
      </c>
      <c r="DN3" s="205" t="str">
        <f>IF(Checklist!$D$62="","",Checklist!$D$62)</f>
        <v/>
      </c>
      <c r="DO3" s="205" t="str">
        <f>IF(Checklist!$D$63="","",Checklist!$D$63)</f>
        <v/>
      </c>
      <c r="DP3" s="205" t="str">
        <f>IF(Checklist!$D$64="","",Checklist!$D$64)</f>
        <v/>
      </c>
      <c r="DQ3" s="205" t="str">
        <f>IF(Checklist!$D$65="","",Checklist!$D$65)</f>
        <v/>
      </c>
      <c r="DR3" s="205" t="str">
        <f>IF(Checklist!$D$66="","",Checklist!$D$66)</f>
        <v/>
      </c>
      <c r="DS3" s="205" t="str">
        <f>IF(Checklist!$D$67="","",Checklist!$D$67)</f>
        <v/>
      </c>
      <c r="DT3" s="205" t="str">
        <f>IF(Checklist!$D$68="","",Checklist!$D$68)</f>
        <v/>
      </c>
      <c r="DU3" s="205" t="str">
        <f>IF(Checklist!$D$69="","",Checklist!$D$69)</f>
        <v/>
      </c>
      <c r="DV3" s="205" t="str">
        <f>IF(Checklist!$D$71="","",Checklist!$D$71)</f>
        <v/>
      </c>
      <c r="DW3" s="205" t="str">
        <f>IF(Checklist!$D$72="","",Checklist!$D$72)</f>
        <v/>
      </c>
      <c r="DX3" s="205" t="str">
        <f>IF(Checklist!$D$73="","",Checklist!$D$73)</f>
        <v/>
      </c>
      <c r="DY3" s="205" t="str">
        <f>IF(Checklist!$D$74="","",Checklist!$D$74)</f>
        <v/>
      </c>
      <c r="DZ3" s="205" t="str">
        <f>IF(Checklist!$D$75="","",Checklist!$D$75)</f>
        <v/>
      </c>
      <c r="EA3" s="230" t="str">
        <f>IF(Checklist!$D$76="","",Checklist!$D$76)</f>
        <v/>
      </c>
      <c r="EB3" s="205" t="str">
        <f>IF(Checklist!$D$77="","",Checklist!$D$77)</f>
        <v/>
      </c>
      <c r="EC3" s="205" t="str">
        <f>IF(Checklist!$D$78="","",Checklist!$D$78)</f>
        <v/>
      </c>
      <c r="ED3" s="205" t="str">
        <f>IF(Checklist!$D$79="","",Checklist!$D$79)</f>
        <v/>
      </c>
      <c r="EE3" s="205" t="str">
        <f>IF(Checklist!$D$80="","",Checklist!$D$80)</f>
        <v/>
      </c>
      <c r="EF3" s="205" t="str">
        <f>IF(Checklist!$D$81="","",Checklist!$D$81)</f>
        <v/>
      </c>
      <c r="EG3" s="205" t="str">
        <f>IF(Checklist!$D$82="","",Checklist!$D$82)</f>
        <v/>
      </c>
      <c r="EH3" s="205" t="str">
        <f>IF(Checklist!$D$83="","",Checklist!$D$83)</f>
        <v/>
      </c>
      <c r="EI3" s="205" t="str">
        <f>IF(Checklist!$D$84="","",Checklist!$D$84)</f>
        <v/>
      </c>
      <c r="EJ3" s="205" t="str">
        <f>IF(Checklist!$D$86="","",Checklist!$D$86)</f>
        <v/>
      </c>
      <c r="EK3" s="205" t="str">
        <f>IF(Checklist!$D$87="","",Checklist!$D$87)</f>
        <v/>
      </c>
      <c r="EL3" s="205" t="str">
        <f>IF(Checklist!$D$88="","",Checklist!$D$88)</f>
        <v/>
      </c>
      <c r="EM3" s="205" t="str">
        <f>IF(Checklist!$D$89="","",Checklist!$D$89)</f>
        <v/>
      </c>
      <c r="EN3" s="224" t="str">
        <f>IF(Checklist!$D$90="","",Checklist!$D$90)</f>
        <v>ZZZ</v>
      </c>
      <c r="EO3" s="205" t="str">
        <f>IF(Checklist!$D$91="","",Checklist!$D$91)</f>
        <v/>
      </c>
      <c r="EP3" s="205" t="str">
        <f>IF(Checklist!$D$92="","",Checklist!$D$92)</f>
        <v/>
      </c>
      <c r="EQ3" s="205" t="str">
        <f>IF(Checklist!$D$93="","",Checklist!$D$93)</f>
        <v/>
      </c>
      <c r="ER3" s="205" t="str">
        <f>IF(Checklist!$D$94="","",Checklist!$D$94)</f>
        <v/>
      </c>
      <c r="ES3" s="205" t="str">
        <f>IF(Checklist!$D$95="","",Checklist!$D$95)</f>
        <v/>
      </c>
      <c r="ET3" s="205" t="str">
        <f>IF(Checklist!$D$96="","",Checklist!$D$96)</f>
        <v/>
      </c>
      <c r="EU3" s="205" t="str">
        <f>IF(Checklist!$D$97="","",Checklist!$D$97)</f>
        <v/>
      </c>
      <c r="EV3" s="205" t="str">
        <f>IF(Checklist!$D$98="","",Checklist!$D$98)</f>
        <v/>
      </c>
      <c r="EW3" s="205" t="str">
        <f>IF(Checklist!$D$99="","",Checklist!$D$99)</f>
        <v/>
      </c>
      <c r="EX3" s="205" t="str">
        <f>IF(Checklist!$D$100="","",Checklist!$D$100)</f>
        <v/>
      </c>
      <c r="EY3" s="205" t="str">
        <f>IF(Checklist!$D$102="","",Checklist!$D$102)</f>
        <v/>
      </c>
      <c r="EZ3" s="205" t="str">
        <f>IF(Checklist!$D$103="","",Checklist!$D$103)</f>
        <v/>
      </c>
      <c r="FA3" s="224" t="str">
        <f>IF(Checklist!$D$104="","",Checklist!$D$104)</f>
        <v>ZZZ</v>
      </c>
      <c r="FB3" s="205" t="str">
        <f>IF(Checklist!$D$105="","",Checklist!$D$105)</f>
        <v/>
      </c>
      <c r="FC3" s="205" t="str">
        <f>IF(Checklist!$D$106="","",Checklist!$D$106)</f>
        <v/>
      </c>
      <c r="FD3" s="205" t="str">
        <f>IF(Checklist!$D$107="","",Checklist!$D$107)</f>
        <v/>
      </c>
      <c r="FE3" s="205" t="str">
        <f>IF(Checklist!$D$108="","",Checklist!$D$108)</f>
        <v/>
      </c>
      <c r="FF3" s="205" t="str">
        <f>IF(Checklist!$D$109="","",Checklist!$D$109)</f>
        <v/>
      </c>
      <c r="FG3" s="205" t="str">
        <f>IF(Checklist!$D$110="","",Checklist!$D$110)</f>
        <v/>
      </c>
      <c r="FH3" s="205" t="str">
        <f>IF(Checklist!$D$111="","",Checklist!$D$111)</f>
        <v/>
      </c>
      <c r="FI3" s="205" t="str">
        <f>IF(Checklist!$D$112="","",Checklist!$D$112)</f>
        <v/>
      </c>
      <c r="FJ3" s="205" t="str">
        <f>IF(Checklist!$D$113="","",Checklist!$D$113)</f>
        <v/>
      </c>
      <c r="FK3" s="205" t="str">
        <f>IF(Checklist!$D$114="","",Checklist!$D$114)</f>
        <v/>
      </c>
      <c r="FL3" s="205" t="str">
        <f>IF(Checklist!$D$115="","",Checklist!$D$115)</f>
        <v/>
      </c>
      <c r="FM3" s="205" t="str">
        <f>IF(Checklist!$D$116="","",Checklist!$D$116)</f>
        <v/>
      </c>
      <c r="FN3" s="205" t="str">
        <f>IF(Checklist!$D$117="","",Checklist!$D$117)</f>
        <v/>
      </c>
      <c r="FO3" s="205" t="str">
        <f>IF(Checklist!$D$118="","",Checklist!$D$118)</f>
        <v/>
      </c>
      <c r="FP3" s="205" t="str">
        <f>IF(Checklist!$D$119="","",Checklist!$D$119)</f>
        <v/>
      </c>
      <c r="FQ3" s="205" t="str">
        <f>IF(Checklist!$D$120="","",Checklist!$D$120)</f>
        <v/>
      </c>
      <c r="FR3" s="205" t="str">
        <f>IF(Checklist!$D$121="","",Checklist!$D$121)</f>
        <v/>
      </c>
      <c r="FS3" s="205" t="str">
        <f>IF(Checklist!$D$122="","",Checklist!$D$122)</f>
        <v/>
      </c>
      <c r="FT3" s="205" t="str">
        <f>IF(Checklist!$D$123="","",Checklist!$D$123)</f>
        <v/>
      </c>
      <c r="FU3" s="205" t="str">
        <f>IF(Checklist!$D$124="","",Checklist!$D$124)</f>
        <v/>
      </c>
      <c r="FV3" s="205" t="str">
        <f>IF(Checklist!$D$125="","",Checklist!$D$125)</f>
        <v/>
      </c>
      <c r="FW3" s="205" t="str">
        <f>IF(Checklist!$D$126="","",Checklist!$D$126)</f>
        <v/>
      </c>
      <c r="FX3" s="205" t="str">
        <f>IF(Checklist!$D$127="","",Checklist!$D$127)</f>
        <v/>
      </c>
      <c r="FY3" s="205" t="str">
        <f>IF(Checklist!$D$128="","",Checklist!$D$128)</f>
        <v/>
      </c>
      <c r="FZ3" s="205" t="str">
        <f>IF(Checklist!$D$129="","",Checklist!$D$129)</f>
        <v/>
      </c>
      <c r="GA3" s="205" t="str">
        <f>IF(Checklist!$D$130="","",Checklist!$D$130)</f>
        <v/>
      </c>
      <c r="GB3" s="205" t="str">
        <f>IF(Checklist!$D$131="","",Checklist!$D$131)</f>
        <v/>
      </c>
      <c r="GC3" s="205" t="str">
        <f>IF(Checklist!$D$132="","",Checklist!$D$132)</f>
        <v/>
      </c>
      <c r="GD3" s="205" t="str">
        <f>IF(Checklist!$D$133="","",Checklist!$D$133)</f>
        <v/>
      </c>
      <c r="GE3" s="205" t="str">
        <f>IF(Checklist!$D$134="","",Checklist!$D$134)</f>
        <v/>
      </c>
      <c r="GF3" s="205" t="str">
        <f>IF(Checklist!$D$135="","",Checklist!$D$135)</f>
        <v/>
      </c>
      <c r="GG3" s="205" t="str">
        <f>IF(Checklist!$D$136="","",Checklist!$D$136)</f>
        <v/>
      </c>
      <c r="GH3" s="205" t="str">
        <f>IF(Checklist!$D$137="","",Checklist!$D$137)</f>
        <v/>
      </c>
      <c r="GI3" s="205" t="str">
        <f>IF(Checklist!$D$138="","",Checklist!$D$138)</f>
        <v/>
      </c>
      <c r="GJ3" s="205" t="str">
        <f>IF(Checklist!$D$139="","",Checklist!$D$139)</f>
        <v/>
      </c>
      <c r="GK3" s="205" t="str">
        <f>IF(Checklist!$D$140="","",Checklist!$D$140)</f>
        <v/>
      </c>
      <c r="GL3" s="205" t="str">
        <f>IF(Checklist!$D$141="","",Checklist!$D$141)</f>
        <v/>
      </c>
      <c r="GM3" s="205" t="str">
        <f>IF(Checklist!$D$142="","",Checklist!$D$142)</f>
        <v/>
      </c>
      <c r="GN3" s="205" t="str">
        <f>IF(Checklist!$D$143="","",Checklist!$D$143)</f>
        <v/>
      </c>
      <c r="GO3" s="205" t="str">
        <f>IF(Checklist!$D$144="","",Checklist!$D$144)</f>
        <v/>
      </c>
      <c r="GP3" s="205" t="str">
        <f>IF(Checklist!$D$145="","",Checklist!$D$145)</f>
        <v/>
      </c>
      <c r="GQ3" s="205" t="str">
        <f>IF(Checklist!$D$146="","",Checklist!$D$146)</f>
        <v/>
      </c>
      <c r="GR3" s="205" t="str">
        <f>IF(Checklist!$D$147="","",Checklist!$D$147)</f>
        <v/>
      </c>
      <c r="GS3" s="205" t="str">
        <f>IF(Checklist!$D$148="","",Checklist!$D$148)</f>
        <v/>
      </c>
      <c r="GT3" s="205" t="str">
        <f>IF(Checklist!$D$149="","",Checklist!$D$149)</f>
        <v/>
      </c>
      <c r="GU3" s="205" t="str">
        <f>IF(Checklist!$D$150="","",Checklist!$D$150)</f>
        <v/>
      </c>
      <c r="GV3" s="205" t="str">
        <f>IF(Checklist!$D$151="","",Checklist!$D$151)</f>
        <v/>
      </c>
      <c r="GW3" s="205" t="str">
        <f>IF(Checklist!$D$152="","",Checklist!$D$152)</f>
        <v/>
      </c>
      <c r="GX3" s="205" t="str">
        <f>IF(Checklist!$D$153="","",Checklist!$D$153)</f>
        <v/>
      </c>
      <c r="GY3" s="205" t="str">
        <f>IF(Checklist!$D$154="","",Checklist!$D$154)</f>
        <v/>
      </c>
      <c r="GZ3" s="205" t="str">
        <f>IF(Checklist!$D$155="","",Checklist!$D$155)</f>
        <v/>
      </c>
      <c r="HA3" s="205" t="str">
        <f>IF(Checklist!$D$156="","",Checklist!$D$156)</f>
        <v/>
      </c>
      <c r="HB3" s="205" t="str">
        <f>IF(Checklist!$D$157="","",Checklist!$D$157)</f>
        <v/>
      </c>
      <c r="HC3" s="205" t="str">
        <f>IF(Checklist!$D$158="","",Checklist!$D$158)</f>
        <v/>
      </c>
      <c r="HD3" s="205" t="str">
        <f>IF(Checklist!$D$159="","",Checklist!$D$159)</f>
        <v/>
      </c>
      <c r="HE3" s="205" t="str">
        <f>IF(Checklist!$D$160="","",Checklist!$D$160)</f>
        <v/>
      </c>
      <c r="HF3" s="205" t="str">
        <f>IF(Checklist!$D$161="","",Checklist!$D$161)</f>
        <v/>
      </c>
      <c r="HG3" s="205" t="str">
        <f>IF(Checklist!$D$162="","",Checklist!$D$162)</f>
        <v/>
      </c>
      <c r="HH3" s="205" t="str">
        <f>IF(Checklist!$D$163="","",Checklist!$D$163)</f>
        <v/>
      </c>
      <c r="HI3" s="205" t="str">
        <f>IF(Checklist!$D$164="","",Checklist!$D$164)</f>
        <v/>
      </c>
      <c r="HJ3" s="205" t="str">
        <f>IF(Checklist!$D$165="","",Checklist!$D$165)</f>
        <v/>
      </c>
      <c r="HK3" s="205" t="str">
        <f>IF(Checklist!$D$166="","",Checklist!$D$166)</f>
        <v/>
      </c>
      <c r="HL3" s="205" t="str">
        <f>IF(Checklist!$D$167="","",Checklist!$D$167)</f>
        <v/>
      </c>
      <c r="HM3" s="205" t="str">
        <f>IF(Checklist!$D$168="","",Checklist!$D$168)</f>
        <v/>
      </c>
      <c r="HN3" s="205" t="str">
        <f>IF(Checklist!$D$169="","",Checklist!$D$169)</f>
        <v/>
      </c>
      <c r="HO3" s="205" t="str">
        <f>IF(Checklist!$D$170="","",Checklist!$D$170)</f>
        <v/>
      </c>
      <c r="HP3" s="205" t="str">
        <f>IF(Checklist!$D$171="","",Checklist!$D$171)</f>
        <v/>
      </c>
      <c r="HQ3" s="205" t="str">
        <f>IF(Checklist!$D$173="","",Checklist!$D$173)</f>
        <v/>
      </c>
      <c r="HR3" s="205" t="str">
        <f>IF(Checklist!$D$174="","",Checklist!$D$174)</f>
        <v/>
      </c>
      <c r="HS3" s="205" t="str">
        <f>IF(Checklist!$D$175="","",Checklist!$D$175)</f>
        <v/>
      </c>
      <c r="HT3" s="205" t="str">
        <f>IF(Checklist!$D$176="","",Checklist!$D$176)</f>
        <v/>
      </c>
      <c r="HU3" s="205" t="str">
        <f>IF(Checklist!$D$177="","",Checklist!$D$177)</f>
        <v/>
      </c>
      <c r="HV3" s="205" t="str">
        <f>IF(Checklist!$D$178="","",Checklist!$D$178)</f>
        <v/>
      </c>
      <c r="HW3" s="205" t="str">
        <f>IF(Checklist!$D$179="","",Checklist!$D$179)</f>
        <v/>
      </c>
      <c r="HX3" s="205" t="str">
        <f>IF(Checklist!$D$180="","",Checklist!$D$180)</f>
        <v/>
      </c>
      <c r="HY3" s="205" t="str">
        <f>IF(Checklist!$D$181="","",Checklist!$D$181)</f>
        <v/>
      </c>
      <c r="HZ3" s="205" t="str">
        <f>IF(Checklist!$D$182="","",Checklist!$D$182)</f>
        <v/>
      </c>
      <c r="IA3" s="205" t="str">
        <f>IF(Checklist!$D$183="","",Checklist!$D$183)</f>
        <v/>
      </c>
      <c r="IB3" s="205" t="str">
        <f>IF(Checklist!$D$184="","",Checklist!$D$184)</f>
        <v/>
      </c>
      <c r="IC3" s="205" t="str">
        <f>IF(Checklist!$D$185="","",Checklist!$D$185)</f>
        <v/>
      </c>
      <c r="ID3" s="205" t="str">
        <f>IF(Checklist!$D$186="","",Checklist!$D$186)</f>
        <v/>
      </c>
      <c r="IE3" s="205" t="str">
        <f>IF(Checklist!$D$187="","",Checklist!$D$187)</f>
        <v/>
      </c>
      <c r="IF3" s="205" t="str">
        <f>IF(Checklist!$D$189="","",Checklist!$D$189)</f>
        <v/>
      </c>
      <c r="IG3" s="205" t="str">
        <f>IF(Checklist!$D$190="","",Checklist!$D$190)</f>
        <v/>
      </c>
      <c r="IH3" s="205" t="str">
        <f>IF(Checklist!$D$191="","",Checklist!$D$191)</f>
        <v/>
      </c>
      <c r="II3" s="205" t="str">
        <f>IF(Checklist!$D$192="","",Checklist!$D$192)</f>
        <v/>
      </c>
      <c r="IJ3" s="205" t="str">
        <f>IF(Checklist!$D$193="","",Checklist!$D$193)</f>
        <v/>
      </c>
      <c r="IK3" s="205" t="str">
        <f>IF(Checklist!$D$194="","",Checklist!$D$194)</f>
        <v/>
      </c>
      <c r="IL3" s="205" t="str">
        <f>IF(Checklist!$D$195="","",Checklist!$D$195)</f>
        <v/>
      </c>
      <c r="IM3" s="205" t="str">
        <f>IF(Checklist!$D$196="","",Checklist!$D$196)</f>
        <v/>
      </c>
      <c r="IN3" s="205" t="str">
        <f>IF(Checklist!$D$197="","",Checklist!$D$197)</f>
        <v/>
      </c>
      <c r="IO3" s="205" t="str">
        <f>IF(Checklist!$D$199="","",Checklist!$D$199)</f>
        <v/>
      </c>
      <c r="IP3" s="205" t="str">
        <f>IF(Checklist!$D$200="","",Checklist!$D$200)</f>
        <v/>
      </c>
      <c r="IQ3" s="205" t="str">
        <f>IF(Checklist!$D$201="","",Checklist!$D$201)</f>
        <v/>
      </c>
      <c r="IR3" s="230" t="str">
        <f>IF(Checklist!$D$202="","",Checklist!$D$202)</f>
        <v/>
      </c>
      <c r="IS3" s="205" t="str">
        <f>IF(Checklist!$D$203="","",Checklist!$D$203)</f>
        <v/>
      </c>
      <c r="IT3" s="205" t="str">
        <f>IF(Checklist!$D$204="","",Checklist!$D$204)</f>
        <v/>
      </c>
      <c r="IU3" s="205" t="str">
        <f>IF(Checklist!$D$205="","",Checklist!$D$205)</f>
        <v/>
      </c>
      <c r="IV3" s="205" t="str">
        <f>IF(Checklist!$D$206="","",Checklist!$D$206)</f>
        <v/>
      </c>
      <c r="IW3" s="205" t="str">
        <f>IF(Checklist!$D$207="","",Checklist!$D$207)</f>
        <v/>
      </c>
      <c r="IX3" s="205" t="str">
        <f>IF(Checklist!$D$208="","",Checklist!$D$208)</f>
        <v/>
      </c>
      <c r="IY3" s="205" t="str">
        <f>IF(Checklist!$D$209="","",Checklist!$D$209)</f>
        <v/>
      </c>
      <c r="IZ3" s="205" t="str">
        <f>IF(Checklist!$D$210="","",Checklist!$D$210)</f>
        <v/>
      </c>
      <c r="JA3" s="230" t="str">
        <f>IF(Checklist!$D$211="","",Checklist!$D$211)</f>
        <v/>
      </c>
      <c r="JB3" s="205" t="str">
        <f>IF(Checklist!$D$212="","",Checklist!$D$212)</f>
        <v/>
      </c>
      <c r="JC3" s="205" t="str">
        <f>IF(Checklist!$D$213="","",Checklist!$D$213)</f>
        <v/>
      </c>
      <c r="JD3" s="205" t="str">
        <f>IF(Checklist!$D$214="","",Checklist!$D$214)</f>
        <v/>
      </c>
      <c r="JE3" s="205" t="str">
        <f>IF(Checklist!$D$215="","",Checklist!$D$215)</f>
        <v/>
      </c>
      <c r="JF3" s="205" t="str">
        <f>IF(Checklist!$D$216="","",Checklist!$D$216)</f>
        <v/>
      </c>
      <c r="JG3" s="205" t="str">
        <f>IF(Checklist!$D$217="","",Checklist!$D$217)</f>
        <v/>
      </c>
      <c r="JH3" s="230" t="str">
        <f>IF(Checklist!$D$218="","",Checklist!$D$218)</f>
        <v/>
      </c>
      <c r="JI3" s="205" t="str">
        <f>IF(Checklist!$D$219="","",Checklist!$D$219)</f>
        <v/>
      </c>
      <c r="JJ3" s="205" t="str">
        <f>IF(Checklist!$D$220="","",Checklist!$D$220)</f>
        <v/>
      </c>
      <c r="JK3" s="205" t="str">
        <f>IF(Checklist!$D$221="","",Checklist!$D$221)</f>
        <v/>
      </c>
      <c r="JL3" s="205" t="str">
        <f>IF(Checklist!$D$222="","",Checklist!$D$222)</f>
        <v/>
      </c>
      <c r="JM3" s="205" t="str">
        <f>IF(Checklist!$D$223="","",Checklist!$D$223)</f>
        <v/>
      </c>
      <c r="JN3" s="205" t="str">
        <f>IF(Checklist!$D$224="","",Checklist!$D$224)</f>
        <v/>
      </c>
      <c r="JO3" s="205" t="str">
        <f>IF(Checklist!$D$226="","",Checklist!$D$226)</f>
        <v/>
      </c>
      <c r="JP3" s="205" t="str">
        <f>IF(Checklist!$D$227="","",Checklist!$D$227)</f>
        <v/>
      </c>
      <c r="JQ3" s="205" t="str">
        <f>IF(Checklist!$D$228="","",Checklist!$D$228)</f>
        <v/>
      </c>
      <c r="JR3" s="205" t="str">
        <f>IF(Checklist!$D$229="","",Checklist!$D$229)</f>
        <v/>
      </c>
      <c r="JS3" s="205" t="str">
        <f>IF(Checklist!$D$230="","",Checklist!$D$230)</f>
        <v/>
      </c>
      <c r="JT3" s="205" t="str">
        <f>IF(Checklist!$D$231="","",Checklist!$D$231)</f>
        <v/>
      </c>
      <c r="JU3" s="205" t="str">
        <f>IF(Checklist!$D$232="","",Checklist!$D$232)</f>
        <v/>
      </c>
      <c r="JV3" s="205" t="str">
        <f>IF(Checklist!$D$233="","",Checklist!$D$233)</f>
        <v/>
      </c>
      <c r="JW3" s="205" t="str">
        <f>IF(Checklist!$D$234="","",Checklist!$D$234)</f>
        <v/>
      </c>
      <c r="JX3" s="205" t="str">
        <f>IF(Checklist!$D$236="","",Checklist!$D$236)</f>
        <v/>
      </c>
      <c r="JY3" s="205" t="str">
        <f>IF(Checklist!$D$237="","",Checklist!$D$237)</f>
        <v/>
      </c>
      <c r="JZ3" s="205" t="str">
        <f>IF(Checklist!$D$238="","",Checklist!$D$238)</f>
        <v/>
      </c>
      <c r="KA3" s="224" t="str">
        <f>IF(Checklist!$D$239="","",Checklist!$D$239)</f>
        <v>ZZZ</v>
      </c>
      <c r="KB3" s="205" t="str">
        <f>IF(Checklist!$D$240="","",Checklist!$D$240)</f>
        <v/>
      </c>
      <c r="KC3" s="205" t="str">
        <f>IF(Checklist!$D$241="","",Checklist!$D$241)</f>
        <v/>
      </c>
      <c r="KD3" s="205" t="str">
        <f>IF(Checklist!$D$242="","",Checklist!$D$242)</f>
        <v/>
      </c>
      <c r="KE3" s="205" t="str">
        <f>IF(Checklist!$D$243="","",Checklist!$D$243)</f>
        <v/>
      </c>
      <c r="KF3" s="205" t="str">
        <f>IF(Checklist!$D$244="","",Checklist!$D$244)</f>
        <v/>
      </c>
      <c r="KG3" s="205" t="str">
        <f>IF(Checklist!$D$245="","",Checklist!$D$245)</f>
        <v/>
      </c>
      <c r="KH3" s="205" t="str">
        <f>IF(Checklist!$D$246="","",Checklist!$D$246)</f>
        <v/>
      </c>
      <c r="KI3" s="205" t="str">
        <f>IF(Checklist!$D$247="","",Checklist!$D$247)</f>
        <v/>
      </c>
      <c r="KJ3" s="205" t="str">
        <f>IF(Checklist!$D$248="","",Checklist!$D$248)</f>
        <v/>
      </c>
      <c r="KK3" s="205" t="str">
        <f>IF(Checklist!$D$249="","",Checklist!$D$249)</f>
        <v/>
      </c>
      <c r="KL3" s="205" t="str">
        <f>IF(Checklist!$D$250="","",Checklist!$D$250)</f>
        <v/>
      </c>
      <c r="KM3" s="205" t="str">
        <f>IF(Checklist!$D$252="","",Checklist!$D$252)</f>
        <v/>
      </c>
      <c r="KN3" s="205" t="str">
        <f>IF(Checklist!$D$253="","",Checklist!$D$253)</f>
        <v/>
      </c>
      <c r="KO3" s="205" t="str">
        <f>IF(Checklist!$D$254="","",Checklist!$D$254)</f>
        <v/>
      </c>
      <c r="KP3" s="205" t="str">
        <f>IF(Checklist!$D$255="","",Checklist!$D$255)</f>
        <v/>
      </c>
      <c r="KQ3" s="205" t="str">
        <f>IF(Checklist!$D$256="","",Checklist!$D$256)</f>
        <v/>
      </c>
      <c r="KR3" s="230" t="str">
        <f>IF(Checklist!$D$257="","",Checklist!$D$257)</f>
        <v/>
      </c>
      <c r="KS3" s="205" t="str">
        <f>IF(Checklist!$D$258="","",Checklist!$D$258)</f>
        <v/>
      </c>
      <c r="KT3" s="205" t="str">
        <f>IF(Checklist!$D$259="","",Checklist!$D$259)</f>
        <v/>
      </c>
      <c r="KU3" s="205" t="str">
        <f>IF(Checklist!$D$260="","",Checklist!$D$260)</f>
        <v/>
      </c>
      <c r="KV3" s="205" t="str">
        <f>IF(Checklist!$D$261="","",Checklist!$D$261)</f>
        <v/>
      </c>
      <c r="KW3" s="205" t="str">
        <f>IF(Checklist!$D$262="","",Checklist!$D$262)</f>
        <v/>
      </c>
      <c r="KX3" s="205" t="str">
        <f>IF(Checklist!$D$263="","",Checklist!$D$263)</f>
        <v/>
      </c>
      <c r="KY3" s="205" t="str">
        <f>IF(Checklist!$D$264="","",Checklist!$D$264)</f>
        <v/>
      </c>
      <c r="KZ3" s="205" t="str">
        <f>IF(Checklist!$D$265="","",Checklist!$D$265)</f>
        <v/>
      </c>
      <c r="LA3" s="205" t="str">
        <f>IF(Checklist!$D$266="","",Checklist!$D$266)</f>
        <v/>
      </c>
      <c r="LB3" s="205" t="str">
        <f>IF(Checklist!$D$267="","",Checklist!$D$267)</f>
        <v/>
      </c>
      <c r="LC3" s="205" t="str">
        <f>IF(Checklist!$D$268="","",Checklist!$D$268)</f>
        <v/>
      </c>
      <c r="LD3" s="205" t="str">
        <f>IF(Checklist!$D$269="","",Checklist!$D$269)</f>
        <v/>
      </c>
      <c r="LE3" s="205" t="str">
        <f>IF(Checklist!$D$270="","",Checklist!$D$270)</f>
        <v/>
      </c>
      <c r="LF3" s="205" t="str">
        <f>IF(Checklist!$D$271="","",Checklist!$D$271)</f>
        <v/>
      </c>
      <c r="LG3" s="205" t="str">
        <f>IF(Checklist!$D$272="","",Checklist!$D$272)</f>
        <v/>
      </c>
      <c r="LH3" s="205" t="str">
        <f>IF(Checklist!$D$273="","",Checklist!$D$273)</f>
        <v/>
      </c>
      <c r="LI3" s="230" t="str">
        <f>IF(Checklist!$D$274="","",Checklist!$D$274)</f>
        <v/>
      </c>
      <c r="LJ3" s="205" t="str">
        <f>IF(Checklist!$D$275="","",Checklist!$D$275)</f>
        <v/>
      </c>
      <c r="LK3" s="205" t="str">
        <f>IF(Checklist!$D$276="","",Checklist!$D$276)</f>
        <v/>
      </c>
      <c r="LL3" s="205" t="str">
        <f>IF(Checklist!$D$277="","",Checklist!$D$277)</f>
        <v/>
      </c>
      <c r="LM3" s="205" t="str">
        <f>IF(Checklist!$D$278="","",Checklist!$D$278)</f>
        <v/>
      </c>
      <c r="LN3" s="205" t="str">
        <f>IF(Checklist!$D$279="","",Checklist!$D$279)</f>
        <v/>
      </c>
      <c r="LO3" s="205" t="str">
        <f>IF(Checklist!$D$280="","",Checklist!$D$280)</f>
        <v/>
      </c>
      <c r="LP3" s="205" t="str">
        <f>IF(Checklist!$D$281="","",Checklist!$D$281)</f>
        <v/>
      </c>
      <c r="LQ3" s="205" t="str">
        <f>IF(Checklist!$D$282="","",Checklist!$D$282)</f>
        <v/>
      </c>
      <c r="LR3" s="205" t="str">
        <f>IF(Checklist!$D$283="","",Checklist!$D$283)</f>
        <v/>
      </c>
      <c r="LS3" s="205" t="str">
        <f>IF(Checklist!$D$284="","",Checklist!$D$284)</f>
        <v/>
      </c>
      <c r="LT3" s="205" t="str">
        <f>IF(Checklist!$D$285="","",Checklist!$D$285)</f>
        <v/>
      </c>
      <c r="LU3" s="205" t="str">
        <f>IF(Checklist!$D$286="","",Checklist!$D$286)</f>
        <v/>
      </c>
      <c r="LV3" s="205" t="str">
        <f>IF(Checklist!$D$287="","",Checklist!$D$287)</f>
        <v/>
      </c>
      <c r="LW3" s="205" t="str">
        <f>IF(Checklist!$D$288="","",Checklist!$D$288)</f>
        <v/>
      </c>
      <c r="LX3" s="205" t="str">
        <f>IF(Checklist!$D$289="","",Checklist!$D$289)</f>
        <v/>
      </c>
      <c r="LY3" s="205" t="str">
        <f>IF(Checklist!$D$290="","",Checklist!$D$290)</f>
        <v/>
      </c>
      <c r="LZ3" s="205" t="str">
        <f>IF(Checklist!$D$291="","",Checklist!$D$291)</f>
        <v/>
      </c>
      <c r="MA3" s="205" t="str">
        <f>IF(Checklist!$D$292="","",Checklist!$D$292)</f>
        <v/>
      </c>
      <c r="MB3" s="205" t="str">
        <f>IF(Checklist!$D$293="","",Checklist!$D$293)</f>
        <v/>
      </c>
      <c r="MC3" s="205" t="str">
        <f>IF(Checklist!$D$294="","",Checklist!$D$294)</f>
        <v/>
      </c>
      <c r="MD3" s="205" t="str">
        <f>IF(Checklist!$D$295="","",Checklist!$D$295)</f>
        <v/>
      </c>
      <c r="ME3" s="205" t="str">
        <f>IF(Checklist!$D$296="","",Checklist!$D$296)</f>
        <v/>
      </c>
      <c r="MF3" s="205" t="str">
        <f>IF(Checklist!$D$297="","",Checklist!$D$297)</f>
        <v/>
      </c>
      <c r="MG3" s="205" t="str">
        <f>IF(Checklist!$D$298="","",Checklist!$D$298)</f>
        <v/>
      </c>
      <c r="MH3" s="205" t="str">
        <f>IF(Checklist!$D$299="","",Checklist!$D$299)</f>
        <v/>
      </c>
      <c r="MI3" s="205" t="str">
        <f>IF(Checklist!$D$300="","",Checklist!$D$300)</f>
        <v/>
      </c>
      <c r="MJ3" s="205" t="str">
        <f>IF(Checklist!$D$301="","",Checklist!$D$301)</f>
        <v/>
      </c>
      <c r="MK3" s="224" t="str">
        <f>IF(Checklist!$D$303="","",Checklist!$D$303)</f>
        <v>ZZZ</v>
      </c>
      <c r="ML3" s="205" t="str">
        <f>IF(Checklist!$D$304="","",Checklist!$D$304)</f>
        <v/>
      </c>
      <c r="MM3" s="205" t="str">
        <f>IF(Checklist!$D$305="","",Checklist!$D$305)</f>
        <v/>
      </c>
      <c r="MN3" s="205" t="str">
        <f>IF(Checklist!$D$306="","",Checklist!$D$306)</f>
        <v/>
      </c>
      <c r="MO3" s="205" t="str">
        <f>IF(Checklist!$D$307="","",Checklist!$D$307)</f>
        <v/>
      </c>
      <c r="MP3" s="205" t="str">
        <f>IF(Checklist!$D$308="","",Checklist!$D$308)</f>
        <v/>
      </c>
      <c r="MQ3" s="205" t="str">
        <f>IF(Checklist!$D$309="","",Checklist!$D$309)</f>
        <v/>
      </c>
      <c r="MR3" s="205" t="str">
        <f>IF(Checklist!$D$310="","",Checklist!$D$310)</f>
        <v/>
      </c>
      <c r="MS3" s="205" t="str">
        <f>IF(Checklist!$D$311="","",Checklist!$D$311)</f>
        <v/>
      </c>
      <c r="MT3" s="205" t="str">
        <f>IF(Checklist!$D$312="","",Checklist!$D$312)</f>
        <v/>
      </c>
      <c r="MU3" s="205" t="str">
        <f>IF(Checklist!$D$313="","",Checklist!$D$313)</f>
        <v/>
      </c>
      <c r="MV3" s="205" t="str">
        <f>IF(Checklist!$D$314="","",Checklist!$D$314)</f>
        <v/>
      </c>
      <c r="MW3" s="205" t="str">
        <f>IF(Checklist!$D$315="","",Checklist!$D$315)</f>
        <v/>
      </c>
      <c r="MX3" s="205" t="str">
        <f>IF(Checklist!$D$316="","",Checklist!$D$316)</f>
        <v/>
      </c>
      <c r="MY3" s="205" t="str">
        <f>IF(Checklist!$D$317="","",Checklist!$D$317)</f>
        <v/>
      </c>
      <c r="MZ3" s="205" t="str">
        <f>IF(Checklist!$D$318="","",Checklist!$D$318)</f>
        <v/>
      </c>
      <c r="NA3" s="205" t="str">
        <f>IF(Checklist!$D$319="","",Checklist!$D$319)</f>
        <v/>
      </c>
      <c r="NB3" s="205" t="str">
        <f>IF(Checklist!$D$320="","",Checklist!$D$320)</f>
        <v/>
      </c>
      <c r="NC3" s="205" t="str">
        <f>IF(Checklist!$D$321="","",Checklist!$D$321)</f>
        <v/>
      </c>
      <c r="ND3" s="205" t="str">
        <f>IF(Checklist!$D$322="","",Checklist!$D$322)</f>
        <v/>
      </c>
      <c r="NE3" s="224" t="str">
        <f>IF(Checklist!$D$323="","",Checklist!$D$323)</f>
        <v>ZZZ</v>
      </c>
      <c r="NF3" s="205" t="str">
        <f>IF(Checklist!$D$324="","",Checklist!$D$324)</f>
        <v/>
      </c>
      <c r="NG3" s="205" t="str">
        <f>IF(Checklist!$D$325="","",Checklist!$D$325)</f>
        <v/>
      </c>
      <c r="NH3" s="205" t="str">
        <f>IF(Checklist!$D$326="","",Checklist!$D$326)</f>
        <v/>
      </c>
      <c r="NI3" s="205" t="str">
        <f>IF(Checklist!$D$327="","",Checklist!$D$327)</f>
        <v/>
      </c>
      <c r="NJ3" s="205" t="str">
        <f>IF(Checklist!$D$328="","",Checklist!$D$328)</f>
        <v/>
      </c>
      <c r="NK3" s="205" t="str">
        <f>IF(Checklist!$D$329="","",Checklist!$D$329)</f>
        <v/>
      </c>
      <c r="NL3" s="205" t="str">
        <f>IF(Checklist!$D$330="","",Checklist!$D$330)</f>
        <v/>
      </c>
      <c r="NM3" s="224" t="str">
        <f>IF(Checklist!$D$331="","",Checklist!$D$331)</f>
        <v>ZZZ</v>
      </c>
      <c r="NN3" s="205" t="str">
        <f>IF(Checklist!$D$332="","",Checklist!$D$332)</f>
        <v/>
      </c>
      <c r="NO3" s="205" t="str">
        <f>IF(Checklist!$D$333="","",Checklist!$D$333)</f>
        <v/>
      </c>
      <c r="NP3" s="205" t="str">
        <f>IF(Checklist!$D$334="","",Checklist!$D$334)</f>
        <v/>
      </c>
      <c r="NQ3" s="205" t="str">
        <f>IF(Checklist!$D$335="","",Checklist!$D$335)</f>
        <v/>
      </c>
      <c r="NR3" s="205" t="str">
        <f>IF(Checklist!$D$336="","",Checklist!$D$336)</f>
        <v/>
      </c>
      <c r="NS3" s="205" t="str">
        <f>IF(Checklist!$D$337="","",Checklist!$D$337)</f>
        <v/>
      </c>
      <c r="NT3" s="205" t="str">
        <f>IF(Checklist!$D$338="","",Checklist!$D$338)</f>
        <v/>
      </c>
      <c r="NU3" s="205" t="str">
        <f>IF(Checklist!$D$339="","",Checklist!$D$339)</f>
        <v/>
      </c>
      <c r="NV3" s="205" t="str">
        <f>IF(Checklist!$D$340="","",Checklist!$D$340)</f>
        <v/>
      </c>
      <c r="NW3" s="205" t="str">
        <f>IF(Checklist!$D$341="","",Checklist!$D$341)</f>
        <v/>
      </c>
      <c r="NX3" s="205" t="str">
        <f>IF(Checklist!$D$342="","",Checklist!$D$342)</f>
        <v/>
      </c>
      <c r="NY3" s="205" t="str">
        <f>IF(Checklist!$D$343="","",Checklist!$D$343)</f>
        <v/>
      </c>
      <c r="NZ3" s="205" t="str">
        <f>IF(Checklist!$D$344="","",Checklist!$D$344)</f>
        <v/>
      </c>
      <c r="OA3" s="205" t="str">
        <f>IF(Checklist!$D$345="","",Checklist!$D$345)</f>
        <v/>
      </c>
      <c r="OB3" s="205" t="str">
        <f>IF(Checklist!$D$346="","",Checklist!$D$346)</f>
        <v/>
      </c>
      <c r="OC3" s="205" t="str">
        <f>IF(Checklist!$D$347="","",Checklist!$D$347)</f>
        <v/>
      </c>
      <c r="OD3" s="205" t="str">
        <f>IF(Checklist!$D$348="","",Checklist!$D$348)</f>
        <v/>
      </c>
      <c r="OE3" s="205" t="str">
        <f>IF(Checklist!$D$349="","",Checklist!$D$349)</f>
        <v/>
      </c>
      <c r="OF3" s="205" t="str">
        <f>IF(Checklist!$D$350="","",Checklist!$D$350)</f>
        <v/>
      </c>
      <c r="OG3" s="205" t="str">
        <f>IF(Checklist!$D$351="","",Checklist!$D$351)</f>
        <v/>
      </c>
      <c r="OH3" s="205" t="str">
        <f>IF(Checklist!$D$352="","",Checklist!$D$352)</f>
        <v/>
      </c>
      <c r="OI3" s="205" t="str">
        <f>IF(Checklist!$D$353="","",Checklist!$D$353)</f>
        <v/>
      </c>
      <c r="OJ3" s="205" t="str">
        <f>IF(Checklist!$D$354="","",Checklist!$D$354)</f>
        <v/>
      </c>
      <c r="OK3" s="205" t="str">
        <f>IF(Checklist!$D$355="","",Checklist!$D$355)</f>
        <v/>
      </c>
      <c r="OL3" s="205" t="str">
        <f>IF(Checklist!$D$356="","",Checklist!$D$356)</f>
        <v/>
      </c>
      <c r="OM3" s="205" t="str">
        <f>IF(Checklist!$D$357="","",Checklist!$D$357)</f>
        <v/>
      </c>
      <c r="ON3" s="205" t="str">
        <f>IF(Checklist!$D$358="","",Checklist!$D$358)</f>
        <v/>
      </c>
      <c r="OO3" s="205" t="str">
        <f>IF(Checklist!$D$359="","",Checklist!$D$359)</f>
        <v/>
      </c>
      <c r="OP3" s="205" t="str">
        <f>IF(Checklist!$D$360="","",Checklist!$D$360)</f>
        <v/>
      </c>
      <c r="OQ3" s="205" t="str">
        <f>IF(Checklist!$D$361="","",Checklist!$D$361)</f>
        <v/>
      </c>
      <c r="OR3" s="205" t="str">
        <f>IF(Checklist!$D$362="","",Checklist!$D$362)</f>
        <v/>
      </c>
      <c r="OS3" s="205" t="str">
        <f>IF(Checklist!$D$363="","",Checklist!$D$363)</f>
        <v/>
      </c>
      <c r="OT3" s="205" t="str">
        <f>IF(Checklist!$D$364="","",Checklist!$D$364)</f>
        <v/>
      </c>
      <c r="OU3" s="205" t="str">
        <f>IF(Checklist!$D$365="","",Checklist!$D$365)</f>
        <v/>
      </c>
      <c r="OV3" s="205" t="str">
        <f>IF(Checklist!$D$366="","",Checklist!$D$366)</f>
        <v/>
      </c>
      <c r="OW3" s="205" t="str">
        <f>IF(Checklist!$D$367="","",Checklist!$D$367)</f>
        <v/>
      </c>
      <c r="OX3" s="205" t="str">
        <f>IF(Checklist!$D$369="","",Checklist!$D$369)</f>
        <v/>
      </c>
      <c r="OY3" s="205" t="str">
        <f>IF(Checklist!$D$370="","",Checklist!$D$370)</f>
        <v/>
      </c>
      <c r="OZ3" s="224" t="str">
        <f>IF(Checklist!$D$371="","",Checklist!$D$371)</f>
        <v>ZZZ</v>
      </c>
      <c r="PA3" s="205" t="str">
        <f>IF(Checklist!$D$372="","",Checklist!$D$372)</f>
        <v/>
      </c>
      <c r="PB3" s="205" t="str">
        <f>IF(Checklist!$D$373="","",Checklist!$D$373)</f>
        <v/>
      </c>
      <c r="PC3" s="205" t="str">
        <f>IF(Checklist!$D$374="","",Checklist!$D$374)</f>
        <v/>
      </c>
      <c r="PD3" s="205" t="str">
        <f>IF(Checklist!$D$375="","",Checklist!$D$375)</f>
        <v/>
      </c>
      <c r="PE3" s="205" t="str">
        <f>IF(Checklist!$D$376="","",Checklist!$D$376)</f>
        <v/>
      </c>
      <c r="PF3" s="205" t="str">
        <f>IF(Checklist!$D$377="","",Checklist!$D$377)</f>
        <v/>
      </c>
      <c r="PG3" s="205" t="str">
        <f>IF(Checklist!$D$378="","",Checklist!$D$378)</f>
        <v/>
      </c>
      <c r="PH3" s="205" t="str">
        <f>IF(Checklist!$D$379="","",Checklist!$D$379)</f>
        <v/>
      </c>
      <c r="PI3" s="205" t="str">
        <f>IF(Checklist!$D$380="","",Checklist!$D$380)</f>
        <v/>
      </c>
      <c r="PJ3" s="205" t="str">
        <f>IF(Checklist!$D$381="","",Checklist!$D$381)</f>
        <v/>
      </c>
      <c r="PK3" s="205" t="str">
        <f>IF(Checklist!$D$382="","",Checklist!$D$382)</f>
        <v/>
      </c>
      <c r="PL3" s="205" t="str">
        <f>IF(Checklist!$D$383="","",Checklist!$D$383)</f>
        <v/>
      </c>
      <c r="PM3" s="205" t="str">
        <f>IF(Checklist!$D$384="","",Checklist!$D$384)</f>
        <v/>
      </c>
      <c r="PN3" s="205" t="str">
        <f>IF(Checklist!$D$385="","",Checklist!$D$385)</f>
        <v/>
      </c>
      <c r="PO3" s="205" t="str">
        <f>IF(Checklist!$D$386="","",Checklist!$D$386)</f>
        <v/>
      </c>
      <c r="PP3" s="205" t="str">
        <f>IF(Checklist!$D$387="","",Checklist!$D$387)</f>
        <v/>
      </c>
      <c r="PQ3" s="205" t="str">
        <f>IF(Checklist!$D$388="","",Checklist!$D$388)</f>
        <v/>
      </c>
      <c r="PR3" s="205" t="str">
        <f>IF(Checklist!$D$389="","",Checklist!$D$389)</f>
        <v/>
      </c>
      <c r="PS3" s="205" t="str">
        <f>IF(Checklist!$D$390="","",Checklist!$D$390)</f>
        <v/>
      </c>
      <c r="PT3" s="205" t="str">
        <f>IF(Checklist!$D$391="","",Checklist!$D$391)</f>
        <v/>
      </c>
      <c r="PU3" s="205" t="str">
        <f>IF(Checklist!$D$392="","",Checklist!$D$392)</f>
        <v/>
      </c>
      <c r="PV3" s="205" t="str">
        <f>IF(Checklist!$D$393="","",Checklist!$D$393)</f>
        <v/>
      </c>
      <c r="PW3" s="205" t="str">
        <f>IF(Checklist!$D$394="","",Checklist!$D$394)</f>
        <v/>
      </c>
      <c r="PX3" s="205" t="str">
        <f>IF(Checklist!$D$395="","",Checklist!$D$395)</f>
        <v/>
      </c>
      <c r="PY3" s="230" t="str">
        <f>IF(Checklist!$D$396="","",Checklist!$D$396)</f>
        <v/>
      </c>
      <c r="PZ3" s="205" t="str">
        <f>IF(Checklist!$D$397="","",Checklist!$D$397)</f>
        <v/>
      </c>
      <c r="QA3" s="205" t="str">
        <f>IF(Checklist!$D$398="","",Checklist!$D$398)</f>
        <v/>
      </c>
      <c r="QB3" s="205" t="str">
        <f>IF(Checklist!$D$399="","",Checklist!$D$399)</f>
        <v/>
      </c>
      <c r="QC3" s="205" t="str">
        <f>IF(Checklist!$D$400="","",Checklist!$D$400)</f>
        <v/>
      </c>
      <c r="QD3" s="205" t="str">
        <f>IF(Checklist!$D$401="","",Checklist!$D$401)</f>
        <v/>
      </c>
      <c r="QE3" s="205" t="str">
        <f>IF(Checklist!$D$402="","",Checklist!$D$402)</f>
        <v/>
      </c>
      <c r="QF3" s="205" t="str">
        <f>IF(Checklist!$D$403="","",Checklist!$D$403)</f>
        <v/>
      </c>
      <c r="QG3" s="205" t="str">
        <f>IF(Checklist!$D$405="","",Checklist!$D$405)</f>
        <v/>
      </c>
      <c r="QH3" s="205" t="str">
        <f>IF(Checklist!$D$406="","",Checklist!$D$406)</f>
        <v/>
      </c>
      <c r="QI3" s="205" t="str">
        <f>IF(Checklist!$D$407="","",Checklist!$D$407)</f>
        <v/>
      </c>
      <c r="QJ3" s="205" t="str">
        <f>IF(Checklist!$D$408="","",Checklist!$D$408)</f>
        <v/>
      </c>
      <c r="QK3" s="230" t="str">
        <f>IF(Checklist!$D$409="","",Checklist!$D$409)</f>
        <v/>
      </c>
      <c r="QL3" s="205" t="str">
        <f>IF(Checklist!$D$410="","",Checklist!$D$410)</f>
        <v/>
      </c>
      <c r="QM3" s="205" t="str">
        <f>IF(Checklist!$D$411="","",Checklist!$D$411)</f>
        <v/>
      </c>
      <c r="QN3" s="205" t="str">
        <f>IF(Checklist!$D$412="","",Checklist!$D$412)</f>
        <v/>
      </c>
      <c r="QO3" s="205" t="str">
        <f>IF(Checklist!$D$413="","",Checklist!$D$413)</f>
        <v/>
      </c>
      <c r="QP3" s="205" t="str">
        <f>IF(Checklist!$D$415="","",Checklist!$D$415)</f>
        <v/>
      </c>
      <c r="QQ3" s="205" t="str">
        <f>IF(Checklist!$D$416="","",Checklist!$D$416)</f>
        <v/>
      </c>
      <c r="QR3" s="205" t="str">
        <f>IF(Checklist!$D$417="","",Checklist!$D$417)</f>
        <v/>
      </c>
      <c r="QS3" s="205" t="str">
        <f>IF(Checklist!$D$418="","",Checklist!$D$418)</f>
        <v/>
      </c>
      <c r="QT3" s="205" t="str">
        <f>IF(Checklist!$D$419="","",Checklist!$D$419)</f>
        <v/>
      </c>
      <c r="QU3" s="205" t="str">
        <f>IF(Checklist!$D$420="","",Checklist!$D$420)</f>
        <v/>
      </c>
      <c r="QV3" s="205" t="str">
        <f>IF(Checklist!$D$421="","",Checklist!$D$421)</f>
        <v/>
      </c>
      <c r="QW3" s="205" t="str">
        <f>IF(Checklist!$D$422="","",Checklist!$D$422)</f>
        <v/>
      </c>
      <c r="QX3" s="205" t="str">
        <f>IF(Checklist!$D$423="","",Checklist!$D$423)</f>
        <v/>
      </c>
      <c r="QY3" s="205" t="str">
        <f>IF(Checklist!$D$424="","",Checklist!$D$424)</f>
        <v/>
      </c>
      <c r="QZ3" s="205" t="str">
        <f>IF(Checklist!$D$425="","",Checklist!$D$425)</f>
        <v/>
      </c>
      <c r="RA3" s="205" t="str">
        <f>IF(Checklist!$D$426="","",Checklist!$D$426)</f>
        <v/>
      </c>
      <c r="RB3" s="205" t="str">
        <f>IF(Checklist!$D$427="","",Checklist!$D$427)</f>
        <v/>
      </c>
      <c r="RC3" s="205" t="str">
        <f>IF(Checklist!$D$428="","",Checklist!$D$428)</f>
        <v/>
      </c>
      <c r="RD3" s="205" t="str">
        <f>IF(Checklist!$D$429="","",Checklist!$D$429)</f>
        <v/>
      </c>
      <c r="RE3" s="205" t="str">
        <f>IF(Checklist!$D$430="","",Checklist!$D$430)</f>
        <v/>
      </c>
      <c r="RF3" s="205" t="str">
        <f>IF(Checklist!$D$431="","",Checklist!$D$431)</f>
        <v/>
      </c>
      <c r="RG3" s="205" t="str">
        <f>IF(Checklist!$D$432="","",Checklist!$D$432)</f>
        <v/>
      </c>
      <c r="RH3" s="205" t="str">
        <f>IF(Checklist!$D$433="","",Checklist!$D$433)</f>
        <v/>
      </c>
      <c r="RI3" s="205" t="str">
        <f>IF(Checklist!$D$434="","",Checklist!$D$434)</f>
        <v/>
      </c>
      <c r="RJ3" s="205" t="str">
        <f>IF(Checklist!$D$435="","",Checklist!$D$435)</f>
        <v/>
      </c>
      <c r="RK3" s="205" t="str">
        <f>IF(Checklist!$D$436="","",Checklist!$D$436)</f>
        <v/>
      </c>
      <c r="RL3" s="205" t="str">
        <f>IF(Checklist!$D$437="","",Checklist!$D$437)</f>
        <v/>
      </c>
      <c r="RM3" s="205" t="str">
        <f>IF(Checklist!$D$438="","",Checklist!$D$438)</f>
        <v/>
      </c>
      <c r="RN3" s="205" t="str">
        <f>IF(Checklist!$D$439="","",Checklist!$D$439)</f>
        <v/>
      </c>
      <c r="RO3" s="205" t="str">
        <f>IF(Checklist!$D$440="","",Checklist!$D$440)</f>
        <v/>
      </c>
      <c r="RP3" s="225">
        <f>'Comprehensive Summary'!$C$9</f>
        <v>0</v>
      </c>
      <c r="RQ3" s="225">
        <f>'Comprehensive Summary'!$C$10</f>
        <v>0</v>
      </c>
      <c r="RR3" s="225">
        <f>'Comprehensive Summary'!$C$11</f>
        <v>0</v>
      </c>
      <c r="RS3" s="225">
        <f>'Comprehensive Summary'!$C$12</f>
        <v>0</v>
      </c>
      <c r="RT3" s="225">
        <f>'Comprehensive Summary'!$C$13</f>
        <v>0</v>
      </c>
      <c r="RU3" s="225">
        <f>'Comprehensive Summary'!$C$14</f>
        <v>0</v>
      </c>
      <c r="RV3" s="225">
        <f>'Comprehensive Summary'!$C$15</f>
        <v>0</v>
      </c>
      <c r="RW3" s="225">
        <f>'Comprehensive Summary'!$C$16</f>
        <v>0</v>
      </c>
      <c r="RX3" s="225">
        <f>'Comprehensive Summary'!$C$17</f>
        <v>0</v>
      </c>
      <c r="RY3" s="225">
        <f>'Comprehensive Summary'!$C$18</f>
        <v>0</v>
      </c>
      <c r="RZ3" s="225">
        <f>'Comprehensive Summary'!$C$19</f>
        <v>0</v>
      </c>
      <c r="SA3" s="225">
        <f>'Comprehensive Summary'!$C$20</f>
        <v>0</v>
      </c>
      <c r="SB3" s="225">
        <f>'Comprehensive Summary'!$C$21</f>
        <v>0</v>
      </c>
      <c r="SC3" s="225">
        <f>'Comprehensive Summary'!$C$22</f>
        <v>0</v>
      </c>
      <c r="SD3" s="225">
        <f>'Comprehensive Summary'!$C$24</f>
        <v>0</v>
      </c>
      <c r="SE3" s="225">
        <f>'Comprehensive Summary'!$E$9</f>
        <v>0</v>
      </c>
      <c r="SF3" s="225">
        <f>'Comprehensive Summary'!$E$10</f>
        <v>0</v>
      </c>
      <c r="SG3" s="225">
        <f>'Comprehensive Summary'!$E$11</f>
        <v>0</v>
      </c>
      <c r="SH3" s="225">
        <f>'Comprehensive Summary'!$E$12</f>
        <v>0</v>
      </c>
      <c r="SI3" s="225">
        <f>'Comprehensive Summary'!$E$13</f>
        <v>0</v>
      </c>
      <c r="SJ3" s="225">
        <f>'Comprehensive Summary'!$E$14</f>
        <v>0</v>
      </c>
      <c r="SK3" s="225">
        <f>'Comprehensive Summary'!$E$15</f>
        <v>0</v>
      </c>
      <c r="SL3" s="225">
        <f>'Comprehensive Summary'!$E$16</f>
        <v>0</v>
      </c>
      <c r="SM3" s="225">
        <f>'Comprehensive Summary'!$E$17</f>
        <v>0</v>
      </c>
      <c r="SN3" s="225">
        <f>'Comprehensive Summary'!$E$18</f>
        <v>0</v>
      </c>
      <c r="SO3" s="225">
        <f>'Comprehensive Summary'!$E$19</f>
        <v>0</v>
      </c>
      <c r="SP3" s="225">
        <f>'Comprehensive Summary'!$E$20</f>
        <v>0</v>
      </c>
      <c r="SQ3" s="225">
        <f>'Comprehensive Summary'!$E$21</f>
        <v>0</v>
      </c>
      <c r="SR3" s="225">
        <f>'Comprehensive Summary'!$E$22</f>
        <v>0</v>
      </c>
      <c r="SS3" s="225">
        <f>'Comprehensive Summary'!$E$24</f>
        <v>0</v>
      </c>
      <c r="ST3" s="257" t="str">
        <f>IF('7 Recommendations'!$B$8="","",'7 Recommendations'!$B$8)</f>
        <v/>
      </c>
      <c r="SU3" s="257" t="str">
        <f>IF('7 Recommendations'!$B$9="","",'7 Recommendations'!$B$9)</f>
        <v/>
      </c>
      <c r="SV3" s="257" t="str">
        <f>IF('7 Recommendations'!$B$10="","",'7 Recommendations'!$B$10)</f>
        <v/>
      </c>
      <c r="SW3" s="257" t="str">
        <f>IF('7 Recommendations'!$B$11="","",'7 Recommendations'!$B$11)</f>
        <v/>
      </c>
      <c r="SX3" s="257" t="str">
        <f>IF('7 Recommendations'!$B$12="","",'7 Recommendations'!$B$12)</f>
        <v/>
      </c>
      <c r="SY3" s="257" t="str">
        <f>IF('7 Recommendations'!$B$13="","",'7 Recommendations'!$B$13)</f>
        <v/>
      </c>
      <c r="SZ3" s="257" t="str">
        <f>IF('7 Recommendations'!$B$14="","",'7 Recommendations'!$B$14)</f>
        <v/>
      </c>
      <c r="TA3" s="257" t="str">
        <f>IF('7 Recommendations'!$B$15="","",'7 Recommendations'!$B$15)</f>
        <v/>
      </c>
      <c r="TB3" s="257" t="str">
        <f>IF('7 Recommendations'!$B$16="","",'7 Recommendations'!$B$16)</f>
        <v/>
      </c>
      <c r="TC3" s="257" t="str">
        <f>IF('7 Recommendations'!$B$17="","",'7 Recommendations'!$B$17)</f>
        <v/>
      </c>
      <c r="TD3" s="257" t="str">
        <f>IF('7 Recommendations'!$B$18="","",'7 Recommendations'!$B$18)</f>
        <v/>
      </c>
      <c r="TE3" s="257" t="str">
        <f>IF('7 Recommendations'!$B$19="","",'7 Recommendations'!$B$19)</f>
        <v/>
      </c>
      <c r="TF3" s="257" t="str">
        <f>IF('7 Recommendations'!$B$20="","",'7 Recommendations'!$B$20)</f>
        <v/>
      </c>
      <c r="TG3" s="257" t="str">
        <f>IF('7 Recommendations'!$B$21="","",'7 Recommendations'!$B$21)</f>
        <v/>
      </c>
      <c r="TH3" s="257" t="str">
        <f>IF('7 Recommendations'!$B$22="","",'7 Recommendations'!$B$22)</f>
        <v/>
      </c>
      <c r="TI3" s="257" t="str">
        <f>IF('7 Recommendations'!$B$23="","",'7 Recommendations'!$B$23)</f>
        <v/>
      </c>
      <c r="TJ3" s="257" t="str">
        <f>IF('7 Recommendations'!$B$24="","",'7 Recommendations'!$B$24)</f>
        <v/>
      </c>
      <c r="TK3" s="257" t="str">
        <f>IF('7 Recommendations'!$B$25="","",'7 Recommendations'!$B$25)</f>
        <v/>
      </c>
      <c r="TL3" s="257" t="str">
        <f>IF('7 Recommendations'!$B$26="","",'7 Recommendations'!$B$26)</f>
        <v/>
      </c>
      <c r="TM3" s="257" t="str">
        <f>IF('7 Recommendations'!$B$27="","",'7 Recommendations'!$B$27)</f>
        <v/>
      </c>
      <c r="TN3" s="257" t="str">
        <f>IF('7 Recommendations'!$B$28="","",'7 Recommendations'!$B$28)</f>
        <v/>
      </c>
      <c r="TO3" s="257" t="str">
        <f>IF('7 Recommendations'!$B$29="","",'7 Recommendations'!$B$29)</f>
        <v/>
      </c>
      <c r="TP3" s="257" t="str">
        <f>IF('7 Recommendations'!$B$30="","",'7 Recommendations'!$B$30)</f>
        <v/>
      </c>
      <c r="TQ3" s="257" t="str">
        <f>IF('7 Recommendations'!$B$31="","",'7 Recommendations'!$B$31)</f>
        <v/>
      </c>
      <c r="TR3" s="257" t="str">
        <f>IF('7 Recommendations'!$B$32="","",'7 Recommendations'!$B$32)</f>
        <v/>
      </c>
      <c r="TS3" s="257" t="str">
        <f>IF('7 Recommendations'!$B$33="","",'7 Recommendations'!$B$33)</f>
        <v/>
      </c>
      <c r="TT3" s="257" t="str">
        <f>IF('7 Recommendations'!$B$34="","",'7 Recommendations'!$B$34)</f>
        <v/>
      </c>
      <c r="TU3" s="257" t="str">
        <f>IF('7 Recommendations'!$B$35="","",'7 Recommendations'!$B$35)</f>
        <v/>
      </c>
      <c r="TV3" s="257" t="str">
        <f>IF('7 Recommendations'!$B$36="","",'7 Recommendations'!$B$36)</f>
        <v/>
      </c>
      <c r="TW3" s="257" t="str">
        <f>IF('7 Recommendations'!$B$37="","",'7 Recommendations'!$B$37)</f>
        <v/>
      </c>
      <c r="TX3" s="257" t="str">
        <f>IF('7 Recommendations'!$B$38="","",'7 Recommendations'!$B$38)</f>
        <v/>
      </c>
      <c r="TY3" s="257" t="str">
        <f>IF('7 Recommendations'!$B$39="","",'7 Recommendations'!$B$39)</f>
        <v/>
      </c>
      <c r="TZ3" s="257" t="str">
        <f>IF('7 Recommendations'!$B$40="","",'7 Recommendations'!$B$40)</f>
        <v/>
      </c>
      <c r="UA3" s="257" t="str">
        <f>IF('7 Recommendations'!$B$41="","",'7 Recommendations'!$B$41)</f>
        <v/>
      </c>
      <c r="UB3" s="258" t="str">
        <f>IF('7 Recommendations'!$B$42="","",'7 Recommendations'!$B$42)</f>
        <v/>
      </c>
      <c r="UC3" s="295" t="str">
        <f>IF('7 Recommendations'!$B$43="","",'7 Recommendations'!$B$43)</f>
        <v/>
      </c>
      <c r="UD3" s="257" t="str">
        <f>IF('7 Recommendations'!$B$44="","",'7 Recommendations'!$B$44)</f>
        <v/>
      </c>
      <c r="UE3" s="257" t="str">
        <f>IF('7 Recommendations'!$B$45="","",'7 Recommendations'!$B$45)</f>
        <v/>
      </c>
      <c r="UF3" s="257" t="str">
        <f>IF('7 Recommendations'!$B$46="","",'7 Recommendations'!$B$46)</f>
        <v/>
      </c>
      <c r="UG3" s="257" t="str">
        <f>IF('7 Recommendations'!$B$47="","",'7 Recommendations'!$B$47)</f>
        <v/>
      </c>
      <c r="UH3" s="257" t="str">
        <f>IF('7 Recommendations'!$B$48="","",'7 Recommendations'!$B$48)</f>
        <v/>
      </c>
      <c r="UI3" s="257" t="str">
        <f>IF('7 Recommendations'!$B$49="","",'7 Recommendations'!$B$49)</f>
        <v/>
      </c>
      <c r="UJ3" s="257" t="str">
        <f>IF('7 Recommendations'!$B$50="","",'7 Recommendations'!$B$50)</f>
        <v/>
      </c>
      <c r="UK3" s="257" t="str">
        <f>IF('7 Recommendations'!$B$51="","",'7 Recommendations'!$B$51)</f>
        <v/>
      </c>
      <c r="UL3" s="257" t="str">
        <f>IF('7 Recommendations'!$B$52="","",'7 Recommendations'!$B$52)</f>
        <v/>
      </c>
      <c r="UM3" s="257" t="str">
        <f>IF('7 Recommendations'!$B$53="","",'7 Recommendations'!$B$53)</f>
        <v/>
      </c>
      <c r="UN3" s="257" t="str">
        <f>IF('7 Recommendations'!$B$54="","",'7 Recommendations'!$B$54)</f>
        <v/>
      </c>
      <c r="UO3" s="257" t="str">
        <f>IF('7 Recommendations'!$B$55="","",'7 Recommendations'!$B$55)</f>
        <v/>
      </c>
      <c r="UP3" s="257" t="str">
        <f>IF('7 Recommendations'!$B$56="","",'7 Recommendations'!$B$56)</f>
        <v/>
      </c>
      <c r="UQ3" s="257" t="str">
        <f>IF('7 Recommendations'!$B$57="","",'7 Recommendations'!$B$57)</f>
        <v/>
      </c>
      <c r="UR3" s="257" t="str">
        <f>IF('7 Recommendations'!$B$58="","",'7 Recommendations'!$B$58)</f>
        <v/>
      </c>
      <c r="US3" s="257" t="str">
        <f>IF('7 Recommendations'!$B$59="","",'7 Recommendations'!$B$59)</f>
        <v/>
      </c>
      <c r="UT3" s="257" t="str">
        <f>IF('7 Recommendations'!$B$60="","",'7 Recommendations'!$B$60)</f>
        <v/>
      </c>
      <c r="UU3" s="257" t="str">
        <f>IF('7 Recommendations'!$B$61="","",'7 Recommendations'!$B$61)</f>
        <v/>
      </c>
      <c r="UV3" s="257" t="str">
        <f>IF('7 Recommendations'!$B$62="","",'7 Recommendations'!$B$62)</f>
        <v/>
      </c>
      <c r="UW3" s="257" t="str">
        <f>IF('7 Recommendations'!$B$63="","",'7 Recommendations'!$B$63)</f>
        <v/>
      </c>
      <c r="UX3" s="257" t="str">
        <f>IF('7 Recommendations'!$B$64="","",'7 Recommendations'!$B$64)</f>
        <v/>
      </c>
      <c r="UY3" s="257" t="str">
        <f>IF('7 Recommendations'!$B$65="","",'7 Recommendations'!$B$65)</f>
        <v/>
      </c>
      <c r="UZ3" s="257" t="str">
        <f>IF('7 Recommendations'!$B$66="","",'7 Recommendations'!$B$66)</f>
        <v/>
      </c>
      <c r="VA3" s="257" t="str">
        <f>IF('7 Recommendations'!$B$67="","",'7 Recommendations'!$B$67)</f>
        <v/>
      </c>
      <c r="VB3" s="257" t="str">
        <f>IF('7 Recommendations'!$B$68="","",'7 Recommendations'!$B$68)</f>
        <v/>
      </c>
      <c r="VC3" s="257" t="str">
        <f>IF('7 Recommendations'!$B$69="","",'7 Recommendations'!$B$69)</f>
        <v/>
      </c>
      <c r="VD3" s="257" t="str">
        <f>IF('7 Recommendations'!$B$70="","",'7 Recommendations'!$B$70)</f>
        <v/>
      </c>
      <c r="VE3" s="257" t="str">
        <f>IF('7 Recommendations'!$B$71="","",'7 Recommendations'!$B$71)</f>
        <v/>
      </c>
      <c r="VF3" s="257" t="str">
        <f>IF('7 Recommendations'!$B$72="","",'7 Recommendations'!$B$72)</f>
        <v/>
      </c>
      <c r="VG3" s="257" t="str">
        <f>IF('7 Recommendations'!$B$73="","",'7 Recommendations'!$B$73)</f>
        <v/>
      </c>
      <c r="VH3" s="257" t="str">
        <f>IF('7 Recommendations'!$B$74="","",'7 Recommendations'!$B$74)</f>
        <v/>
      </c>
      <c r="VI3" s="257" t="str">
        <f>IF('7 Recommendations'!$B$75="","",'7 Recommendations'!$B$75)</f>
        <v/>
      </c>
      <c r="VJ3" s="257" t="str">
        <f>IF('7 Recommendations'!$B$76="","",'7 Recommendations'!$B$76)</f>
        <v/>
      </c>
      <c r="VK3" s="257" t="str">
        <f>IF('7 Recommendations'!$B$77="","",'7 Recommendations'!$B$77)</f>
        <v/>
      </c>
      <c r="VL3" s="257" t="str">
        <f>IF('7 Recommendations'!$B$78="","",'7 Recommendations'!$B$78)</f>
        <v/>
      </c>
      <c r="VM3" s="257" t="str">
        <f>IF('7 Recommendations'!$B$79="","",'7 Recommendations'!$B$79)</f>
        <v/>
      </c>
      <c r="VN3" s="257" t="str">
        <f>IF('7 Recommendations'!$B$80="","",'7 Recommendations'!$B$80)</f>
        <v/>
      </c>
      <c r="VO3" s="257" t="str">
        <f>IF('7 Recommendations'!$B$81="","",'7 Recommendations'!$B$81)</f>
        <v/>
      </c>
      <c r="VP3" s="257" t="str">
        <f>IF('7 Recommendations'!$B$82="","",'7 Recommendations'!$B$82)</f>
        <v/>
      </c>
      <c r="VQ3" s="257" t="str">
        <f>IF('7 Recommendations'!$B$83="","",'7 Recommendations'!$B$83)</f>
        <v/>
      </c>
      <c r="VR3" s="257" t="str">
        <f>IF('7 Recommendations'!$B$84="","",'7 Recommendations'!$B$84)</f>
        <v/>
      </c>
      <c r="VS3" s="257" t="str">
        <f>IF('7 Recommendations'!$B$85="","",'7 Recommendations'!$B$85)</f>
        <v/>
      </c>
      <c r="VT3" s="257" t="str">
        <f>IF('7 Recommendations'!$B$86="","",'7 Recommendations'!$B$86)</f>
        <v/>
      </c>
      <c r="VU3" s="257" t="str">
        <f>IF('7 Recommendations'!$B$87="","",'7 Recommendations'!$B$87)</f>
        <v/>
      </c>
      <c r="VV3" s="257" t="str">
        <f>IF('7 Recommendations'!$B$88="","",'7 Recommendations'!$B$88)</f>
        <v/>
      </c>
      <c r="VW3" s="257" t="str">
        <f>IF('7 Recommendations'!$B$89="","",'7 Recommendations'!$B$89)</f>
        <v/>
      </c>
      <c r="VX3" s="257" t="str">
        <f>IF('7 Recommendations'!$B$90="","",'7 Recommendations'!$B$90)</f>
        <v/>
      </c>
      <c r="VY3" s="257" t="str">
        <f>IF('7 Recommendations'!$B$91="","",'7 Recommendations'!$B$91)</f>
        <v/>
      </c>
      <c r="VZ3" s="257" t="str">
        <f>IF('7 Recommendations'!$B$92="","",'7 Recommendations'!$B$92)</f>
        <v/>
      </c>
      <c r="WA3" s="257" t="str">
        <f>IF('7 Recommendations'!$B$93="","",'7 Recommendations'!$B$93)</f>
        <v/>
      </c>
      <c r="WB3" s="257" t="str">
        <f>IF('7 Recommendations'!$B$94="","",'7 Recommendations'!$B$94)</f>
        <v/>
      </c>
      <c r="WC3" s="257" t="str">
        <f>IF('7 Recommendations'!$B$95="","",'7 Recommendations'!$B$95)</f>
        <v/>
      </c>
      <c r="WD3" s="257" t="str">
        <f>IF('7 Recommendations'!$B$96="","",'7 Recommendations'!$B$96)</f>
        <v/>
      </c>
      <c r="WE3" s="257" t="str">
        <f>IF('7 Recommendations'!$B$97="","",'7 Recommendations'!$B$97)</f>
        <v/>
      </c>
      <c r="WF3" s="257" t="str">
        <f>IF('7 Recommendations'!$B$98="","",'7 Recommendations'!$B$98)</f>
        <v/>
      </c>
      <c r="WG3" s="257" t="str">
        <f>IF('7 Recommendations'!$B$99="","",'7 Recommendations'!$B$99)</f>
        <v/>
      </c>
      <c r="WH3" s="257" t="str">
        <f>IF('7 Recommendations'!$B$100="","",'7 Recommendations'!$B$100)</f>
        <v/>
      </c>
      <c r="WI3" s="257" t="str">
        <f>IF('7 Recommendations'!$B$101="","",'7 Recommendations'!$B$101)</f>
        <v/>
      </c>
      <c r="WJ3" s="257" t="str">
        <f>IF('7 Recommendations'!$B$102="","",'7 Recommendations'!$B$102)</f>
        <v/>
      </c>
      <c r="WK3" s="257" t="str">
        <f>IF('7 Recommendations'!$B$103="","",'7 Recommendations'!$B$103)</f>
        <v/>
      </c>
      <c r="WL3" s="257" t="str">
        <f>IF('7 Recommendations'!$B$104="","",'7 Recommendations'!$B$104)</f>
        <v/>
      </c>
      <c r="WM3" s="257" t="str">
        <f>IF('7 Recommendations'!$B$105="","",'7 Recommendations'!$B$105)</f>
        <v/>
      </c>
      <c r="WN3" s="257" t="str">
        <f>IF('7 Recommendations'!$B$106="","",'7 Recommendations'!$B$106)</f>
        <v/>
      </c>
      <c r="WO3" s="258" t="str">
        <f>IF('7 Recommendations'!$B$107="","",'7 Recommendations'!$B$107)</f>
        <v/>
      </c>
    </row>
    <row r="4" spans="1:613" ht="19" thickBot="1" x14ac:dyDescent="0.3">
      <c r="A4" s="226"/>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227"/>
      <c r="AI4" s="227"/>
      <c r="AJ4" s="227"/>
      <c r="AK4" s="227"/>
      <c r="AL4" s="227"/>
      <c r="AM4" s="227"/>
      <c r="AN4" s="227"/>
      <c r="AO4" s="227"/>
      <c r="AP4" s="227"/>
      <c r="AQ4" s="227"/>
      <c r="AR4" s="227"/>
      <c r="AS4" s="227"/>
      <c r="AT4" s="227"/>
      <c r="AU4" s="227"/>
      <c r="AV4" s="227"/>
      <c r="AW4" s="227"/>
      <c r="AX4" s="227"/>
      <c r="AY4" s="227"/>
      <c r="AZ4" s="227"/>
      <c r="BA4" s="227"/>
      <c r="BB4" s="227"/>
      <c r="BC4" s="10"/>
      <c r="BD4" s="10"/>
      <c r="BE4" s="10"/>
      <c r="BF4" s="10"/>
      <c r="BG4" s="10"/>
      <c r="BH4" s="10"/>
      <c r="BI4" s="10"/>
      <c r="BJ4" s="10"/>
      <c r="BK4" s="10"/>
      <c r="BL4" s="10"/>
      <c r="BM4" s="10"/>
      <c r="BN4" s="10"/>
      <c r="BO4" s="10"/>
      <c r="BP4" s="10"/>
      <c r="BQ4" s="10"/>
      <c r="BR4" s="10"/>
      <c r="BS4" s="10"/>
      <c r="BT4" s="10"/>
      <c r="BU4" s="10"/>
      <c r="BV4" s="10"/>
      <c r="BW4" s="10"/>
      <c r="BX4" s="10"/>
      <c r="BY4" s="228" t="s">
        <v>267</v>
      </c>
      <c r="BZ4" s="228" t="s">
        <v>267</v>
      </c>
      <c r="CA4" s="228" t="s">
        <v>267</v>
      </c>
      <c r="CB4" s="228" t="s">
        <v>267</v>
      </c>
      <c r="CC4" s="228" t="s">
        <v>267</v>
      </c>
      <c r="CD4" s="228" t="s">
        <v>267</v>
      </c>
      <c r="CE4" s="228" t="s">
        <v>267</v>
      </c>
      <c r="CF4" s="228" t="s">
        <v>267</v>
      </c>
      <c r="CG4" s="228" t="s">
        <v>267</v>
      </c>
      <c r="CH4" s="228" t="s">
        <v>267</v>
      </c>
      <c r="CI4" s="228" t="s">
        <v>267</v>
      </c>
      <c r="CJ4" s="229"/>
      <c r="CK4" s="228" t="s">
        <v>267</v>
      </c>
      <c r="CL4" s="228" t="s">
        <v>267</v>
      </c>
      <c r="CM4" s="228" t="s">
        <v>267</v>
      </c>
      <c r="CN4" s="228" t="s">
        <v>267</v>
      </c>
      <c r="CO4" s="228" t="s">
        <v>267</v>
      </c>
      <c r="CP4" s="228" t="s">
        <v>267</v>
      </c>
      <c r="CQ4" s="228" t="s">
        <v>267</v>
      </c>
      <c r="CR4" s="228" t="s">
        <v>267</v>
      </c>
      <c r="CS4" s="228" t="s">
        <v>267</v>
      </c>
      <c r="CT4" s="228" t="s">
        <v>267</v>
      </c>
      <c r="CU4" s="228" t="s">
        <v>267</v>
      </c>
      <c r="CV4" s="228" t="s">
        <v>267</v>
      </c>
      <c r="CW4" s="228" t="s">
        <v>267</v>
      </c>
      <c r="CX4" s="228" t="s">
        <v>267</v>
      </c>
      <c r="CY4" s="228" t="s">
        <v>267</v>
      </c>
      <c r="CZ4" s="228" t="s">
        <v>267</v>
      </c>
      <c r="DA4" s="228" t="s">
        <v>267</v>
      </c>
      <c r="DB4" s="228" t="s">
        <v>267</v>
      </c>
      <c r="DC4" s="228" t="s">
        <v>267</v>
      </c>
      <c r="DD4" s="228" t="s">
        <v>267</v>
      </c>
      <c r="DE4" s="229"/>
      <c r="DF4" s="229"/>
      <c r="DG4" s="229"/>
      <c r="DH4" s="229"/>
      <c r="DI4" s="229"/>
      <c r="DJ4" s="229"/>
      <c r="DK4" s="229"/>
      <c r="DL4" s="229"/>
      <c r="DM4" s="229"/>
      <c r="DN4" s="229"/>
      <c r="DO4" s="229"/>
      <c r="DP4" s="229"/>
      <c r="DQ4" s="229"/>
      <c r="DR4" s="229"/>
      <c r="DS4" s="229"/>
      <c r="DT4" s="228" t="s">
        <v>267</v>
      </c>
      <c r="DU4" s="228" t="s">
        <v>267</v>
      </c>
      <c r="DV4" s="229"/>
      <c r="DW4" s="229"/>
      <c r="DX4" s="229"/>
      <c r="DY4" s="229"/>
      <c r="DZ4" s="229"/>
      <c r="EA4" s="229"/>
      <c r="EB4" s="228" t="s">
        <v>267</v>
      </c>
      <c r="EC4" s="228" t="s">
        <v>267</v>
      </c>
      <c r="ED4" s="228" t="s">
        <v>267</v>
      </c>
      <c r="EE4" s="228" t="s">
        <v>267</v>
      </c>
      <c r="EF4" s="228" t="s">
        <v>267</v>
      </c>
      <c r="EG4" s="228" t="s">
        <v>267</v>
      </c>
      <c r="EH4" s="228" t="s">
        <v>267</v>
      </c>
      <c r="EI4" s="228" t="s">
        <v>267</v>
      </c>
      <c r="EJ4" s="228" t="s">
        <v>267</v>
      </c>
      <c r="EK4" s="228" t="s">
        <v>267</v>
      </c>
      <c r="EL4" s="228" t="s">
        <v>267</v>
      </c>
      <c r="EM4" s="228" t="s">
        <v>267</v>
      </c>
      <c r="EN4" s="229"/>
      <c r="EO4" s="229"/>
      <c r="EP4" s="229"/>
      <c r="EQ4" s="229"/>
      <c r="ER4" s="229"/>
      <c r="ES4" s="229"/>
      <c r="ET4" s="229"/>
      <c r="EU4" s="229"/>
      <c r="EV4" s="229"/>
      <c r="EW4" s="229"/>
      <c r="EX4" s="229"/>
      <c r="EY4" s="228" t="s">
        <v>267</v>
      </c>
      <c r="EZ4" s="229"/>
      <c r="FA4" s="229"/>
      <c r="FB4" s="229"/>
      <c r="FC4" s="229"/>
      <c r="FD4" s="229"/>
      <c r="FE4" s="229"/>
      <c r="FF4" s="229"/>
      <c r="FG4" s="229"/>
      <c r="FH4" s="229"/>
      <c r="FI4" s="229"/>
      <c r="FJ4" s="229"/>
      <c r="FK4" s="229"/>
      <c r="FL4" s="229"/>
      <c r="FM4" s="229"/>
      <c r="FN4" s="228" t="s">
        <v>267</v>
      </c>
      <c r="FO4" s="228" t="s">
        <v>267</v>
      </c>
      <c r="FP4" s="228" t="s">
        <v>267</v>
      </c>
      <c r="FQ4" s="228" t="s">
        <v>267</v>
      </c>
      <c r="FR4" s="228" t="s">
        <v>267</v>
      </c>
      <c r="FS4" s="229"/>
      <c r="FT4" s="228" t="s">
        <v>267</v>
      </c>
      <c r="FU4" s="228" t="s">
        <v>267</v>
      </c>
      <c r="FV4" s="228" t="s">
        <v>267</v>
      </c>
      <c r="FW4" s="228" t="s">
        <v>267</v>
      </c>
      <c r="FX4" s="228" t="s">
        <v>267</v>
      </c>
      <c r="FY4" s="228" t="s">
        <v>267</v>
      </c>
      <c r="FZ4" s="228" t="s">
        <v>267</v>
      </c>
      <c r="GA4" s="228" t="s">
        <v>267</v>
      </c>
      <c r="GB4" s="228" t="s">
        <v>267</v>
      </c>
      <c r="GC4" s="228" t="s">
        <v>267</v>
      </c>
      <c r="GD4" s="228" t="s">
        <v>267</v>
      </c>
      <c r="GE4" s="228" t="s">
        <v>267</v>
      </c>
      <c r="GF4" s="228" t="s">
        <v>267</v>
      </c>
      <c r="GG4" s="228" t="s">
        <v>267</v>
      </c>
      <c r="GH4" s="228" t="s">
        <v>267</v>
      </c>
      <c r="GI4" s="228" t="s">
        <v>267</v>
      </c>
      <c r="GJ4" s="228" t="s">
        <v>267</v>
      </c>
      <c r="GK4" s="228" t="s">
        <v>267</v>
      </c>
      <c r="GL4" s="228" t="s">
        <v>267</v>
      </c>
      <c r="GM4" s="228" t="s">
        <v>267</v>
      </c>
      <c r="GN4" s="228" t="s">
        <v>267</v>
      </c>
      <c r="GO4" s="228" t="s">
        <v>267</v>
      </c>
      <c r="GP4" s="228" t="s">
        <v>267</v>
      </c>
      <c r="GQ4" s="228" t="s">
        <v>267</v>
      </c>
      <c r="GR4" s="228" t="s">
        <v>267</v>
      </c>
      <c r="GS4" s="228" t="s">
        <v>267</v>
      </c>
      <c r="GT4" s="228" t="s">
        <v>267</v>
      </c>
      <c r="GU4" s="228" t="s">
        <v>267</v>
      </c>
      <c r="GV4" s="228" t="s">
        <v>267</v>
      </c>
      <c r="GW4" s="228" t="s">
        <v>267</v>
      </c>
      <c r="GX4" s="228" t="s">
        <v>267</v>
      </c>
      <c r="GY4" s="228" t="s">
        <v>267</v>
      </c>
      <c r="GZ4" s="228" t="s">
        <v>267</v>
      </c>
      <c r="HA4" s="228" t="s">
        <v>267</v>
      </c>
      <c r="HB4" s="228" t="s">
        <v>267</v>
      </c>
      <c r="HC4" s="228" t="s">
        <v>267</v>
      </c>
      <c r="HD4" s="228" t="s">
        <v>267</v>
      </c>
      <c r="HE4" s="228" t="s">
        <v>267</v>
      </c>
      <c r="HF4" s="228" t="s">
        <v>267</v>
      </c>
      <c r="HG4" s="228" t="s">
        <v>267</v>
      </c>
      <c r="HH4" s="228" t="s">
        <v>267</v>
      </c>
      <c r="HI4" s="228" t="s">
        <v>267</v>
      </c>
      <c r="HJ4" s="228" t="s">
        <v>267</v>
      </c>
      <c r="HK4" s="228" t="s">
        <v>267</v>
      </c>
      <c r="HL4" s="228" t="s">
        <v>267</v>
      </c>
      <c r="HM4" s="228" t="s">
        <v>267</v>
      </c>
      <c r="HN4" s="228" t="s">
        <v>267</v>
      </c>
      <c r="HO4" s="229"/>
      <c r="HP4" s="229"/>
      <c r="HQ4" s="228" t="s">
        <v>267</v>
      </c>
      <c r="HR4" s="228" t="s">
        <v>267</v>
      </c>
      <c r="HS4" s="228" t="s">
        <v>267</v>
      </c>
      <c r="HT4" s="229"/>
      <c r="HU4" s="229"/>
      <c r="HV4" s="229"/>
      <c r="HW4" s="229"/>
      <c r="HX4" s="229"/>
      <c r="HY4" s="229"/>
      <c r="HZ4" s="229"/>
      <c r="IA4" s="229"/>
      <c r="IB4" s="229"/>
      <c r="IC4" s="228" t="s">
        <v>267</v>
      </c>
      <c r="ID4" s="228" t="s">
        <v>267</v>
      </c>
      <c r="IE4" s="228" t="s">
        <v>267</v>
      </c>
      <c r="IF4" s="228" t="s">
        <v>267</v>
      </c>
      <c r="IG4" s="228" t="s">
        <v>267</v>
      </c>
      <c r="IH4" s="228" t="s">
        <v>267</v>
      </c>
      <c r="II4" s="228" t="s">
        <v>267</v>
      </c>
      <c r="IJ4" s="228" t="s">
        <v>267</v>
      </c>
      <c r="IK4" s="228" t="s">
        <v>267</v>
      </c>
      <c r="IL4" s="228" t="s">
        <v>267</v>
      </c>
      <c r="IM4" s="228" t="s">
        <v>267</v>
      </c>
      <c r="IN4" s="228" t="s">
        <v>267</v>
      </c>
      <c r="IO4" s="228" t="s">
        <v>267</v>
      </c>
      <c r="IP4" s="228" t="s">
        <v>267</v>
      </c>
      <c r="IQ4" s="228" t="s">
        <v>267</v>
      </c>
      <c r="IR4" s="228" t="s">
        <v>267</v>
      </c>
      <c r="IS4" s="228" t="s">
        <v>267</v>
      </c>
      <c r="IT4" s="228" t="s">
        <v>267</v>
      </c>
      <c r="IU4" s="228" t="s">
        <v>267</v>
      </c>
      <c r="IV4" s="228" t="s">
        <v>267</v>
      </c>
      <c r="IW4" s="228" t="s">
        <v>267</v>
      </c>
      <c r="IX4" s="228" t="s">
        <v>267</v>
      </c>
      <c r="IY4" s="228" t="s">
        <v>267</v>
      </c>
      <c r="IZ4" s="228" t="s">
        <v>267</v>
      </c>
      <c r="JA4" s="228" t="s">
        <v>267</v>
      </c>
      <c r="JB4" s="228" t="s">
        <v>267</v>
      </c>
      <c r="JC4" s="228" t="s">
        <v>267</v>
      </c>
      <c r="JD4" s="228" t="s">
        <v>267</v>
      </c>
      <c r="JE4" s="228" t="s">
        <v>267</v>
      </c>
      <c r="JF4" s="228" t="s">
        <v>267</v>
      </c>
      <c r="JG4" s="229"/>
      <c r="JH4" s="228" t="s">
        <v>267</v>
      </c>
      <c r="JI4" s="228" t="s">
        <v>267</v>
      </c>
      <c r="JJ4" s="228" t="s">
        <v>267</v>
      </c>
      <c r="JK4" s="228" t="s">
        <v>267</v>
      </c>
      <c r="JL4" s="228" t="s">
        <v>267</v>
      </c>
      <c r="JM4" s="228" t="s">
        <v>267</v>
      </c>
      <c r="JN4" s="228" t="s">
        <v>267</v>
      </c>
      <c r="JO4" s="228" t="s">
        <v>267</v>
      </c>
      <c r="JP4" s="228" t="s">
        <v>267</v>
      </c>
      <c r="JQ4" s="228" t="s">
        <v>267</v>
      </c>
      <c r="JR4" s="228" t="s">
        <v>267</v>
      </c>
      <c r="JS4" s="228" t="s">
        <v>267</v>
      </c>
      <c r="JT4" s="228" t="s">
        <v>267</v>
      </c>
      <c r="JU4" s="229"/>
      <c r="JV4" s="228" t="s">
        <v>267</v>
      </c>
      <c r="JW4" s="228" t="s">
        <v>267</v>
      </c>
      <c r="JX4" s="228" t="s">
        <v>267</v>
      </c>
      <c r="JY4" s="228" t="s">
        <v>267</v>
      </c>
      <c r="JZ4" s="228" t="s">
        <v>267</v>
      </c>
      <c r="KA4" s="229"/>
      <c r="KB4" s="229"/>
      <c r="KC4" s="229"/>
      <c r="KD4" s="229"/>
      <c r="KE4" s="229"/>
      <c r="KF4" s="229"/>
      <c r="KG4" s="229"/>
      <c r="KH4" s="229"/>
      <c r="KI4" s="229"/>
      <c r="KJ4" s="229"/>
      <c r="KK4" s="228" t="s">
        <v>267</v>
      </c>
      <c r="KL4" s="228" t="s">
        <v>267</v>
      </c>
      <c r="KM4" s="228" t="s">
        <v>267</v>
      </c>
      <c r="KN4" s="228" t="s">
        <v>267</v>
      </c>
      <c r="KO4" s="228" t="s">
        <v>267</v>
      </c>
      <c r="KP4" s="228" t="s">
        <v>267</v>
      </c>
      <c r="KQ4" s="228" t="s">
        <v>267</v>
      </c>
      <c r="KR4" s="228" t="s">
        <v>267</v>
      </c>
      <c r="KS4" s="228" t="s">
        <v>267</v>
      </c>
      <c r="KT4" s="229"/>
      <c r="KU4" s="228" t="s">
        <v>267</v>
      </c>
      <c r="KV4" s="229"/>
      <c r="KW4" s="228" t="s">
        <v>267</v>
      </c>
      <c r="KX4" s="228" t="s">
        <v>267</v>
      </c>
      <c r="KY4" s="228" t="s">
        <v>267</v>
      </c>
      <c r="KZ4" s="228" t="s">
        <v>267</v>
      </c>
      <c r="LA4" s="228" t="s">
        <v>267</v>
      </c>
      <c r="LB4" s="228" t="s">
        <v>267</v>
      </c>
      <c r="LC4" s="228" t="s">
        <v>267</v>
      </c>
      <c r="LD4" s="228" t="s">
        <v>267</v>
      </c>
      <c r="LE4" s="228" t="s">
        <v>267</v>
      </c>
      <c r="LF4" s="229"/>
      <c r="LG4" s="228" t="s">
        <v>267</v>
      </c>
      <c r="LH4" s="228" t="s">
        <v>267</v>
      </c>
      <c r="LI4" s="228" t="s">
        <v>267</v>
      </c>
      <c r="LJ4" s="228" t="s">
        <v>267</v>
      </c>
      <c r="LK4" s="228" t="s">
        <v>267</v>
      </c>
      <c r="LL4" s="228" t="s">
        <v>267</v>
      </c>
      <c r="LM4" s="228" t="s">
        <v>267</v>
      </c>
      <c r="LN4" s="228" t="s">
        <v>267</v>
      </c>
      <c r="LO4" s="228" t="s">
        <v>267</v>
      </c>
      <c r="LP4" s="228" t="s">
        <v>267</v>
      </c>
      <c r="LQ4" s="228" t="s">
        <v>267</v>
      </c>
      <c r="LR4" s="228" t="s">
        <v>267</v>
      </c>
      <c r="LS4" s="228" t="s">
        <v>267</v>
      </c>
      <c r="LT4" s="228" t="s">
        <v>267</v>
      </c>
      <c r="LU4" s="228" t="s">
        <v>267</v>
      </c>
      <c r="LV4" s="228" t="s">
        <v>267</v>
      </c>
      <c r="LW4" s="229"/>
      <c r="LX4" s="228" t="s">
        <v>267</v>
      </c>
      <c r="LY4" s="229"/>
      <c r="LZ4" s="229"/>
      <c r="MA4" s="229"/>
      <c r="MB4" s="229"/>
      <c r="MC4" s="228" t="s">
        <v>267</v>
      </c>
      <c r="MD4" s="228" t="s">
        <v>267</v>
      </c>
      <c r="ME4" s="228" t="s">
        <v>267</v>
      </c>
      <c r="MF4" s="228" t="s">
        <v>267</v>
      </c>
      <c r="MG4" s="228" t="s">
        <v>267</v>
      </c>
      <c r="MH4" s="228" t="s">
        <v>267</v>
      </c>
      <c r="MI4" s="228" t="s">
        <v>267</v>
      </c>
      <c r="MJ4" s="228" t="s">
        <v>267</v>
      </c>
      <c r="MK4" s="229"/>
      <c r="ML4" s="229"/>
      <c r="MM4" s="229"/>
      <c r="MN4" s="229"/>
      <c r="MO4" s="229"/>
      <c r="MP4" s="229"/>
      <c r="MQ4" s="229"/>
      <c r="MR4" s="229"/>
      <c r="MS4" s="229"/>
      <c r="MT4" s="229"/>
      <c r="MU4" s="229"/>
      <c r="MV4" s="229"/>
      <c r="MW4" s="229"/>
      <c r="MX4" s="229"/>
      <c r="MY4" s="229"/>
      <c r="MZ4" s="229"/>
      <c r="NA4" s="229"/>
      <c r="NB4" s="229"/>
      <c r="NC4" s="229"/>
      <c r="ND4" s="229"/>
      <c r="NE4" s="229"/>
      <c r="NF4" s="229"/>
      <c r="NG4" s="229"/>
      <c r="NH4" s="229"/>
      <c r="NI4" s="229"/>
      <c r="NJ4" s="229"/>
      <c r="NK4" s="229"/>
      <c r="NL4" s="229"/>
      <c r="NM4" s="229"/>
      <c r="NN4" s="229"/>
      <c r="NO4" s="229"/>
      <c r="NP4" s="229"/>
      <c r="NQ4" s="229"/>
      <c r="NR4" s="229"/>
      <c r="NS4" s="229"/>
      <c r="NT4" s="229"/>
      <c r="NU4" s="229"/>
      <c r="NV4" s="229"/>
      <c r="NW4" s="229"/>
      <c r="NX4" s="229"/>
      <c r="NY4" s="229"/>
      <c r="NZ4" s="229"/>
      <c r="OA4" s="229"/>
      <c r="OB4" s="229"/>
      <c r="OC4" s="229"/>
      <c r="OD4" s="229"/>
      <c r="OE4" s="229"/>
      <c r="OF4" s="229"/>
      <c r="OG4" s="228" t="s">
        <v>267</v>
      </c>
      <c r="OH4" s="228" t="s">
        <v>267</v>
      </c>
      <c r="OI4" s="228" t="s">
        <v>267</v>
      </c>
      <c r="OJ4" s="228" t="s">
        <v>267</v>
      </c>
      <c r="OK4" s="228" t="s">
        <v>267</v>
      </c>
      <c r="OL4" s="228" t="s">
        <v>267</v>
      </c>
      <c r="OM4" s="228" t="s">
        <v>267</v>
      </c>
      <c r="ON4" s="228" t="s">
        <v>267</v>
      </c>
      <c r="OO4" s="228" t="s">
        <v>267</v>
      </c>
      <c r="OP4" s="228" t="s">
        <v>267</v>
      </c>
      <c r="OQ4" s="228" t="s">
        <v>267</v>
      </c>
      <c r="OR4" s="228" t="s">
        <v>267</v>
      </c>
      <c r="OS4" s="228" t="s">
        <v>267</v>
      </c>
      <c r="OT4" s="228" t="s">
        <v>267</v>
      </c>
      <c r="OU4" s="228" t="s">
        <v>267</v>
      </c>
      <c r="OV4" s="228" t="s">
        <v>267</v>
      </c>
      <c r="OW4" s="228" t="s">
        <v>267</v>
      </c>
      <c r="OX4" s="228" t="s">
        <v>267</v>
      </c>
      <c r="OY4" s="229"/>
      <c r="OZ4" s="229"/>
      <c r="PA4" s="229"/>
      <c r="PB4" s="229"/>
      <c r="PC4" s="229"/>
      <c r="PD4" s="229"/>
      <c r="PE4" s="228" t="s">
        <v>267</v>
      </c>
      <c r="PF4" s="228" t="s">
        <v>267</v>
      </c>
      <c r="PG4" s="228" t="s">
        <v>267</v>
      </c>
      <c r="PH4" s="228" t="s">
        <v>267</v>
      </c>
      <c r="PI4" s="228" t="s">
        <v>267</v>
      </c>
      <c r="PJ4" s="229"/>
      <c r="PK4" s="228" t="s">
        <v>267</v>
      </c>
      <c r="PL4" s="228" t="s">
        <v>267</v>
      </c>
      <c r="PM4" s="228" t="s">
        <v>267</v>
      </c>
      <c r="PN4" s="228" t="s">
        <v>267</v>
      </c>
      <c r="PO4" s="228" t="s">
        <v>267</v>
      </c>
      <c r="PP4" s="228" t="s">
        <v>267</v>
      </c>
      <c r="PQ4" s="228" t="s">
        <v>267</v>
      </c>
      <c r="PR4" s="228" t="s">
        <v>267</v>
      </c>
      <c r="PS4" s="229"/>
      <c r="PT4" s="228" t="s">
        <v>267</v>
      </c>
      <c r="PU4" s="228" t="s">
        <v>267</v>
      </c>
      <c r="PV4" s="228" t="s">
        <v>267</v>
      </c>
      <c r="PW4" s="228" t="s">
        <v>267</v>
      </c>
      <c r="PX4" s="229"/>
      <c r="PY4" s="229"/>
      <c r="PZ4" s="229"/>
      <c r="QA4" s="229"/>
      <c r="QB4" s="229"/>
      <c r="QC4" s="229"/>
      <c r="QD4" s="229"/>
      <c r="QE4" s="229"/>
      <c r="QF4" s="229"/>
      <c r="QG4" s="228" t="s">
        <v>267</v>
      </c>
      <c r="QH4" s="228" t="s">
        <v>267</v>
      </c>
      <c r="QI4" s="228" t="s">
        <v>267</v>
      </c>
      <c r="QJ4" s="228" t="s">
        <v>267</v>
      </c>
      <c r="QK4" s="229"/>
      <c r="QL4" s="229"/>
      <c r="QM4" s="229"/>
      <c r="QN4" s="229"/>
      <c r="QO4" s="229"/>
      <c r="QP4" s="228" t="s">
        <v>267</v>
      </c>
      <c r="QQ4" s="228" t="s">
        <v>267</v>
      </c>
      <c r="QR4" s="228" t="s">
        <v>267</v>
      </c>
      <c r="QS4" s="228" t="s">
        <v>267</v>
      </c>
      <c r="QT4" s="228" t="s">
        <v>267</v>
      </c>
      <c r="QU4" s="228" t="s">
        <v>267</v>
      </c>
      <c r="QV4" s="228" t="s">
        <v>267</v>
      </c>
      <c r="QW4" s="228" t="s">
        <v>267</v>
      </c>
      <c r="QX4" s="228" t="s">
        <v>267</v>
      </c>
      <c r="QY4" s="228" t="s">
        <v>267</v>
      </c>
      <c r="QZ4" s="228" t="s">
        <v>267</v>
      </c>
      <c r="RA4" s="229"/>
      <c r="RB4" s="228" t="s">
        <v>267</v>
      </c>
      <c r="RC4" s="229"/>
      <c r="RD4" s="229"/>
      <c r="RE4" s="229"/>
      <c r="RF4" s="229"/>
      <c r="RG4" s="229"/>
      <c r="RH4" s="229"/>
      <c r="RI4" s="229"/>
      <c r="RJ4" s="229"/>
      <c r="RK4" s="229"/>
      <c r="RL4" s="229"/>
      <c r="RM4" s="229"/>
      <c r="RN4" s="229"/>
      <c r="RO4" s="228" t="s">
        <v>267</v>
      </c>
      <c r="RP4" s="206"/>
      <c r="RQ4" s="206"/>
      <c r="RR4" s="206"/>
      <c r="RS4" s="206"/>
      <c r="RT4" s="206"/>
      <c r="RU4" s="206"/>
      <c r="RV4" s="206"/>
      <c r="RW4" s="206"/>
      <c r="RX4" s="206"/>
      <c r="RY4" s="206"/>
      <c r="RZ4" s="206"/>
      <c r="SA4" s="206"/>
      <c r="SB4" s="206"/>
      <c r="SC4" s="206"/>
      <c r="SD4" s="206"/>
      <c r="SE4" s="228" t="s">
        <v>267</v>
      </c>
      <c r="SF4" s="228" t="s">
        <v>267</v>
      </c>
      <c r="SG4" s="228" t="s">
        <v>267</v>
      </c>
      <c r="SH4" s="228" t="s">
        <v>267</v>
      </c>
      <c r="SI4" s="228" t="s">
        <v>267</v>
      </c>
      <c r="SJ4" s="228" t="s">
        <v>267</v>
      </c>
      <c r="SK4" s="228" t="s">
        <v>267</v>
      </c>
      <c r="SL4" s="228" t="s">
        <v>267</v>
      </c>
      <c r="SM4" s="228" t="s">
        <v>267</v>
      </c>
      <c r="SN4" s="228" t="s">
        <v>267</v>
      </c>
      <c r="SO4" s="228" t="s">
        <v>267</v>
      </c>
      <c r="SP4" s="228" t="s">
        <v>267</v>
      </c>
      <c r="SQ4" s="228" t="s">
        <v>267</v>
      </c>
      <c r="SR4" s="228" t="s">
        <v>267</v>
      </c>
      <c r="SS4" s="228" t="s">
        <v>267</v>
      </c>
      <c r="ST4" s="10"/>
      <c r="SU4" s="10"/>
      <c r="SV4" s="10"/>
      <c r="SW4" s="10"/>
      <c r="SX4" s="10"/>
      <c r="SY4" s="10"/>
      <c r="SZ4" s="10"/>
      <c r="TA4" s="10"/>
      <c r="TB4" s="10"/>
      <c r="TC4" s="10"/>
      <c r="TD4" s="10"/>
      <c r="TE4" s="10"/>
      <c r="TF4" s="10"/>
      <c r="TG4" s="10"/>
      <c r="TH4" s="10"/>
      <c r="TI4" s="10"/>
      <c r="TJ4" s="10"/>
      <c r="TK4" s="10"/>
      <c r="TL4" s="10"/>
      <c r="TM4" s="10"/>
      <c r="TN4" s="10"/>
      <c r="TO4" s="10"/>
      <c r="TP4" s="10"/>
      <c r="TQ4" s="10"/>
      <c r="TR4" s="10"/>
      <c r="TS4" s="10"/>
      <c r="TT4" s="10"/>
      <c r="TU4" s="10"/>
      <c r="TV4" s="10"/>
      <c r="TW4" s="10"/>
      <c r="TX4" s="10"/>
      <c r="TY4" s="10"/>
      <c r="TZ4" s="10"/>
      <c r="UA4" s="10"/>
      <c r="UB4" s="70"/>
      <c r="UC4" s="226"/>
      <c r="UD4" s="10"/>
      <c r="UE4" s="10"/>
      <c r="UF4" s="10"/>
      <c r="UG4" s="10"/>
      <c r="UH4" s="10"/>
      <c r="UI4" s="10"/>
      <c r="UJ4" s="10"/>
      <c r="UK4" s="10"/>
      <c r="UL4" s="10"/>
      <c r="UM4" s="10"/>
      <c r="UN4" s="10"/>
      <c r="UO4" s="10"/>
      <c r="UP4" s="10"/>
      <c r="UQ4" s="10"/>
      <c r="UR4" s="10"/>
      <c r="US4" s="10"/>
      <c r="UT4" s="10"/>
      <c r="UU4" s="10"/>
      <c r="UV4" s="10"/>
      <c r="UW4" s="10"/>
      <c r="UX4" s="10"/>
      <c r="UY4" s="10"/>
      <c r="UZ4" s="10"/>
      <c r="VA4" s="10"/>
      <c r="VB4" s="10"/>
      <c r="VC4" s="10"/>
      <c r="VD4" s="10"/>
      <c r="VE4" s="10"/>
      <c r="VF4" s="10"/>
      <c r="VG4" s="10"/>
      <c r="VH4" s="10"/>
      <c r="VI4" s="10"/>
      <c r="VJ4" s="10"/>
      <c r="VK4" s="10"/>
      <c r="VL4" s="10"/>
      <c r="VM4" s="10"/>
      <c r="VN4" s="10"/>
      <c r="VO4" s="10"/>
      <c r="VP4" s="10"/>
      <c r="VQ4" s="10"/>
      <c r="VR4" s="10"/>
      <c r="VS4" s="10"/>
      <c r="VT4" s="10"/>
      <c r="VU4" s="10"/>
      <c r="VV4" s="10"/>
      <c r="VW4" s="10"/>
      <c r="VX4" s="10"/>
      <c r="VY4" s="10"/>
      <c r="VZ4" s="10"/>
      <c r="WA4" s="10"/>
      <c r="WB4" s="10"/>
      <c r="WC4" s="10"/>
      <c r="WD4" s="10"/>
      <c r="WE4" s="10"/>
      <c r="WF4" s="10"/>
      <c r="WG4" s="10"/>
      <c r="WH4" s="10"/>
      <c r="WI4" s="10"/>
      <c r="WJ4" s="10"/>
      <c r="WK4" s="10"/>
      <c r="WL4" s="10"/>
      <c r="WM4" s="10"/>
      <c r="WN4" s="10"/>
      <c r="WO4" s="70"/>
    </row>
    <row r="5" spans="1:613" ht="13.5" thickTop="1" thickBot="1" x14ac:dyDescent="0.3">
      <c r="AH5" s="16"/>
      <c r="AI5" s="16"/>
      <c r="AJ5" s="16"/>
      <c r="AK5" s="16"/>
      <c r="AL5" s="16"/>
      <c r="AM5" s="16"/>
      <c r="AN5" s="16"/>
      <c r="AO5" s="16"/>
      <c r="AP5" s="16"/>
      <c r="AQ5" s="16"/>
      <c r="AR5" s="16"/>
      <c r="AS5" s="16"/>
      <c r="AT5" s="16"/>
      <c r="AU5" s="16"/>
      <c r="AV5" s="16"/>
      <c r="AW5" s="16"/>
      <c r="AX5" s="16"/>
      <c r="AY5" s="16"/>
      <c r="AZ5" s="16"/>
      <c r="BA5" s="16"/>
      <c r="BB5" s="16"/>
      <c r="BM5" s="8">
        <v>9</v>
      </c>
      <c r="BN5" s="8">
        <f t="shared" ref="BN5:CS5" si="0">BM5+1</f>
        <v>10</v>
      </c>
      <c r="BO5" s="8">
        <f t="shared" si="0"/>
        <v>11</v>
      </c>
      <c r="BP5" s="8">
        <f t="shared" si="0"/>
        <v>12</v>
      </c>
      <c r="BQ5" s="8">
        <f t="shared" si="0"/>
        <v>13</v>
      </c>
      <c r="BR5" s="8">
        <f t="shared" si="0"/>
        <v>14</v>
      </c>
      <c r="BS5" s="8">
        <f t="shared" si="0"/>
        <v>15</v>
      </c>
      <c r="BT5" s="8">
        <f t="shared" si="0"/>
        <v>16</v>
      </c>
      <c r="BU5" s="8">
        <f t="shared" si="0"/>
        <v>17</v>
      </c>
      <c r="BV5" s="8">
        <f t="shared" si="0"/>
        <v>18</v>
      </c>
      <c r="BW5" s="8">
        <f t="shared" si="0"/>
        <v>19</v>
      </c>
      <c r="BX5" s="8">
        <f t="shared" si="0"/>
        <v>20</v>
      </c>
      <c r="BY5" s="8">
        <f t="shared" si="0"/>
        <v>21</v>
      </c>
      <c r="BZ5" s="8">
        <f t="shared" si="0"/>
        <v>22</v>
      </c>
      <c r="CA5" s="8">
        <f t="shared" si="0"/>
        <v>23</v>
      </c>
      <c r="CB5" s="8">
        <f t="shared" si="0"/>
        <v>24</v>
      </c>
      <c r="CC5" s="8">
        <f t="shared" si="0"/>
        <v>25</v>
      </c>
      <c r="CD5" s="8">
        <f t="shared" si="0"/>
        <v>26</v>
      </c>
      <c r="CE5" s="8">
        <f t="shared" si="0"/>
        <v>27</v>
      </c>
      <c r="CF5" s="8">
        <f t="shared" si="0"/>
        <v>28</v>
      </c>
      <c r="CG5" s="8">
        <f t="shared" si="0"/>
        <v>29</v>
      </c>
      <c r="CH5" s="8">
        <f t="shared" si="0"/>
        <v>30</v>
      </c>
      <c r="CI5" s="8">
        <f t="shared" si="0"/>
        <v>31</v>
      </c>
      <c r="CJ5" s="8">
        <f t="shared" si="0"/>
        <v>32</v>
      </c>
      <c r="CK5" s="8">
        <f t="shared" si="0"/>
        <v>33</v>
      </c>
      <c r="CL5" s="8">
        <f t="shared" si="0"/>
        <v>34</v>
      </c>
      <c r="CM5" s="8">
        <f t="shared" si="0"/>
        <v>35</v>
      </c>
      <c r="CN5" s="8">
        <f t="shared" si="0"/>
        <v>36</v>
      </c>
      <c r="CO5" s="8">
        <f t="shared" si="0"/>
        <v>37</v>
      </c>
      <c r="CP5" s="8">
        <f t="shared" si="0"/>
        <v>38</v>
      </c>
      <c r="CQ5" s="8">
        <f t="shared" si="0"/>
        <v>39</v>
      </c>
      <c r="CR5" s="8">
        <f t="shared" si="0"/>
        <v>40</v>
      </c>
      <c r="CS5" s="8">
        <f t="shared" si="0"/>
        <v>41</v>
      </c>
      <c r="CT5" s="8">
        <f t="shared" ref="CT5:DU5" si="1">CS5+1</f>
        <v>42</v>
      </c>
      <c r="CU5" s="8">
        <f t="shared" si="1"/>
        <v>43</v>
      </c>
      <c r="CV5" s="8">
        <f t="shared" si="1"/>
        <v>44</v>
      </c>
      <c r="CW5" s="8">
        <f t="shared" si="1"/>
        <v>45</v>
      </c>
      <c r="CX5" s="8">
        <f t="shared" si="1"/>
        <v>46</v>
      </c>
      <c r="CY5" s="8">
        <f t="shared" si="1"/>
        <v>47</v>
      </c>
      <c r="CZ5" s="8">
        <f t="shared" si="1"/>
        <v>48</v>
      </c>
      <c r="DA5" s="8">
        <f t="shared" si="1"/>
        <v>49</v>
      </c>
      <c r="DB5" s="8">
        <f t="shared" si="1"/>
        <v>50</v>
      </c>
      <c r="DC5" s="8">
        <f t="shared" si="1"/>
        <v>51</v>
      </c>
      <c r="DD5" s="8">
        <f t="shared" si="1"/>
        <v>52</v>
      </c>
      <c r="DE5" s="8">
        <f t="shared" si="1"/>
        <v>53</v>
      </c>
      <c r="DF5" s="8">
        <f t="shared" si="1"/>
        <v>54</v>
      </c>
      <c r="DG5" s="8">
        <f t="shared" si="1"/>
        <v>55</v>
      </c>
      <c r="DH5" s="8">
        <f t="shared" si="1"/>
        <v>56</v>
      </c>
      <c r="DI5" s="8">
        <f t="shared" si="1"/>
        <v>57</v>
      </c>
      <c r="DJ5" s="8">
        <f t="shared" si="1"/>
        <v>58</v>
      </c>
      <c r="DK5" s="8">
        <f t="shared" si="1"/>
        <v>59</v>
      </c>
      <c r="DL5" s="8">
        <f t="shared" si="1"/>
        <v>60</v>
      </c>
      <c r="DM5" s="8">
        <f t="shared" si="1"/>
        <v>61</v>
      </c>
      <c r="DN5" s="8">
        <f t="shared" si="1"/>
        <v>62</v>
      </c>
      <c r="DO5" s="8">
        <f t="shared" si="1"/>
        <v>63</v>
      </c>
      <c r="DP5" s="8">
        <f t="shared" si="1"/>
        <v>64</v>
      </c>
      <c r="DQ5" s="8">
        <f t="shared" si="1"/>
        <v>65</v>
      </c>
      <c r="DR5" s="8">
        <f t="shared" si="1"/>
        <v>66</v>
      </c>
      <c r="DS5" s="8">
        <f t="shared" si="1"/>
        <v>67</v>
      </c>
      <c r="DT5" s="8">
        <f t="shared" si="1"/>
        <v>68</v>
      </c>
      <c r="DU5" s="8">
        <f t="shared" si="1"/>
        <v>69</v>
      </c>
      <c r="DV5" s="8">
        <v>71</v>
      </c>
      <c r="DW5" s="8">
        <f t="shared" ref="DW5:EI5" si="2">DV5+1</f>
        <v>72</v>
      </c>
      <c r="DX5" s="8">
        <f t="shared" si="2"/>
        <v>73</v>
      </c>
      <c r="DY5" s="8">
        <f t="shared" si="2"/>
        <v>74</v>
      </c>
      <c r="DZ5" s="8">
        <f t="shared" si="2"/>
        <v>75</v>
      </c>
      <c r="EA5" s="8">
        <f t="shared" si="2"/>
        <v>76</v>
      </c>
      <c r="EB5" s="8">
        <f t="shared" si="2"/>
        <v>77</v>
      </c>
      <c r="EC5" s="8">
        <f t="shared" si="2"/>
        <v>78</v>
      </c>
      <c r="ED5" s="8">
        <f t="shared" si="2"/>
        <v>79</v>
      </c>
      <c r="EE5" s="8">
        <f t="shared" si="2"/>
        <v>80</v>
      </c>
      <c r="EF5" s="8">
        <f t="shared" si="2"/>
        <v>81</v>
      </c>
      <c r="EG5" s="8">
        <f t="shared" si="2"/>
        <v>82</v>
      </c>
      <c r="EH5" s="8">
        <f t="shared" si="2"/>
        <v>83</v>
      </c>
      <c r="EI5" s="8">
        <f t="shared" si="2"/>
        <v>84</v>
      </c>
      <c r="EJ5" s="8">
        <v>86</v>
      </c>
      <c r="EK5" s="8">
        <f t="shared" ref="EK5:EX5" si="3">EJ5+1</f>
        <v>87</v>
      </c>
      <c r="EL5" s="8">
        <f t="shared" si="3"/>
        <v>88</v>
      </c>
      <c r="EM5" s="8">
        <f t="shared" si="3"/>
        <v>89</v>
      </c>
      <c r="EN5" s="8">
        <f t="shared" si="3"/>
        <v>90</v>
      </c>
      <c r="EO5" s="8">
        <f t="shared" si="3"/>
        <v>91</v>
      </c>
      <c r="EP5" s="8">
        <f t="shared" si="3"/>
        <v>92</v>
      </c>
      <c r="EQ5" s="8">
        <f t="shared" si="3"/>
        <v>93</v>
      </c>
      <c r="ER5" s="8">
        <f t="shared" si="3"/>
        <v>94</v>
      </c>
      <c r="ES5" s="8">
        <f t="shared" si="3"/>
        <v>95</v>
      </c>
      <c r="ET5" s="8">
        <f t="shared" si="3"/>
        <v>96</v>
      </c>
      <c r="EU5" s="8">
        <f t="shared" si="3"/>
        <v>97</v>
      </c>
      <c r="EV5" s="8">
        <f t="shared" si="3"/>
        <v>98</v>
      </c>
      <c r="EW5" s="8">
        <f t="shared" si="3"/>
        <v>99</v>
      </c>
      <c r="EX5" s="8">
        <f t="shared" si="3"/>
        <v>100</v>
      </c>
      <c r="EY5" s="8">
        <v>102</v>
      </c>
      <c r="EZ5" s="8">
        <f>EY5+1</f>
        <v>103</v>
      </c>
      <c r="FA5" s="8">
        <f t="shared" ref="FA5:HF5" si="4">EZ5+1</f>
        <v>104</v>
      </c>
      <c r="FB5" s="8">
        <f t="shared" si="4"/>
        <v>105</v>
      </c>
      <c r="FC5" s="8">
        <f t="shared" si="4"/>
        <v>106</v>
      </c>
      <c r="FD5" s="8">
        <f t="shared" si="4"/>
        <v>107</v>
      </c>
      <c r="FE5" s="8">
        <f t="shared" si="4"/>
        <v>108</v>
      </c>
      <c r="FF5" s="8">
        <f t="shared" si="4"/>
        <v>109</v>
      </c>
      <c r="FG5" s="8">
        <f t="shared" si="4"/>
        <v>110</v>
      </c>
      <c r="FH5" s="8">
        <f t="shared" si="4"/>
        <v>111</v>
      </c>
      <c r="FI5" s="8">
        <f t="shared" si="4"/>
        <v>112</v>
      </c>
      <c r="FJ5" s="8">
        <f t="shared" si="4"/>
        <v>113</v>
      </c>
      <c r="FK5" s="8">
        <f t="shared" si="4"/>
        <v>114</v>
      </c>
      <c r="FL5" s="8">
        <f t="shared" si="4"/>
        <v>115</v>
      </c>
      <c r="FM5" s="8">
        <f t="shared" si="4"/>
        <v>116</v>
      </c>
      <c r="FN5" s="8">
        <f t="shared" si="4"/>
        <v>117</v>
      </c>
      <c r="FO5" s="8">
        <f t="shared" si="4"/>
        <v>118</v>
      </c>
      <c r="FP5" s="8">
        <f t="shared" si="4"/>
        <v>119</v>
      </c>
      <c r="FQ5" s="8">
        <f t="shared" si="4"/>
        <v>120</v>
      </c>
      <c r="FR5" s="8">
        <f t="shared" si="4"/>
        <v>121</v>
      </c>
      <c r="FS5" s="8">
        <f t="shared" si="4"/>
        <v>122</v>
      </c>
      <c r="FT5" s="8">
        <f t="shared" si="4"/>
        <v>123</v>
      </c>
      <c r="FU5" s="8">
        <f t="shared" si="4"/>
        <v>124</v>
      </c>
      <c r="FV5" s="8">
        <f t="shared" si="4"/>
        <v>125</v>
      </c>
      <c r="FW5" s="8">
        <f t="shared" si="4"/>
        <v>126</v>
      </c>
      <c r="FX5" s="8">
        <f t="shared" si="4"/>
        <v>127</v>
      </c>
      <c r="FY5" s="8">
        <f t="shared" si="4"/>
        <v>128</v>
      </c>
      <c r="FZ5" s="8">
        <f t="shared" si="4"/>
        <v>129</v>
      </c>
      <c r="GA5" s="8">
        <f t="shared" si="4"/>
        <v>130</v>
      </c>
      <c r="GB5" s="8">
        <f t="shared" si="4"/>
        <v>131</v>
      </c>
      <c r="GC5" s="8">
        <f t="shared" si="4"/>
        <v>132</v>
      </c>
      <c r="GD5" s="8">
        <f t="shared" si="4"/>
        <v>133</v>
      </c>
      <c r="GE5" s="8">
        <f t="shared" si="4"/>
        <v>134</v>
      </c>
      <c r="GF5" s="8">
        <f t="shared" si="4"/>
        <v>135</v>
      </c>
      <c r="GG5" s="8">
        <f t="shared" si="4"/>
        <v>136</v>
      </c>
      <c r="GH5" s="8">
        <f t="shared" si="4"/>
        <v>137</v>
      </c>
      <c r="GI5" s="8">
        <f t="shared" si="4"/>
        <v>138</v>
      </c>
      <c r="GJ5" s="8">
        <f t="shared" si="4"/>
        <v>139</v>
      </c>
      <c r="GK5" s="8">
        <f t="shared" si="4"/>
        <v>140</v>
      </c>
      <c r="GL5" s="8">
        <f t="shared" si="4"/>
        <v>141</v>
      </c>
      <c r="GM5" s="8">
        <f t="shared" si="4"/>
        <v>142</v>
      </c>
      <c r="GN5" s="8">
        <f t="shared" si="4"/>
        <v>143</v>
      </c>
      <c r="GO5" s="8">
        <f t="shared" si="4"/>
        <v>144</v>
      </c>
      <c r="GP5" s="8">
        <f t="shared" si="4"/>
        <v>145</v>
      </c>
      <c r="GQ5" s="8">
        <f t="shared" si="4"/>
        <v>146</v>
      </c>
      <c r="GR5" s="8">
        <f t="shared" si="4"/>
        <v>147</v>
      </c>
      <c r="GS5" s="8">
        <f t="shared" si="4"/>
        <v>148</v>
      </c>
      <c r="GT5" s="8">
        <f t="shared" si="4"/>
        <v>149</v>
      </c>
      <c r="GU5" s="8">
        <f t="shared" si="4"/>
        <v>150</v>
      </c>
      <c r="GV5" s="8">
        <f t="shared" si="4"/>
        <v>151</v>
      </c>
      <c r="GW5" s="8">
        <f t="shared" si="4"/>
        <v>152</v>
      </c>
      <c r="GX5" s="8">
        <f t="shared" si="4"/>
        <v>153</v>
      </c>
      <c r="GY5" s="8">
        <f t="shared" si="4"/>
        <v>154</v>
      </c>
      <c r="GZ5" s="8">
        <f t="shared" si="4"/>
        <v>155</v>
      </c>
      <c r="HA5" s="8">
        <f t="shared" si="4"/>
        <v>156</v>
      </c>
      <c r="HB5" s="8">
        <f t="shared" si="4"/>
        <v>157</v>
      </c>
      <c r="HC5" s="8">
        <f t="shared" si="4"/>
        <v>158</v>
      </c>
      <c r="HD5" s="8">
        <f t="shared" si="4"/>
        <v>159</v>
      </c>
      <c r="HE5" s="8">
        <f t="shared" si="4"/>
        <v>160</v>
      </c>
      <c r="HF5" s="8">
        <f t="shared" si="4"/>
        <v>161</v>
      </c>
      <c r="HG5" s="8">
        <f t="shared" ref="HG5:HP5" si="5">HF5+1</f>
        <v>162</v>
      </c>
      <c r="HH5" s="8">
        <f t="shared" si="5"/>
        <v>163</v>
      </c>
      <c r="HI5" s="8">
        <f t="shared" si="5"/>
        <v>164</v>
      </c>
      <c r="HJ5" s="8">
        <f t="shared" si="5"/>
        <v>165</v>
      </c>
      <c r="HK5" s="8">
        <f t="shared" si="5"/>
        <v>166</v>
      </c>
      <c r="HL5" s="8">
        <f t="shared" si="5"/>
        <v>167</v>
      </c>
      <c r="HM5" s="8">
        <f t="shared" si="5"/>
        <v>168</v>
      </c>
      <c r="HN5" s="8">
        <f t="shared" si="5"/>
        <v>169</v>
      </c>
      <c r="HO5" s="8">
        <f t="shared" si="5"/>
        <v>170</v>
      </c>
      <c r="HP5" s="8">
        <f t="shared" si="5"/>
        <v>171</v>
      </c>
      <c r="HQ5" s="8">
        <v>173</v>
      </c>
      <c r="HR5" s="8">
        <f t="shared" ref="HR5:IE5" si="6">HQ5+1</f>
        <v>174</v>
      </c>
      <c r="HS5" s="8">
        <f t="shared" si="6"/>
        <v>175</v>
      </c>
      <c r="HT5" s="8">
        <f t="shared" si="6"/>
        <v>176</v>
      </c>
      <c r="HU5" s="8">
        <f t="shared" si="6"/>
        <v>177</v>
      </c>
      <c r="HV5" s="8">
        <f t="shared" si="6"/>
        <v>178</v>
      </c>
      <c r="HW5" s="8">
        <f t="shared" si="6"/>
        <v>179</v>
      </c>
      <c r="HX5" s="8">
        <f t="shared" si="6"/>
        <v>180</v>
      </c>
      <c r="HY5" s="8">
        <f t="shared" si="6"/>
        <v>181</v>
      </c>
      <c r="HZ5" s="8">
        <f t="shared" si="6"/>
        <v>182</v>
      </c>
      <c r="IA5" s="8">
        <f t="shared" si="6"/>
        <v>183</v>
      </c>
      <c r="IB5" s="8">
        <f t="shared" si="6"/>
        <v>184</v>
      </c>
      <c r="IC5" s="8">
        <f t="shared" si="6"/>
        <v>185</v>
      </c>
      <c r="ID5" s="8">
        <f t="shared" si="6"/>
        <v>186</v>
      </c>
      <c r="IE5" s="8">
        <f t="shared" si="6"/>
        <v>187</v>
      </c>
      <c r="IF5" s="8">
        <v>189</v>
      </c>
      <c r="IG5" s="8">
        <f t="shared" ref="IG5:ML5" si="7">IF5+1</f>
        <v>190</v>
      </c>
      <c r="IH5" s="8">
        <f t="shared" si="7"/>
        <v>191</v>
      </c>
      <c r="II5" s="8">
        <f t="shared" si="7"/>
        <v>192</v>
      </c>
      <c r="IJ5" s="8">
        <f t="shared" si="7"/>
        <v>193</v>
      </c>
      <c r="IK5" s="8">
        <f t="shared" si="7"/>
        <v>194</v>
      </c>
      <c r="IL5" s="8">
        <f t="shared" si="7"/>
        <v>195</v>
      </c>
      <c r="IM5" s="8">
        <f t="shared" si="7"/>
        <v>196</v>
      </c>
      <c r="IN5" s="8">
        <f t="shared" si="7"/>
        <v>197</v>
      </c>
      <c r="IO5" s="8">
        <v>199</v>
      </c>
      <c r="IP5" s="8">
        <f t="shared" si="7"/>
        <v>200</v>
      </c>
      <c r="IQ5" s="8">
        <f t="shared" si="7"/>
        <v>201</v>
      </c>
      <c r="IR5" s="8">
        <f t="shared" si="7"/>
        <v>202</v>
      </c>
      <c r="IS5" s="8">
        <f t="shared" si="7"/>
        <v>203</v>
      </c>
      <c r="IT5" s="8">
        <f t="shared" si="7"/>
        <v>204</v>
      </c>
      <c r="IU5" s="8">
        <f t="shared" si="7"/>
        <v>205</v>
      </c>
      <c r="IV5" s="8">
        <f t="shared" si="7"/>
        <v>206</v>
      </c>
      <c r="IW5" s="8">
        <f t="shared" si="7"/>
        <v>207</v>
      </c>
      <c r="IX5" s="8">
        <f t="shared" si="7"/>
        <v>208</v>
      </c>
      <c r="IY5" s="8">
        <f t="shared" si="7"/>
        <v>209</v>
      </c>
      <c r="IZ5" s="8">
        <f t="shared" si="7"/>
        <v>210</v>
      </c>
      <c r="JA5" s="8">
        <f t="shared" si="7"/>
        <v>211</v>
      </c>
      <c r="JB5" s="8">
        <f t="shared" si="7"/>
        <v>212</v>
      </c>
      <c r="JC5" s="8">
        <f t="shared" si="7"/>
        <v>213</v>
      </c>
      <c r="JD5" s="8">
        <f t="shared" si="7"/>
        <v>214</v>
      </c>
      <c r="JE5" s="8">
        <f t="shared" si="7"/>
        <v>215</v>
      </c>
      <c r="JF5" s="8">
        <f t="shared" si="7"/>
        <v>216</v>
      </c>
      <c r="JG5" s="8">
        <f t="shared" si="7"/>
        <v>217</v>
      </c>
      <c r="JH5" s="8">
        <f t="shared" si="7"/>
        <v>218</v>
      </c>
      <c r="JI5" s="8">
        <f t="shared" si="7"/>
        <v>219</v>
      </c>
      <c r="JJ5" s="8">
        <f t="shared" si="7"/>
        <v>220</v>
      </c>
      <c r="JK5" s="8">
        <f t="shared" si="7"/>
        <v>221</v>
      </c>
      <c r="JL5" s="8">
        <f t="shared" si="7"/>
        <v>222</v>
      </c>
      <c r="JM5" s="8">
        <f t="shared" si="7"/>
        <v>223</v>
      </c>
      <c r="JN5" s="8">
        <f t="shared" si="7"/>
        <v>224</v>
      </c>
      <c r="JO5" s="8">
        <v>226</v>
      </c>
      <c r="JP5" s="8">
        <f t="shared" si="7"/>
        <v>227</v>
      </c>
      <c r="JQ5" s="8">
        <f t="shared" si="7"/>
        <v>228</v>
      </c>
      <c r="JR5" s="8">
        <f t="shared" si="7"/>
        <v>229</v>
      </c>
      <c r="JS5" s="8">
        <f t="shared" si="7"/>
        <v>230</v>
      </c>
      <c r="JT5" s="8">
        <f t="shared" si="7"/>
        <v>231</v>
      </c>
      <c r="JU5" s="8">
        <f t="shared" si="7"/>
        <v>232</v>
      </c>
      <c r="JV5" s="8">
        <f t="shared" si="7"/>
        <v>233</v>
      </c>
      <c r="JW5" s="8">
        <f t="shared" si="7"/>
        <v>234</v>
      </c>
      <c r="JX5" s="8">
        <v>236</v>
      </c>
      <c r="JY5" s="8">
        <f t="shared" si="7"/>
        <v>237</v>
      </c>
      <c r="JZ5" s="8">
        <f t="shared" si="7"/>
        <v>238</v>
      </c>
      <c r="KA5" s="8">
        <f t="shared" si="7"/>
        <v>239</v>
      </c>
      <c r="KB5" s="8">
        <f t="shared" si="7"/>
        <v>240</v>
      </c>
      <c r="KC5" s="8">
        <f t="shared" si="7"/>
        <v>241</v>
      </c>
      <c r="KD5" s="8">
        <f t="shared" si="7"/>
        <v>242</v>
      </c>
      <c r="KE5" s="8">
        <f t="shared" si="7"/>
        <v>243</v>
      </c>
      <c r="KF5" s="8">
        <f t="shared" si="7"/>
        <v>244</v>
      </c>
      <c r="KG5" s="8">
        <f t="shared" si="7"/>
        <v>245</v>
      </c>
      <c r="KH5" s="8">
        <f t="shared" si="7"/>
        <v>246</v>
      </c>
      <c r="KI5" s="8">
        <f t="shared" si="7"/>
        <v>247</v>
      </c>
      <c r="KJ5" s="8">
        <f t="shared" si="7"/>
        <v>248</v>
      </c>
      <c r="KK5" s="8">
        <f t="shared" si="7"/>
        <v>249</v>
      </c>
      <c r="KL5" s="8">
        <f t="shared" si="7"/>
        <v>250</v>
      </c>
      <c r="KM5" s="8">
        <v>252</v>
      </c>
      <c r="KN5" s="8">
        <f t="shared" si="7"/>
        <v>253</v>
      </c>
      <c r="KO5" s="8">
        <f t="shared" si="7"/>
        <v>254</v>
      </c>
      <c r="KP5" s="8">
        <f t="shared" si="7"/>
        <v>255</v>
      </c>
      <c r="KQ5" s="8">
        <f t="shared" si="7"/>
        <v>256</v>
      </c>
      <c r="KR5" s="8">
        <f t="shared" si="7"/>
        <v>257</v>
      </c>
      <c r="KS5" s="8">
        <f t="shared" si="7"/>
        <v>258</v>
      </c>
      <c r="KT5" s="8">
        <f t="shared" si="7"/>
        <v>259</v>
      </c>
      <c r="KU5" s="8">
        <f t="shared" si="7"/>
        <v>260</v>
      </c>
      <c r="KV5" s="8">
        <f t="shared" si="7"/>
        <v>261</v>
      </c>
      <c r="KW5" s="8">
        <f t="shared" si="7"/>
        <v>262</v>
      </c>
      <c r="KX5" s="8">
        <f t="shared" si="7"/>
        <v>263</v>
      </c>
      <c r="KY5" s="8">
        <f t="shared" si="7"/>
        <v>264</v>
      </c>
      <c r="KZ5" s="8">
        <f t="shared" si="7"/>
        <v>265</v>
      </c>
      <c r="LA5" s="8">
        <f t="shared" si="7"/>
        <v>266</v>
      </c>
      <c r="LB5" s="8">
        <f t="shared" si="7"/>
        <v>267</v>
      </c>
      <c r="LC5" s="8">
        <f t="shared" si="7"/>
        <v>268</v>
      </c>
      <c r="LD5" s="8">
        <f t="shared" si="7"/>
        <v>269</v>
      </c>
      <c r="LE5" s="8">
        <f t="shared" si="7"/>
        <v>270</v>
      </c>
      <c r="LF5" s="8">
        <f t="shared" si="7"/>
        <v>271</v>
      </c>
      <c r="LG5" s="8">
        <f t="shared" si="7"/>
        <v>272</v>
      </c>
      <c r="LH5" s="8">
        <f t="shared" si="7"/>
        <v>273</v>
      </c>
      <c r="LI5" s="8">
        <f t="shared" si="7"/>
        <v>274</v>
      </c>
      <c r="LJ5" s="8">
        <f t="shared" si="7"/>
        <v>275</v>
      </c>
      <c r="LK5" s="8">
        <f t="shared" si="7"/>
        <v>276</v>
      </c>
      <c r="LL5" s="8">
        <f t="shared" si="7"/>
        <v>277</v>
      </c>
      <c r="LM5" s="8">
        <f t="shared" si="7"/>
        <v>278</v>
      </c>
      <c r="LN5" s="8">
        <f t="shared" si="7"/>
        <v>279</v>
      </c>
      <c r="LO5" s="8">
        <f t="shared" si="7"/>
        <v>280</v>
      </c>
      <c r="LP5" s="8">
        <f t="shared" si="7"/>
        <v>281</v>
      </c>
      <c r="LQ5" s="8">
        <f t="shared" si="7"/>
        <v>282</v>
      </c>
      <c r="LR5" s="8">
        <f t="shared" si="7"/>
        <v>283</v>
      </c>
      <c r="LS5" s="8">
        <f t="shared" si="7"/>
        <v>284</v>
      </c>
      <c r="LT5" s="8">
        <f t="shared" si="7"/>
        <v>285</v>
      </c>
      <c r="LU5" s="8">
        <f t="shared" si="7"/>
        <v>286</v>
      </c>
      <c r="LV5" s="8">
        <f t="shared" si="7"/>
        <v>287</v>
      </c>
      <c r="LW5" s="8">
        <f t="shared" si="7"/>
        <v>288</v>
      </c>
      <c r="LX5" s="8">
        <f t="shared" si="7"/>
        <v>289</v>
      </c>
      <c r="LY5" s="8">
        <f t="shared" si="7"/>
        <v>290</v>
      </c>
      <c r="LZ5" s="8">
        <f t="shared" si="7"/>
        <v>291</v>
      </c>
      <c r="MA5" s="8">
        <f t="shared" si="7"/>
        <v>292</v>
      </c>
      <c r="MB5" s="8">
        <f t="shared" si="7"/>
        <v>293</v>
      </c>
      <c r="MC5" s="8">
        <f t="shared" si="7"/>
        <v>294</v>
      </c>
      <c r="MD5" s="8">
        <f t="shared" si="7"/>
        <v>295</v>
      </c>
      <c r="ME5" s="8">
        <f t="shared" si="7"/>
        <v>296</v>
      </c>
      <c r="MF5" s="8">
        <f t="shared" si="7"/>
        <v>297</v>
      </c>
      <c r="MG5" s="8">
        <f t="shared" si="7"/>
        <v>298</v>
      </c>
      <c r="MH5" s="8">
        <f t="shared" si="7"/>
        <v>299</v>
      </c>
      <c r="MI5" s="8">
        <f t="shared" si="7"/>
        <v>300</v>
      </c>
      <c r="MJ5" s="8">
        <f t="shared" si="7"/>
        <v>301</v>
      </c>
      <c r="MK5" s="8">
        <v>303</v>
      </c>
      <c r="ML5" s="8">
        <f t="shared" si="7"/>
        <v>304</v>
      </c>
      <c r="MM5" s="8">
        <f t="shared" ref="MM5:OU5" si="8">ML5+1</f>
        <v>305</v>
      </c>
      <c r="MN5" s="8">
        <f t="shared" si="8"/>
        <v>306</v>
      </c>
      <c r="MO5" s="8">
        <f t="shared" si="8"/>
        <v>307</v>
      </c>
      <c r="MP5" s="8">
        <f t="shared" si="8"/>
        <v>308</v>
      </c>
      <c r="MQ5" s="8">
        <f t="shared" si="8"/>
        <v>309</v>
      </c>
      <c r="MR5" s="8">
        <f t="shared" si="8"/>
        <v>310</v>
      </c>
      <c r="MS5" s="8">
        <f t="shared" si="8"/>
        <v>311</v>
      </c>
      <c r="MT5" s="8">
        <f t="shared" si="8"/>
        <v>312</v>
      </c>
      <c r="MU5" s="8">
        <f t="shared" si="8"/>
        <v>313</v>
      </c>
      <c r="MV5" s="8">
        <f t="shared" si="8"/>
        <v>314</v>
      </c>
      <c r="MW5" s="8">
        <f t="shared" si="8"/>
        <v>315</v>
      </c>
      <c r="MX5" s="8">
        <f t="shared" si="8"/>
        <v>316</v>
      </c>
      <c r="MY5" s="8">
        <f t="shared" si="8"/>
        <v>317</v>
      </c>
      <c r="MZ5" s="8">
        <f t="shared" si="8"/>
        <v>318</v>
      </c>
      <c r="NA5" s="8">
        <f t="shared" si="8"/>
        <v>319</v>
      </c>
      <c r="NB5" s="8">
        <f t="shared" si="8"/>
        <v>320</v>
      </c>
      <c r="NC5" s="8">
        <f t="shared" si="8"/>
        <v>321</v>
      </c>
      <c r="ND5" s="8">
        <f t="shared" si="8"/>
        <v>322</v>
      </c>
      <c r="NE5" s="8">
        <f t="shared" si="8"/>
        <v>323</v>
      </c>
      <c r="NF5" s="8">
        <f t="shared" si="8"/>
        <v>324</v>
      </c>
      <c r="NG5" s="8">
        <f t="shared" si="8"/>
        <v>325</v>
      </c>
      <c r="NH5" s="8">
        <f t="shared" si="8"/>
        <v>326</v>
      </c>
      <c r="NI5" s="8">
        <f t="shared" si="8"/>
        <v>327</v>
      </c>
      <c r="NJ5" s="8">
        <f t="shared" si="8"/>
        <v>328</v>
      </c>
      <c r="NK5" s="8">
        <f t="shared" si="8"/>
        <v>329</v>
      </c>
      <c r="NL5" s="8">
        <f t="shared" si="8"/>
        <v>330</v>
      </c>
      <c r="NM5" s="8">
        <f t="shared" si="8"/>
        <v>331</v>
      </c>
      <c r="NN5" s="8">
        <f t="shared" si="8"/>
        <v>332</v>
      </c>
      <c r="NO5" s="8">
        <f t="shared" si="8"/>
        <v>333</v>
      </c>
      <c r="NP5" s="8">
        <f t="shared" si="8"/>
        <v>334</v>
      </c>
      <c r="NQ5" s="8">
        <f t="shared" si="8"/>
        <v>335</v>
      </c>
      <c r="NR5" s="8">
        <f t="shared" si="8"/>
        <v>336</v>
      </c>
      <c r="NS5" s="8">
        <f t="shared" si="8"/>
        <v>337</v>
      </c>
      <c r="NT5" s="8">
        <f t="shared" si="8"/>
        <v>338</v>
      </c>
      <c r="NU5" s="8">
        <f t="shared" si="8"/>
        <v>339</v>
      </c>
      <c r="NV5" s="8">
        <f t="shared" si="8"/>
        <v>340</v>
      </c>
      <c r="NW5" s="8">
        <f t="shared" si="8"/>
        <v>341</v>
      </c>
      <c r="NX5" s="8">
        <f t="shared" si="8"/>
        <v>342</v>
      </c>
      <c r="NY5" s="8">
        <f t="shared" si="8"/>
        <v>343</v>
      </c>
      <c r="NZ5" s="8">
        <f t="shared" si="8"/>
        <v>344</v>
      </c>
      <c r="OA5" s="8">
        <f t="shared" si="8"/>
        <v>345</v>
      </c>
      <c r="OB5" s="8">
        <f t="shared" si="8"/>
        <v>346</v>
      </c>
      <c r="OC5" s="8">
        <f t="shared" si="8"/>
        <v>347</v>
      </c>
      <c r="OD5" s="8">
        <f t="shared" si="8"/>
        <v>348</v>
      </c>
      <c r="OE5" s="8">
        <f t="shared" si="8"/>
        <v>349</v>
      </c>
      <c r="OF5" s="8">
        <f t="shared" si="8"/>
        <v>350</v>
      </c>
      <c r="OG5" s="8">
        <f t="shared" si="8"/>
        <v>351</v>
      </c>
      <c r="OH5" s="8">
        <f t="shared" si="8"/>
        <v>352</v>
      </c>
      <c r="OI5" s="8">
        <f t="shared" si="8"/>
        <v>353</v>
      </c>
      <c r="OJ5" s="8">
        <f t="shared" si="8"/>
        <v>354</v>
      </c>
      <c r="OK5" s="8">
        <f t="shared" si="8"/>
        <v>355</v>
      </c>
      <c r="OL5" s="8">
        <f t="shared" si="8"/>
        <v>356</v>
      </c>
      <c r="OM5" s="8">
        <f t="shared" si="8"/>
        <v>357</v>
      </c>
      <c r="ON5" s="8">
        <f t="shared" si="8"/>
        <v>358</v>
      </c>
      <c r="OO5" s="8">
        <f t="shared" si="8"/>
        <v>359</v>
      </c>
      <c r="OP5" s="8">
        <f t="shared" si="8"/>
        <v>360</v>
      </c>
      <c r="OQ5" s="8">
        <f t="shared" si="8"/>
        <v>361</v>
      </c>
      <c r="OR5" s="8">
        <f t="shared" si="8"/>
        <v>362</v>
      </c>
      <c r="OS5" s="8">
        <f t="shared" si="8"/>
        <v>363</v>
      </c>
      <c r="OT5" s="8">
        <f t="shared" si="8"/>
        <v>364</v>
      </c>
      <c r="OU5" s="8">
        <f t="shared" si="8"/>
        <v>365</v>
      </c>
      <c r="OV5" s="8">
        <f t="shared" ref="OV5:RO5" si="9">OU5+1</f>
        <v>366</v>
      </c>
      <c r="OW5" s="8">
        <f t="shared" si="9"/>
        <v>367</v>
      </c>
      <c r="OX5" s="8">
        <v>369</v>
      </c>
      <c r="OY5" s="8">
        <f t="shared" si="9"/>
        <v>370</v>
      </c>
      <c r="OZ5" s="8">
        <f t="shared" si="9"/>
        <v>371</v>
      </c>
      <c r="PA5" s="8">
        <f t="shared" si="9"/>
        <v>372</v>
      </c>
      <c r="PB5" s="8">
        <f t="shared" si="9"/>
        <v>373</v>
      </c>
      <c r="PC5" s="8">
        <f t="shared" si="9"/>
        <v>374</v>
      </c>
      <c r="PD5" s="8">
        <f t="shared" si="9"/>
        <v>375</v>
      </c>
      <c r="PE5" s="8">
        <f t="shared" si="9"/>
        <v>376</v>
      </c>
      <c r="PF5" s="8">
        <f t="shared" si="9"/>
        <v>377</v>
      </c>
      <c r="PG5" s="8">
        <f t="shared" si="9"/>
        <v>378</v>
      </c>
      <c r="PH5" s="8">
        <f t="shared" si="9"/>
        <v>379</v>
      </c>
      <c r="PI5" s="8">
        <f t="shared" si="9"/>
        <v>380</v>
      </c>
      <c r="PJ5" s="8">
        <f t="shared" si="9"/>
        <v>381</v>
      </c>
      <c r="PK5" s="8">
        <f t="shared" si="9"/>
        <v>382</v>
      </c>
      <c r="PL5" s="8">
        <f t="shared" si="9"/>
        <v>383</v>
      </c>
      <c r="PM5" s="8">
        <f t="shared" si="9"/>
        <v>384</v>
      </c>
      <c r="PN5" s="8">
        <f t="shared" si="9"/>
        <v>385</v>
      </c>
      <c r="PO5" s="8">
        <f t="shared" si="9"/>
        <v>386</v>
      </c>
      <c r="PP5" s="8">
        <f t="shared" si="9"/>
        <v>387</v>
      </c>
      <c r="PQ5" s="8">
        <f t="shared" si="9"/>
        <v>388</v>
      </c>
      <c r="PR5" s="8">
        <f t="shared" si="9"/>
        <v>389</v>
      </c>
      <c r="PS5" s="8">
        <f t="shared" si="9"/>
        <v>390</v>
      </c>
      <c r="PT5" s="8">
        <f t="shared" si="9"/>
        <v>391</v>
      </c>
      <c r="PU5" s="8">
        <f t="shared" si="9"/>
        <v>392</v>
      </c>
      <c r="PV5" s="8">
        <f t="shared" si="9"/>
        <v>393</v>
      </c>
      <c r="PW5" s="8">
        <f t="shared" si="9"/>
        <v>394</v>
      </c>
      <c r="PX5" s="8">
        <f t="shared" si="9"/>
        <v>395</v>
      </c>
      <c r="PY5" s="8">
        <f t="shared" si="9"/>
        <v>396</v>
      </c>
      <c r="PZ5" s="8">
        <f t="shared" si="9"/>
        <v>397</v>
      </c>
      <c r="QA5" s="8">
        <f t="shared" si="9"/>
        <v>398</v>
      </c>
      <c r="QB5" s="8">
        <f t="shared" si="9"/>
        <v>399</v>
      </c>
      <c r="QC5" s="8">
        <f t="shared" si="9"/>
        <v>400</v>
      </c>
      <c r="QD5" s="8">
        <f t="shared" si="9"/>
        <v>401</v>
      </c>
      <c r="QE5" s="8">
        <f t="shared" si="9"/>
        <v>402</v>
      </c>
      <c r="QF5" s="8">
        <f t="shared" si="9"/>
        <v>403</v>
      </c>
      <c r="QG5" s="8">
        <v>405</v>
      </c>
      <c r="QH5" s="8">
        <f t="shared" si="9"/>
        <v>406</v>
      </c>
      <c r="QI5" s="8">
        <f t="shared" si="9"/>
        <v>407</v>
      </c>
      <c r="QJ5" s="8">
        <f t="shared" si="9"/>
        <v>408</v>
      </c>
      <c r="QK5" s="8">
        <f t="shared" si="9"/>
        <v>409</v>
      </c>
      <c r="QL5" s="8">
        <f t="shared" si="9"/>
        <v>410</v>
      </c>
      <c r="QM5" s="8">
        <f t="shared" si="9"/>
        <v>411</v>
      </c>
      <c r="QN5" s="8">
        <f t="shared" si="9"/>
        <v>412</v>
      </c>
      <c r="QO5" s="8">
        <f t="shared" si="9"/>
        <v>413</v>
      </c>
      <c r="QP5" s="8">
        <v>415</v>
      </c>
      <c r="QQ5" s="8">
        <f t="shared" si="9"/>
        <v>416</v>
      </c>
      <c r="QR5" s="8">
        <f t="shared" si="9"/>
        <v>417</v>
      </c>
      <c r="QS5" s="8">
        <f t="shared" si="9"/>
        <v>418</v>
      </c>
      <c r="QT5" s="8">
        <f t="shared" si="9"/>
        <v>419</v>
      </c>
      <c r="QU5" s="8">
        <f t="shared" si="9"/>
        <v>420</v>
      </c>
      <c r="QV5" s="8">
        <f t="shared" si="9"/>
        <v>421</v>
      </c>
      <c r="QW5" s="8">
        <f t="shared" si="9"/>
        <v>422</v>
      </c>
      <c r="QX5" s="8">
        <f t="shared" si="9"/>
        <v>423</v>
      </c>
      <c r="QY5" s="8">
        <f t="shared" si="9"/>
        <v>424</v>
      </c>
      <c r="QZ5" s="8">
        <f t="shared" si="9"/>
        <v>425</v>
      </c>
      <c r="RA5" s="8">
        <f t="shared" si="9"/>
        <v>426</v>
      </c>
      <c r="RB5" s="8">
        <f t="shared" si="9"/>
        <v>427</v>
      </c>
      <c r="RC5" s="8">
        <f t="shared" si="9"/>
        <v>428</v>
      </c>
      <c r="RD5" s="8">
        <f t="shared" si="9"/>
        <v>429</v>
      </c>
      <c r="RE5" s="8">
        <f t="shared" si="9"/>
        <v>430</v>
      </c>
      <c r="RF5" s="8">
        <f t="shared" si="9"/>
        <v>431</v>
      </c>
      <c r="RG5" s="8">
        <f t="shared" si="9"/>
        <v>432</v>
      </c>
      <c r="RH5" s="8">
        <f t="shared" si="9"/>
        <v>433</v>
      </c>
      <c r="RI5" s="8">
        <f t="shared" si="9"/>
        <v>434</v>
      </c>
      <c r="RJ5" s="8">
        <f t="shared" si="9"/>
        <v>435</v>
      </c>
      <c r="RK5" s="8">
        <f t="shared" si="9"/>
        <v>436</v>
      </c>
      <c r="RL5" s="8">
        <f t="shared" si="9"/>
        <v>437</v>
      </c>
      <c r="RM5" s="8">
        <f t="shared" si="9"/>
        <v>438</v>
      </c>
      <c r="RN5" s="8">
        <f t="shared" si="9"/>
        <v>439</v>
      </c>
      <c r="RO5" s="8">
        <f t="shared" si="9"/>
        <v>440</v>
      </c>
      <c r="ST5" s="8"/>
      <c r="SU5" s="8"/>
      <c r="SV5" s="8"/>
      <c r="SW5" s="8"/>
      <c r="SX5" s="8"/>
      <c r="SY5" s="8"/>
      <c r="SZ5" s="8"/>
      <c r="TA5" s="8"/>
      <c r="TB5" s="8"/>
      <c r="TC5" s="8"/>
      <c r="TD5" s="8"/>
      <c r="TE5" s="8"/>
      <c r="TF5" s="8"/>
      <c r="TG5" s="8"/>
      <c r="TH5" s="8"/>
      <c r="TI5" s="8"/>
      <c r="TJ5" s="8"/>
      <c r="TK5" s="8"/>
      <c r="TL5" s="8"/>
      <c r="TM5" s="8"/>
      <c r="TN5" s="8"/>
      <c r="TO5" s="8"/>
      <c r="TP5" s="8"/>
      <c r="TQ5" s="8"/>
      <c r="TR5" s="8"/>
      <c r="TS5" s="8"/>
      <c r="TT5" s="8"/>
      <c r="TU5" s="8"/>
      <c r="TV5" s="8"/>
      <c r="TW5" s="8"/>
      <c r="TX5" s="8"/>
      <c r="TY5" s="8"/>
      <c r="TZ5" s="8"/>
      <c r="UA5" s="8"/>
      <c r="UB5" s="8"/>
    </row>
    <row r="6" spans="1:613" ht="22" thickTop="1" thickBot="1" x14ac:dyDescent="0.3">
      <c r="A6" s="581" t="str">
        <f>Profile!$L$3</f>
        <v>CSR FY2020 V.1 (October 2019)</v>
      </c>
      <c r="B6" s="582"/>
      <c r="C6" s="582"/>
      <c r="D6" s="583"/>
      <c r="H6" s="201" t="s">
        <v>199</v>
      </c>
      <c r="AH6" s="16"/>
      <c r="AI6" s="16"/>
      <c r="AJ6" s="16"/>
      <c r="AK6" s="16"/>
      <c r="AL6" s="16"/>
      <c r="AM6" s="16"/>
      <c r="AN6" s="16"/>
      <c r="AO6" s="16"/>
      <c r="AP6" s="16"/>
      <c r="AQ6" s="16"/>
      <c r="AR6" s="16"/>
      <c r="AS6" s="16"/>
      <c r="AT6" s="16"/>
      <c r="AU6" s="16"/>
      <c r="AV6" s="16"/>
      <c r="AW6" s="16"/>
      <c r="AX6" s="16"/>
      <c r="AY6" s="16"/>
      <c r="AZ6" s="16"/>
      <c r="BA6" s="16"/>
      <c r="BB6" s="16"/>
      <c r="EY6" s="16"/>
      <c r="FL6" s="16"/>
      <c r="FM6" s="16"/>
      <c r="FN6" s="16"/>
      <c r="FO6" s="16"/>
      <c r="IN6" s="16"/>
      <c r="IO6" s="16"/>
      <c r="IP6" s="16"/>
      <c r="MJ6" s="16"/>
      <c r="MK6" s="16"/>
    </row>
    <row r="7" spans="1:613" ht="21.5" thickTop="1" x14ac:dyDescent="0.25">
      <c r="H7" s="202" t="s">
        <v>200</v>
      </c>
      <c r="AH7" s="16"/>
      <c r="AI7" s="16"/>
      <c r="AJ7" s="16"/>
      <c r="AK7" s="16"/>
      <c r="AL7" s="16"/>
      <c r="AM7" s="16"/>
      <c r="AN7" s="16"/>
      <c r="AO7" s="16"/>
      <c r="AP7" s="16"/>
      <c r="AQ7" s="16"/>
      <c r="AR7" s="16"/>
      <c r="AS7" s="16"/>
      <c r="AT7" s="16"/>
      <c r="AU7" s="16"/>
      <c r="AV7" s="16"/>
      <c r="AW7" s="16"/>
      <c r="AX7" s="16"/>
      <c r="AY7" s="16"/>
      <c r="AZ7" s="16"/>
      <c r="BA7" s="16"/>
      <c r="BB7" s="16"/>
      <c r="EY7" s="16"/>
      <c r="FL7" s="16"/>
      <c r="FM7" s="16"/>
      <c r="FN7" s="16"/>
      <c r="FO7" s="16"/>
      <c r="IN7" s="16"/>
      <c r="IO7" s="16"/>
      <c r="IP7" s="16"/>
      <c r="MJ7" s="16"/>
      <c r="MK7" s="16"/>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row>
    <row r="8" spans="1:613" x14ac:dyDescent="0.25">
      <c r="AH8" s="16"/>
      <c r="AI8" s="16"/>
      <c r="AJ8" s="16"/>
      <c r="AK8" s="16"/>
      <c r="AL8" s="16"/>
      <c r="AM8" s="16"/>
      <c r="AN8" s="16"/>
      <c r="AO8" s="16"/>
      <c r="AP8" s="16"/>
      <c r="AQ8" s="16"/>
      <c r="AR8" s="16"/>
      <c r="AS8" s="16"/>
      <c r="AT8" s="16"/>
      <c r="AU8" s="16"/>
      <c r="AV8" s="16"/>
      <c r="AW8" s="16"/>
      <c r="AX8" s="16"/>
      <c r="AY8" s="16"/>
      <c r="AZ8" s="16"/>
      <c r="BA8" s="16"/>
      <c r="BB8" s="16"/>
      <c r="EY8" s="16"/>
      <c r="FL8" s="16"/>
      <c r="FM8" s="16"/>
      <c r="FN8" s="16"/>
      <c r="FO8" s="16"/>
      <c r="IN8" s="16"/>
      <c r="IO8" s="16"/>
      <c r="IP8" s="16"/>
      <c r="MJ8" s="16"/>
      <c r="MK8" s="16"/>
    </row>
    <row r="9" spans="1:613" x14ac:dyDescent="0.25">
      <c r="AH9" s="16"/>
      <c r="AI9" s="16"/>
      <c r="AJ9" s="16"/>
      <c r="AK9" s="16"/>
      <c r="AL9" s="16"/>
      <c r="AM9" s="16"/>
      <c r="AN9" s="16"/>
      <c r="AO9" s="16"/>
      <c r="AP9" s="16"/>
      <c r="AQ9" s="16"/>
      <c r="AR9" s="16"/>
      <c r="AS9" s="16"/>
      <c r="AT9" s="16"/>
      <c r="AU9" s="16"/>
      <c r="AV9" s="16"/>
      <c r="AW9" s="16"/>
      <c r="AX9" s="16"/>
      <c r="AY9" s="16"/>
      <c r="AZ9" s="16"/>
      <c r="BA9" s="16"/>
      <c r="BB9" s="16"/>
      <c r="EY9" s="16"/>
      <c r="FL9" s="16"/>
      <c r="FM9" s="16"/>
      <c r="FN9" s="16"/>
      <c r="FO9" s="16"/>
      <c r="IN9" s="16"/>
      <c r="IO9" s="16"/>
      <c r="IP9" s="16"/>
      <c r="MJ9" s="16"/>
      <c r="MK9" s="16"/>
      <c r="SS9" s="166"/>
      <c r="ST9" s="271"/>
      <c r="SU9" s="271"/>
      <c r="SV9" s="271"/>
      <c r="SW9" s="271"/>
      <c r="SX9" s="271"/>
      <c r="SY9" s="271"/>
      <c r="SZ9" s="271"/>
      <c r="TA9" s="271"/>
      <c r="TB9" s="271"/>
      <c r="TC9" s="271"/>
      <c r="TD9" s="271"/>
      <c r="TE9" s="271"/>
      <c r="TF9" s="271"/>
      <c r="TG9" s="271"/>
      <c r="TH9" s="271"/>
      <c r="TI9" s="271"/>
      <c r="TJ9" s="271"/>
      <c r="TK9" s="271"/>
      <c r="TL9" s="271"/>
      <c r="TM9" s="271"/>
      <c r="TN9" s="271"/>
      <c r="TO9" s="271"/>
      <c r="TP9" s="271"/>
      <c r="TQ9" s="271"/>
      <c r="TR9" s="271"/>
      <c r="TS9" s="271"/>
      <c r="TT9" s="271"/>
      <c r="TU9" s="271"/>
      <c r="TV9" s="271"/>
      <c r="TW9" s="271"/>
      <c r="TX9" s="271"/>
      <c r="TY9" s="271"/>
      <c r="TZ9" s="271"/>
      <c r="UA9" s="271"/>
      <c r="UB9" s="271"/>
    </row>
    <row r="10" spans="1:613" x14ac:dyDescent="0.25">
      <c r="AH10" s="16"/>
      <c r="AI10" s="16"/>
      <c r="AJ10" s="16"/>
      <c r="AK10" s="16"/>
      <c r="AL10" s="16"/>
      <c r="AM10" s="16"/>
      <c r="AN10" s="16"/>
      <c r="AO10" s="16"/>
      <c r="AP10" s="16"/>
      <c r="AQ10" s="16"/>
      <c r="AR10" s="16"/>
      <c r="AS10" s="16"/>
      <c r="AT10" s="16"/>
      <c r="AU10" s="16"/>
      <c r="AV10" s="16"/>
      <c r="AW10" s="16"/>
      <c r="AX10" s="16"/>
      <c r="AY10" s="16"/>
      <c r="AZ10" s="16"/>
      <c r="BA10" s="16"/>
      <c r="BB10" s="16"/>
      <c r="EY10" s="16"/>
      <c r="FL10" s="16"/>
      <c r="FM10" s="16"/>
      <c r="FN10" s="16"/>
      <c r="FO10" s="16"/>
      <c r="IN10" s="16"/>
      <c r="IO10" s="16"/>
      <c r="IP10" s="16"/>
      <c r="MJ10" s="16"/>
      <c r="MK10" s="16"/>
      <c r="SS10" s="21"/>
      <c r="ST10" s="166"/>
      <c r="SU10" s="203"/>
      <c r="SV10" s="272"/>
      <c r="SW10" s="272"/>
      <c r="SX10" s="272"/>
      <c r="SY10" s="272"/>
      <c r="SZ10" s="272"/>
      <c r="TA10" s="272"/>
      <c r="TB10" s="272"/>
      <c r="TC10" s="272"/>
      <c r="TD10" s="272"/>
      <c r="TE10" s="272"/>
      <c r="TF10" s="272"/>
      <c r="TG10" s="272"/>
      <c r="TH10" s="272"/>
      <c r="TI10" s="272"/>
      <c r="TJ10" s="272"/>
      <c r="TK10" s="272"/>
      <c r="TL10" s="272"/>
      <c r="TM10" s="272"/>
      <c r="TN10" s="272"/>
      <c r="TO10" s="272"/>
      <c r="TP10" s="272"/>
      <c r="TQ10" s="272"/>
      <c r="TR10" s="272"/>
      <c r="TS10" s="272"/>
      <c r="TT10" s="272"/>
      <c r="TU10" s="272"/>
      <c r="TV10" s="272"/>
      <c r="TW10" s="272"/>
      <c r="TX10" s="272"/>
      <c r="TY10" s="272"/>
      <c r="TZ10" s="272"/>
      <c r="UA10" s="272"/>
      <c r="UB10" s="272"/>
    </row>
    <row r="11" spans="1:613" x14ac:dyDescent="0.25">
      <c r="AH11" s="16"/>
      <c r="AI11" s="16"/>
      <c r="AJ11" s="16"/>
      <c r="AK11" s="16"/>
      <c r="AL11" s="16"/>
      <c r="AM11" s="16"/>
      <c r="AN11" s="16"/>
      <c r="AO11" s="16"/>
      <c r="AP11" s="16"/>
      <c r="AQ11" s="16"/>
      <c r="AR11" s="16"/>
      <c r="AS11" s="16"/>
      <c r="AT11" s="16"/>
      <c r="AU11" s="16"/>
      <c r="AV11" s="16"/>
      <c r="AW11" s="16"/>
      <c r="AX11" s="16"/>
      <c r="AY11" s="16"/>
      <c r="AZ11" s="16"/>
      <c r="BA11" s="16"/>
      <c r="BB11" s="16"/>
      <c r="BM11" s="8"/>
      <c r="EY11" s="16"/>
      <c r="FL11" s="16"/>
      <c r="FM11" s="16"/>
      <c r="FN11" s="16"/>
      <c r="FO11" s="16"/>
      <c r="IN11" s="16"/>
      <c r="IO11" s="16"/>
      <c r="IP11" s="16"/>
      <c r="MJ11" s="16"/>
      <c r="MK11" s="16"/>
      <c r="SS11" s="21"/>
      <c r="ST11" s="271"/>
      <c r="SU11" s="203"/>
      <c r="SV11" s="272"/>
      <c r="SW11" s="272"/>
      <c r="SX11" s="272"/>
      <c r="SY11" s="272"/>
      <c r="SZ11" s="272"/>
      <c r="TA11" s="272"/>
      <c r="TB11" s="272"/>
      <c r="TC11" s="272"/>
      <c r="TD11" s="272"/>
      <c r="TE11" s="272"/>
      <c r="TF11" s="272"/>
      <c r="TG11" s="272"/>
      <c r="TH11" s="272"/>
      <c r="TI11" s="272"/>
      <c r="TJ11" s="272"/>
      <c r="TK11" s="272"/>
      <c r="TL11" s="272"/>
      <c r="TM11" s="272"/>
      <c r="TN11" s="272"/>
      <c r="TO11" s="272"/>
      <c r="TP11" s="272"/>
      <c r="TQ11" s="272"/>
      <c r="TR11" s="272"/>
      <c r="TS11" s="272"/>
      <c r="TT11" s="272"/>
      <c r="TU11" s="272"/>
      <c r="TV11" s="272"/>
      <c r="TW11" s="272"/>
      <c r="TX11" s="272"/>
      <c r="TY11" s="272"/>
      <c r="TZ11" s="272"/>
      <c r="UA11" s="272"/>
      <c r="UB11" s="272"/>
    </row>
    <row r="12" spans="1:613" x14ac:dyDescent="0.25">
      <c r="BM12" s="8"/>
      <c r="EY12" s="16"/>
      <c r="FL12" s="16"/>
      <c r="FM12" s="16"/>
      <c r="FN12" s="16"/>
      <c r="FO12" s="16"/>
      <c r="IN12" s="16"/>
      <c r="IO12" s="16"/>
      <c r="IP12" s="16"/>
      <c r="MJ12" s="16"/>
      <c r="MK12" s="16"/>
      <c r="SS12" s="21"/>
      <c r="ST12" s="271"/>
      <c r="SU12" s="203"/>
      <c r="SV12" s="272"/>
      <c r="SW12" s="272"/>
      <c r="SX12" s="272"/>
      <c r="SY12" s="272"/>
      <c r="SZ12" s="272"/>
      <c r="TA12" s="272"/>
      <c r="TB12" s="272"/>
      <c r="TC12" s="272"/>
      <c r="TD12" s="272"/>
      <c r="TE12" s="272"/>
      <c r="TF12" s="272"/>
      <c r="TG12" s="272"/>
      <c r="TH12" s="272"/>
      <c r="TI12" s="272"/>
      <c r="TJ12" s="272"/>
      <c r="TK12" s="272"/>
      <c r="TL12" s="272"/>
      <c r="TM12" s="272"/>
      <c r="TN12" s="272"/>
      <c r="TO12" s="272"/>
      <c r="TP12" s="272"/>
      <c r="TQ12" s="272"/>
      <c r="TR12" s="272"/>
      <c r="TS12" s="272"/>
      <c r="TT12" s="272"/>
      <c r="TU12" s="272"/>
      <c r="TV12" s="272"/>
      <c r="TW12" s="272"/>
      <c r="TX12" s="272"/>
      <c r="TY12" s="272"/>
      <c r="TZ12" s="272"/>
      <c r="UA12" s="272"/>
      <c r="UB12" s="272"/>
    </row>
    <row r="13" spans="1:613" x14ac:dyDescent="0.25">
      <c r="BM13" s="8"/>
      <c r="FL13" s="16"/>
      <c r="FM13" s="16"/>
      <c r="FN13" s="16"/>
      <c r="FO13" s="16"/>
      <c r="IN13" s="16"/>
      <c r="IO13" s="16"/>
      <c r="IP13" s="16"/>
      <c r="MJ13" s="16"/>
      <c r="MK13" s="16"/>
      <c r="SS13" s="21"/>
      <c r="ST13" s="271"/>
      <c r="SU13" s="203"/>
      <c r="SV13" s="272"/>
      <c r="SW13" s="272"/>
      <c r="SX13" s="272"/>
      <c r="SY13" s="272"/>
      <c r="SZ13" s="272"/>
      <c r="TA13" s="272"/>
      <c r="TB13" s="272"/>
      <c r="TC13" s="272"/>
      <c r="TD13" s="272"/>
      <c r="TE13" s="272"/>
      <c r="TF13" s="272"/>
      <c r="TG13" s="272"/>
      <c r="TH13" s="272"/>
      <c r="TI13" s="272"/>
      <c r="TJ13" s="272"/>
      <c r="TK13" s="272"/>
      <c r="TL13" s="272"/>
      <c r="TM13" s="272"/>
      <c r="TN13" s="272"/>
      <c r="TO13" s="272"/>
      <c r="TP13" s="272"/>
      <c r="TQ13" s="272"/>
      <c r="TR13" s="272"/>
      <c r="TS13" s="272"/>
      <c r="TT13" s="272"/>
      <c r="TU13" s="272"/>
      <c r="TV13" s="272"/>
      <c r="TW13" s="272"/>
      <c r="TX13" s="272"/>
      <c r="TY13" s="272"/>
      <c r="TZ13" s="272"/>
      <c r="UA13" s="272"/>
      <c r="UB13" s="272"/>
    </row>
    <row r="14" spans="1:613" x14ac:dyDescent="0.25">
      <c r="BM14" s="8"/>
      <c r="FL14" s="16"/>
      <c r="FM14" s="16"/>
      <c r="FN14" s="16"/>
      <c r="FO14" s="16"/>
      <c r="IN14" s="16"/>
      <c r="IO14" s="16"/>
      <c r="IP14" s="16"/>
      <c r="MJ14" s="16"/>
      <c r="MK14" s="16"/>
      <c r="SS14" s="21"/>
      <c r="ST14" s="271"/>
      <c r="SU14" s="203"/>
      <c r="SV14" s="272"/>
      <c r="SW14" s="272"/>
      <c r="SX14" s="272"/>
      <c r="SY14" s="272"/>
      <c r="SZ14" s="272"/>
      <c r="TA14" s="272"/>
      <c r="TB14" s="272"/>
      <c r="TC14" s="272"/>
      <c r="TD14" s="272"/>
      <c r="TE14" s="272"/>
      <c r="TF14" s="272"/>
      <c r="TG14" s="272"/>
      <c r="TH14" s="272"/>
      <c r="TI14" s="272"/>
      <c r="TJ14" s="272"/>
      <c r="TK14" s="272"/>
      <c r="TL14" s="272"/>
      <c r="TM14" s="272"/>
      <c r="TN14" s="272"/>
      <c r="TO14" s="272"/>
      <c r="TP14" s="272"/>
      <c r="TQ14" s="272"/>
      <c r="TR14" s="272"/>
      <c r="TS14" s="272"/>
      <c r="TT14" s="272"/>
      <c r="TU14" s="272"/>
      <c r="TV14" s="272"/>
      <c r="TW14" s="272"/>
      <c r="TX14" s="272"/>
      <c r="TY14" s="272"/>
      <c r="TZ14" s="272"/>
      <c r="UA14" s="272"/>
      <c r="UB14" s="272"/>
    </row>
    <row r="15" spans="1:613" x14ac:dyDescent="0.25">
      <c r="BM15" s="8"/>
      <c r="FL15" s="16"/>
      <c r="FM15" s="16"/>
      <c r="FN15" s="16"/>
      <c r="FO15" s="16"/>
      <c r="IN15" s="16"/>
      <c r="IO15" s="16"/>
      <c r="IP15" s="16"/>
      <c r="MJ15" s="16"/>
      <c r="MK15" s="16"/>
      <c r="SS15" s="21"/>
      <c r="ST15" s="271"/>
      <c r="SU15" s="203"/>
      <c r="SV15" s="272"/>
      <c r="SW15" s="272"/>
      <c r="SX15" s="272"/>
      <c r="SY15" s="272"/>
      <c r="SZ15" s="272"/>
      <c r="TA15" s="272"/>
      <c r="TB15" s="272"/>
      <c r="TC15" s="272"/>
      <c r="TD15" s="272"/>
      <c r="TE15" s="272"/>
      <c r="TF15" s="272"/>
      <c r="TG15" s="272"/>
      <c r="TH15" s="272"/>
      <c r="TI15" s="272"/>
      <c r="TJ15" s="272"/>
      <c r="TK15" s="272"/>
      <c r="TL15" s="272"/>
      <c r="TM15" s="272"/>
      <c r="TN15" s="272"/>
      <c r="TO15" s="272"/>
      <c r="TP15" s="272"/>
      <c r="TQ15" s="272"/>
      <c r="TR15" s="272"/>
      <c r="TS15" s="272"/>
      <c r="TT15" s="272"/>
      <c r="TU15" s="272"/>
      <c r="TV15" s="272"/>
      <c r="TW15" s="272"/>
      <c r="TX15" s="272"/>
      <c r="TY15" s="272"/>
      <c r="TZ15" s="272"/>
      <c r="UA15" s="272"/>
      <c r="UB15" s="272"/>
    </row>
    <row r="16" spans="1:613" x14ac:dyDescent="0.25">
      <c r="BM16" s="8"/>
      <c r="FL16" s="16"/>
      <c r="FM16" s="16"/>
      <c r="FN16" s="16"/>
      <c r="FO16" s="16"/>
      <c r="IN16" s="16"/>
      <c r="IO16" s="16"/>
      <c r="IP16" s="16"/>
      <c r="MJ16" s="16"/>
      <c r="MK16" s="16"/>
      <c r="SS16" s="21"/>
      <c r="ST16" s="271"/>
      <c r="SU16" s="203"/>
      <c r="SV16" s="272"/>
      <c r="SW16" s="272"/>
      <c r="SX16" s="272"/>
      <c r="SY16" s="272"/>
      <c r="SZ16" s="272"/>
      <c r="TA16" s="272"/>
      <c r="TB16" s="272"/>
      <c r="TC16" s="272"/>
      <c r="TD16" s="272"/>
      <c r="TE16" s="272"/>
      <c r="TF16" s="272"/>
      <c r="TG16" s="272"/>
      <c r="TH16" s="272"/>
      <c r="TI16" s="272"/>
      <c r="TJ16" s="272"/>
      <c r="TK16" s="272"/>
      <c r="TL16" s="272"/>
      <c r="TM16" s="272"/>
      <c r="TN16" s="272"/>
      <c r="TO16" s="272"/>
      <c r="TP16" s="272"/>
      <c r="TQ16" s="272"/>
      <c r="TR16" s="272"/>
      <c r="TS16" s="272"/>
      <c r="TT16" s="272"/>
      <c r="TU16" s="272"/>
      <c r="TV16" s="272"/>
      <c r="TW16" s="272"/>
      <c r="TX16" s="272"/>
      <c r="TY16" s="272"/>
      <c r="TZ16" s="272"/>
      <c r="UA16" s="272"/>
      <c r="UB16" s="272"/>
    </row>
    <row r="17" spans="65:548" x14ac:dyDescent="0.25">
      <c r="BM17" s="8"/>
      <c r="FL17" s="16"/>
      <c r="FM17" s="16"/>
      <c r="FN17" s="16"/>
      <c r="FO17" s="16"/>
      <c r="IN17" s="16"/>
      <c r="IO17" s="16"/>
      <c r="IP17" s="16"/>
      <c r="MJ17" s="16"/>
      <c r="MK17" s="16"/>
      <c r="SS17" s="21"/>
      <c r="ST17" s="271"/>
      <c r="SU17" s="203"/>
      <c r="SV17" s="272"/>
      <c r="SW17" s="272"/>
      <c r="SX17" s="272"/>
      <c r="SY17" s="272"/>
      <c r="SZ17" s="272"/>
      <c r="TA17" s="272"/>
      <c r="TB17" s="272"/>
      <c r="TC17" s="272"/>
      <c r="TD17" s="272"/>
      <c r="TE17" s="272"/>
      <c r="TF17" s="272"/>
      <c r="TG17" s="272"/>
      <c r="TH17" s="272"/>
      <c r="TI17" s="272"/>
      <c r="TJ17" s="272"/>
      <c r="TK17" s="272"/>
      <c r="TL17" s="272"/>
      <c r="TM17" s="272"/>
      <c r="TN17" s="272"/>
      <c r="TO17" s="272"/>
      <c r="TP17" s="272"/>
      <c r="TQ17" s="272"/>
      <c r="TR17" s="272"/>
      <c r="TS17" s="272"/>
      <c r="TT17" s="272"/>
      <c r="TU17" s="272"/>
      <c r="TV17" s="272"/>
      <c r="TW17" s="272"/>
      <c r="TX17" s="272"/>
      <c r="TY17" s="272"/>
      <c r="TZ17" s="272"/>
      <c r="UA17" s="272"/>
      <c r="UB17" s="272"/>
    </row>
    <row r="18" spans="65:548" x14ac:dyDescent="0.25">
      <c r="BM18" s="8"/>
      <c r="FL18" s="16"/>
      <c r="FM18" s="16"/>
      <c r="FN18" s="16"/>
      <c r="FO18" s="16"/>
      <c r="MJ18" s="16"/>
      <c r="MK18" s="16"/>
      <c r="SS18" s="21"/>
      <c r="ST18" s="271"/>
      <c r="SU18" s="203"/>
      <c r="SV18" s="272"/>
      <c r="SW18" s="272"/>
      <c r="SX18" s="272"/>
      <c r="SY18" s="272"/>
      <c r="SZ18" s="272"/>
      <c r="TA18" s="272"/>
      <c r="TB18" s="272"/>
      <c r="TC18" s="272"/>
      <c r="TD18" s="272"/>
      <c r="TE18" s="272"/>
      <c r="TF18" s="272"/>
      <c r="TG18" s="272"/>
      <c r="TH18" s="272"/>
      <c r="TI18" s="272"/>
      <c r="TJ18" s="272"/>
      <c r="TK18" s="272"/>
      <c r="TL18" s="272"/>
      <c r="TM18" s="272"/>
      <c r="TN18" s="272"/>
      <c r="TO18" s="272"/>
      <c r="TP18" s="272"/>
      <c r="TQ18" s="272"/>
      <c r="TR18" s="272"/>
      <c r="TS18" s="272"/>
      <c r="TT18" s="272"/>
      <c r="TU18" s="272"/>
      <c r="TV18" s="272"/>
      <c r="TW18" s="272"/>
      <c r="TX18" s="272"/>
      <c r="TY18" s="272"/>
      <c r="TZ18" s="272"/>
      <c r="UA18" s="272"/>
      <c r="UB18" s="272"/>
    </row>
    <row r="19" spans="65:548" x14ac:dyDescent="0.25">
      <c r="BM19" s="8"/>
      <c r="FL19" s="16"/>
      <c r="FM19" s="16"/>
      <c r="FN19" s="16"/>
      <c r="FO19" s="16"/>
      <c r="MJ19" s="16"/>
      <c r="MK19" s="16"/>
      <c r="SS19" s="21"/>
      <c r="ST19" s="271"/>
      <c r="SU19" s="203"/>
      <c r="SV19" s="272"/>
      <c r="SW19" s="272"/>
      <c r="SX19" s="272"/>
      <c r="SY19" s="272"/>
      <c r="SZ19" s="272"/>
      <c r="TA19" s="272"/>
      <c r="TB19" s="272"/>
      <c r="TC19" s="272"/>
      <c r="TD19" s="272"/>
      <c r="TE19" s="272"/>
      <c r="TF19" s="272"/>
      <c r="TG19" s="272"/>
      <c r="TH19" s="272"/>
      <c r="TI19" s="272"/>
      <c r="TJ19" s="272"/>
      <c r="TK19" s="272"/>
      <c r="TL19" s="272"/>
      <c r="TM19" s="272"/>
      <c r="TN19" s="272"/>
      <c r="TO19" s="272"/>
      <c r="TP19" s="272"/>
      <c r="TQ19" s="272"/>
      <c r="TR19" s="272"/>
      <c r="TS19" s="272"/>
      <c r="TT19" s="272"/>
      <c r="TU19" s="272"/>
      <c r="TV19" s="272"/>
      <c r="TW19" s="272"/>
      <c r="TX19" s="272"/>
      <c r="TY19" s="272"/>
      <c r="TZ19" s="272"/>
      <c r="UA19" s="272"/>
      <c r="UB19" s="272"/>
    </row>
    <row r="20" spans="65:548" x14ac:dyDescent="0.25">
      <c r="BM20" s="8"/>
      <c r="FL20" s="16"/>
      <c r="FM20" s="16"/>
      <c r="FN20" s="16"/>
      <c r="FO20" s="16"/>
      <c r="MJ20" s="16"/>
      <c r="MK20" s="16"/>
      <c r="SS20" s="21"/>
      <c r="ST20" s="271"/>
      <c r="SU20" s="203"/>
      <c r="SV20" s="272"/>
      <c r="SW20" s="272"/>
      <c r="SX20" s="272"/>
      <c r="SY20" s="272"/>
      <c r="SZ20" s="272"/>
      <c r="TA20" s="272"/>
      <c r="TB20" s="272"/>
      <c r="TC20" s="272"/>
      <c r="TD20" s="272"/>
      <c r="TE20" s="272"/>
      <c r="TF20" s="272"/>
      <c r="TG20" s="272"/>
      <c r="TH20" s="272"/>
      <c r="TI20" s="272"/>
      <c r="TJ20" s="272"/>
      <c r="TK20" s="272"/>
      <c r="TL20" s="272"/>
      <c r="TM20" s="272"/>
      <c r="TN20" s="272"/>
      <c r="TO20" s="272"/>
      <c r="TP20" s="272"/>
      <c r="TQ20" s="272"/>
      <c r="TR20" s="272"/>
      <c r="TS20" s="272"/>
      <c r="TT20" s="272"/>
      <c r="TU20" s="272"/>
      <c r="TV20" s="272"/>
      <c r="TW20" s="272"/>
      <c r="TX20" s="272"/>
      <c r="TY20" s="272"/>
      <c r="TZ20" s="272"/>
      <c r="UA20" s="272"/>
      <c r="UB20" s="272"/>
    </row>
    <row r="21" spans="65:548" x14ac:dyDescent="0.25">
      <c r="BM21" s="8"/>
      <c r="FL21" s="16"/>
      <c r="FM21" s="16"/>
      <c r="FN21" s="16"/>
      <c r="FO21" s="16"/>
      <c r="MJ21" s="16"/>
      <c r="MK21" s="16"/>
      <c r="SS21" s="21"/>
      <c r="ST21" s="271"/>
      <c r="SU21" s="203"/>
      <c r="SV21" s="272"/>
      <c r="SW21" s="272"/>
      <c r="SX21" s="272"/>
      <c r="SY21" s="272"/>
      <c r="SZ21" s="272"/>
      <c r="TA21" s="272"/>
      <c r="TB21" s="272"/>
      <c r="TC21" s="272"/>
      <c r="TD21" s="272"/>
      <c r="TE21" s="272"/>
      <c r="TF21" s="272"/>
      <c r="TG21" s="272"/>
      <c r="TH21" s="272"/>
      <c r="TI21" s="272"/>
      <c r="TJ21" s="272"/>
      <c r="TK21" s="272"/>
      <c r="TL21" s="272"/>
      <c r="TM21" s="272"/>
      <c r="TN21" s="272"/>
      <c r="TO21" s="272"/>
      <c r="TP21" s="272"/>
      <c r="TQ21" s="272"/>
      <c r="TR21" s="272"/>
      <c r="TS21" s="272"/>
      <c r="TT21" s="272"/>
      <c r="TU21" s="272"/>
      <c r="TV21" s="272"/>
      <c r="TW21" s="272"/>
      <c r="TX21" s="272"/>
      <c r="TY21" s="272"/>
      <c r="TZ21" s="272"/>
      <c r="UA21" s="272"/>
      <c r="UB21" s="272"/>
    </row>
    <row r="22" spans="65:548" x14ac:dyDescent="0.25">
      <c r="BM22" s="8"/>
      <c r="FL22" s="16"/>
      <c r="FM22" s="16"/>
      <c r="FN22" s="16"/>
      <c r="FO22" s="16"/>
      <c r="MJ22" s="16"/>
      <c r="MK22" s="16"/>
      <c r="SS22" s="21"/>
      <c r="ST22" s="271"/>
      <c r="SU22" s="203"/>
      <c r="SV22" s="272"/>
      <c r="SW22" s="272"/>
      <c r="SX22" s="272"/>
      <c r="SY22" s="272"/>
      <c r="SZ22" s="272"/>
      <c r="TA22" s="272"/>
      <c r="TB22" s="272"/>
      <c r="TC22" s="272"/>
      <c r="TD22" s="272"/>
      <c r="TE22" s="272"/>
      <c r="TF22" s="272"/>
      <c r="TG22" s="272"/>
      <c r="TH22" s="272"/>
      <c r="TI22" s="272"/>
      <c r="TJ22" s="272"/>
      <c r="TK22" s="272"/>
      <c r="TL22" s="272"/>
      <c r="TM22" s="272"/>
      <c r="TN22" s="272"/>
      <c r="TO22" s="272"/>
      <c r="TP22" s="272"/>
      <c r="TQ22" s="272"/>
      <c r="TR22" s="272"/>
      <c r="TS22" s="272"/>
      <c r="TT22" s="272"/>
      <c r="TU22" s="272"/>
      <c r="TV22" s="272"/>
      <c r="TW22" s="272"/>
      <c r="TX22" s="272"/>
      <c r="TY22" s="272"/>
      <c r="TZ22" s="272"/>
      <c r="UA22" s="272"/>
      <c r="UB22" s="272"/>
    </row>
    <row r="23" spans="65:548" x14ac:dyDescent="0.25">
      <c r="BM23" s="8"/>
      <c r="FL23" s="16"/>
      <c r="FM23" s="16"/>
      <c r="FN23" s="16"/>
      <c r="FO23" s="16"/>
      <c r="MJ23" s="16"/>
      <c r="MK23" s="16"/>
      <c r="SS23" s="21"/>
      <c r="ST23" s="271"/>
      <c r="SU23" s="203"/>
      <c r="SV23" s="272"/>
      <c r="SW23" s="272"/>
      <c r="SX23" s="272"/>
      <c r="SY23" s="272"/>
      <c r="SZ23" s="272"/>
      <c r="TA23" s="272"/>
      <c r="TB23" s="272"/>
      <c r="TC23" s="272"/>
      <c r="TD23" s="272"/>
      <c r="TE23" s="272"/>
      <c r="TF23" s="272"/>
      <c r="TG23" s="272"/>
      <c r="TH23" s="272"/>
      <c r="TI23" s="272"/>
      <c r="TJ23" s="272"/>
      <c r="TK23" s="272"/>
      <c r="TL23" s="272"/>
      <c r="TM23" s="272"/>
      <c r="TN23" s="272"/>
      <c r="TO23" s="272"/>
      <c r="TP23" s="272"/>
      <c r="TQ23" s="272"/>
      <c r="TR23" s="272"/>
      <c r="TS23" s="272"/>
      <c r="TT23" s="272"/>
      <c r="TU23" s="272"/>
      <c r="TV23" s="272"/>
      <c r="TW23" s="272"/>
      <c r="TX23" s="272"/>
      <c r="TY23" s="272"/>
      <c r="TZ23" s="272"/>
      <c r="UA23" s="272"/>
      <c r="UB23" s="272"/>
    </row>
    <row r="24" spans="65:548" x14ac:dyDescent="0.25">
      <c r="MJ24" s="16"/>
      <c r="MK24" s="16"/>
      <c r="SS24" s="21"/>
      <c r="ST24" s="271"/>
      <c r="SU24" s="203"/>
      <c r="SV24" s="272"/>
      <c r="SW24" s="272"/>
      <c r="SX24" s="272"/>
      <c r="SY24" s="272"/>
      <c r="SZ24" s="272"/>
      <c r="TA24" s="272"/>
      <c r="TB24" s="272"/>
      <c r="TC24" s="272"/>
      <c r="TD24" s="272"/>
      <c r="TE24" s="272"/>
      <c r="TF24" s="272"/>
      <c r="TG24" s="272"/>
      <c r="TH24" s="272"/>
      <c r="TI24" s="272"/>
      <c r="TJ24" s="272"/>
      <c r="TK24" s="272"/>
      <c r="TL24" s="272"/>
      <c r="TM24" s="272"/>
      <c r="TN24" s="272"/>
      <c r="TO24" s="272"/>
      <c r="TP24" s="272"/>
      <c r="TQ24" s="272"/>
      <c r="TR24" s="272"/>
      <c r="TS24" s="272"/>
      <c r="TT24" s="272"/>
      <c r="TU24" s="272"/>
      <c r="TV24" s="272"/>
      <c r="TW24" s="272"/>
      <c r="TX24" s="272"/>
      <c r="TY24" s="272"/>
      <c r="TZ24" s="272"/>
      <c r="UA24" s="272"/>
      <c r="UB24" s="272"/>
    </row>
    <row r="25" spans="65:548" x14ac:dyDescent="0.25">
      <c r="MJ25" s="16"/>
      <c r="MK25" s="16"/>
      <c r="SS25" s="21"/>
      <c r="ST25" s="271"/>
      <c r="SU25" s="203"/>
      <c r="SV25" s="272"/>
      <c r="SW25" s="272"/>
      <c r="SX25" s="272"/>
      <c r="SY25" s="272"/>
      <c r="SZ25" s="272"/>
      <c r="TA25" s="272"/>
      <c r="TB25" s="272"/>
      <c r="TC25" s="272"/>
      <c r="TD25" s="272"/>
      <c r="TE25" s="272"/>
      <c r="TF25" s="272"/>
      <c r="TG25" s="272"/>
      <c r="TH25" s="272"/>
      <c r="TI25" s="272"/>
      <c r="TJ25" s="272"/>
      <c r="TK25" s="272"/>
      <c r="TL25" s="272"/>
      <c r="TM25" s="272"/>
      <c r="TN25" s="272"/>
      <c r="TO25" s="272"/>
      <c r="TP25" s="272"/>
      <c r="TQ25" s="272"/>
      <c r="TR25" s="272"/>
      <c r="TS25" s="272"/>
      <c r="TT25" s="272"/>
      <c r="TU25" s="272"/>
      <c r="TV25" s="272"/>
      <c r="TW25" s="272"/>
      <c r="TX25" s="272"/>
      <c r="TY25" s="272"/>
      <c r="TZ25" s="272"/>
      <c r="UA25" s="272"/>
      <c r="UB25" s="272"/>
    </row>
    <row r="26" spans="65:548" x14ac:dyDescent="0.25">
      <c r="MJ26" s="16"/>
      <c r="MK26" s="16"/>
      <c r="SS26" s="21"/>
      <c r="ST26" s="271"/>
      <c r="SU26" s="203"/>
      <c r="SV26" s="272"/>
      <c r="SW26" s="272"/>
      <c r="SX26" s="272"/>
      <c r="SY26" s="272"/>
      <c r="SZ26" s="272"/>
      <c r="TA26" s="272"/>
      <c r="TB26" s="272"/>
      <c r="TC26" s="272"/>
      <c r="TD26" s="272"/>
      <c r="TE26" s="272"/>
      <c r="TF26" s="272"/>
      <c r="TG26" s="272"/>
      <c r="TH26" s="272"/>
      <c r="TI26" s="272"/>
      <c r="TJ26" s="272"/>
      <c r="TK26" s="272"/>
      <c r="TL26" s="272"/>
      <c r="TM26" s="272"/>
      <c r="TN26" s="272"/>
      <c r="TO26" s="272"/>
      <c r="TP26" s="272"/>
      <c r="TQ26" s="272"/>
      <c r="TR26" s="272"/>
      <c r="TS26" s="272"/>
      <c r="TT26" s="272"/>
      <c r="TU26" s="272"/>
      <c r="TV26" s="272"/>
      <c r="TW26" s="272"/>
      <c r="TX26" s="272"/>
      <c r="TY26" s="272"/>
      <c r="TZ26" s="272"/>
      <c r="UA26" s="272"/>
      <c r="UB26" s="272"/>
    </row>
    <row r="27" spans="65:548" x14ac:dyDescent="0.25">
      <c r="MJ27" s="16"/>
      <c r="MK27" s="16"/>
      <c r="SS27" s="21"/>
      <c r="ST27" s="271"/>
      <c r="SU27" s="203"/>
      <c r="SV27" s="272"/>
      <c r="SW27" s="272"/>
      <c r="SX27" s="272"/>
      <c r="SY27" s="272"/>
      <c r="SZ27" s="272"/>
      <c r="TA27" s="272"/>
      <c r="TB27" s="272"/>
      <c r="TC27" s="272"/>
      <c r="TD27" s="272"/>
      <c r="TE27" s="272"/>
      <c r="TF27" s="272"/>
      <c r="TG27" s="272"/>
      <c r="TH27" s="272"/>
      <c r="TI27" s="272"/>
      <c r="TJ27" s="272"/>
      <c r="TK27" s="272"/>
      <c r="TL27" s="272"/>
      <c r="TM27" s="272"/>
      <c r="TN27" s="272"/>
      <c r="TO27" s="272"/>
      <c r="TP27" s="272"/>
      <c r="TQ27" s="272"/>
      <c r="TR27" s="272"/>
      <c r="TS27" s="272"/>
      <c r="TT27" s="272"/>
      <c r="TU27" s="272"/>
      <c r="TV27" s="272"/>
      <c r="TW27" s="272"/>
      <c r="TX27" s="272"/>
      <c r="TY27" s="272"/>
      <c r="TZ27" s="272"/>
      <c r="UA27" s="272"/>
      <c r="UB27" s="272"/>
    </row>
    <row r="28" spans="65:548" x14ac:dyDescent="0.25">
      <c r="SS28" s="21"/>
      <c r="ST28" s="271"/>
      <c r="SU28" s="203"/>
      <c r="SV28" s="272"/>
      <c r="SW28" s="272"/>
      <c r="SX28" s="272"/>
      <c r="SY28" s="272"/>
      <c r="SZ28" s="272"/>
      <c r="TA28" s="272"/>
      <c r="TB28" s="272"/>
      <c r="TC28" s="272"/>
      <c r="TD28" s="272"/>
      <c r="TE28" s="272"/>
      <c r="TF28" s="272"/>
      <c r="TG28" s="272"/>
      <c r="TH28" s="272"/>
      <c r="TI28" s="272"/>
      <c r="TJ28" s="272"/>
      <c r="TK28" s="272"/>
      <c r="TL28" s="272"/>
      <c r="TM28" s="272"/>
      <c r="TN28" s="272"/>
      <c r="TO28" s="272"/>
      <c r="TP28" s="272"/>
      <c r="TQ28" s="272"/>
      <c r="TR28" s="272"/>
      <c r="TS28" s="272"/>
      <c r="TT28" s="272"/>
      <c r="TU28" s="272"/>
      <c r="TV28" s="272"/>
      <c r="TW28" s="272"/>
      <c r="TX28" s="272"/>
      <c r="TY28" s="272"/>
      <c r="TZ28" s="272"/>
      <c r="UA28" s="272"/>
      <c r="UB28" s="272"/>
    </row>
    <row r="29" spans="65:548" x14ac:dyDescent="0.25">
      <c r="SS29" s="21"/>
      <c r="ST29" s="271"/>
      <c r="SU29" s="203"/>
      <c r="SV29" s="272"/>
      <c r="SW29" s="272"/>
      <c r="SX29" s="272"/>
      <c r="SY29" s="272"/>
      <c r="SZ29" s="272"/>
      <c r="TA29" s="272"/>
      <c r="TB29" s="272"/>
      <c r="TC29" s="272"/>
      <c r="TD29" s="272"/>
      <c r="TE29" s="272"/>
      <c r="TF29" s="272"/>
      <c r="TG29" s="272"/>
      <c r="TH29" s="272"/>
      <c r="TI29" s="272"/>
      <c r="TJ29" s="272"/>
      <c r="TK29" s="272"/>
      <c r="TL29" s="272"/>
      <c r="TM29" s="272"/>
      <c r="TN29" s="272"/>
      <c r="TO29" s="272"/>
      <c r="TP29" s="272"/>
      <c r="TQ29" s="272"/>
      <c r="TR29" s="272"/>
      <c r="TS29" s="272"/>
      <c r="TT29" s="272"/>
      <c r="TU29" s="272"/>
      <c r="TV29" s="272"/>
      <c r="TW29" s="272"/>
      <c r="TX29" s="272"/>
      <c r="TY29" s="272"/>
      <c r="TZ29" s="272"/>
      <c r="UA29" s="272"/>
      <c r="UB29" s="272"/>
    </row>
    <row r="30" spans="65:548" x14ac:dyDescent="0.25">
      <c r="SS30" s="21"/>
      <c r="ST30" s="271"/>
      <c r="SU30" s="203"/>
      <c r="SV30" s="272"/>
      <c r="SW30" s="272"/>
      <c r="SX30" s="272"/>
      <c r="SY30" s="272"/>
      <c r="SZ30" s="272"/>
      <c r="TA30" s="272"/>
      <c r="TB30" s="272"/>
      <c r="TC30" s="272"/>
      <c r="TD30" s="272"/>
      <c r="TE30" s="272"/>
      <c r="TF30" s="272"/>
      <c r="TG30" s="272"/>
      <c r="TH30" s="272"/>
      <c r="TI30" s="272"/>
      <c r="TJ30" s="272"/>
      <c r="TK30" s="272"/>
      <c r="TL30" s="272"/>
      <c r="TM30" s="272"/>
      <c r="TN30" s="272"/>
      <c r="TO30" s="272"/>
      <c r="TP30" s="272"/>
      <c r="TQ30" s="272"/>
      <c r="TR30" s="272"/>
      <c r="TS30" s="272"/>
      <c r="TT30" s="272"/>
      <c r="TU30" s="272"/>
      <c r="TV30" s="272"/>
      <c r="TW30" s="272"/>
      <c r="TX30" s="272"/>
      <c r="TY30" s="272"/>
      <c r="TZ30" s="272"/>
      <c r="UA30" s="272"/>
      <c r="UB30" s="272"/>
    </row>
    <row r="31" spans="65:548" x14ac:dyDescent="0.25">
      <c r="SS31" s="21"/>
      <c r="ST31" s="271"/>
      <c r="SU31" s="203"/>
      <c r="SV31" s="272"/>
      <c r="SW31" s="272"/>
      <c r="SX31" s="272"/>
      <c r="SY31" s="272"/>
      <c r="SZ31" s="272"/>
      <c r="TA31" s="272"/>
      <c r="TB31" s="272"/>
      <c r="TC31" s="272"/>
      <c r="TD31" s="272"/>
      <c r="TE31" s="272"/>
      <c r="TF31" s="272"/>
      <c r="TG31" s="272"/>
      <c r="TH31" s="272"/>
      <c r="TI31" s="272"/>
      <c r="TJ31" s="272"/>
      <c r="TK31" s="272"/>
      <c r="TL31" s="272"/>
      <c r="TM31" s="272"/>
      <c r="TN31" s="272"/>
      <c r="TO31" s="272"/>
      <c r="TP31" s="272"/>
      <c r="TQ31" s="272"/>
      <c r="TR31" s="272"/>
      <c r="TS31" s="272"/>
      <c r="TT31" s="272"/>
      <c r="TU31" s="272"/>
      <c r="TV31" s="272"/>
      <c r="TW31" s="272"/>
      <c r="TX31" s="272"/>
      <c r="TY31" s="272"/>
      <c r="TZ31" s="272"/>
      <c r="UA31" s="272"/>
      <c r="UB31" s="272"/>
    </row>
    <row r="32" spans="65:548" x14ac:dyDescent="0.25">
      <c r="SS32" s="21"/>
      <c r="ST32" s="271"/>
      <c r="SU32" s="203"/>
      <c r="SV32" s="272"/>
      <c r="SW32" s="272"/>
      <c r="SX32" s="272"/>
      <c r="SY32" s="272"/>
      <c r="SZ32" s="272"/>
      <c r="TA32" s="272"/>
      <c r="TB32" s="272"/>
      <c r="TC32" s="272"/>
      <c r="TD32" s="272"/>
      <c r="TE32" s="272"/>
      <c r="TF32" s="272"/>
      <c r="TG32" s="272"/>
      <c r="TH32" s="272"/>
      <c r="TI32" s="272"/>
      <c r="TJ32" s="272"/>
      <c r="TK32" s="272"/>
      <c r="TL32" s="272"/>
      <c r="TM32" s="272"/>
      <c r="TN32" s="272"/>
      <c r="TO32" s="272"/>
      <c r="TP32" s="272"/>
      <c r="TQ32" s="272"/>
      <c r="TR32" s="272"/>
      <c r="TS32" s="272"/>
      <c r="TT32" s="272"/>
      <c r="TU32" s="272"/>
      <c r="TV32" s="272"/>
      <c r="TW32" s="272"/>
      <c r="TX32" s="272"/>
      <c r="TY32" s="272"/>
      <c r="TZ32" s="272"/>
      <c r="UA32" s="272"/>
      <c r="UB32" s="272"/>
    </row>
    <row r="33" spans="513:548" x14ac:dyDescent="0.25">
      <c r="SS33" s="21"/>
      <c r="ST33" s="271"/>
      <c r="SU33" s="203"/>
      <c r="SV33" s="272"/>
      <c r="SW33" s="272"/>
      <c r="SX33" s="272"/>
      <c r="SY33" s="272"/>
      <c r="SZ33" s="272"/>
      <c r="TA33" s="272"/>
      <c r="TB33" s="272"/>
      <c r="TC33" s="272"/>
      <c r="TD33" s="272"/>
      <c r="TE33" s="272"/>
      <c r="TF33" s="272"/>
      <c r="TG33" s="272"/>
      <c r="TH33" s="272"/>
      <c r="TI33" s="272"/>
      <c r="TJ33" s="272"/>
      <c r="TK33" s="272"/>
      <c r="TL33" s="272"/>
      <c r="TM33" s="272"/>
      <c r="TN33" s="272"/>
      <c r="TO33" s="272"/>
      <c r="TP33" s="272"/>
      <c r="TQ33" s="272"/>
      <c r="TR33" s="272"/>
      <c r="TS33" s="272"/>
      <c r="TT33" s="272"/>
      <c r="TU33" s="272"/>
      <c r="TV33" s="272"/>
      <c r="TW33" s="272"/>
      <c r="TX33" s="272"/>
      <c r="TY33" s="272"/>
      <c r="TZ33" s="272"/>
      <c r="UA33" s="272"/>
      <c r="UB33" s="272"/>
    </row>
    <row r="34" spans="513:548" x14ac:dyDescent="0.25">
      <c r="SS34" s="21"/>
      <c r="ST34" s="271"/>
      <c r="SU34" s="203"/>
      <c r="SV34" s="272"/>
      <c r="SW34" s="272"/>
      <c r="SX34" s="272"/>
      <c r="SY34" s="272"/>
      <c r="SZ34" s="272"/>
      <c r="TA34" s="272"/>
      <c r="TB34" s="272"/>
      <c r="TC34" s="272"/>
      <c r="TD34" s="272"/>
      <c r="TE34" s="272"/>
      <c r="TF34" s="272"/>
      <c r="TG34" s="272"/>
      <c r="TH34" s="272"/>
      <c r="TI34" s="272"/>
      <c r="TJ34" s="272"/>
      <c r="TK34" s="272"/>
      <c r="TL34" s="272"/>
      <c r="TM34" s="272"/>
      <c r="TN34" s="272"/>
      <c r="TO34" s="272"/>
      <c r="TP34" s="272"/>
      <c r="TQ34" s="272"/>
      <c r="TR34" s="272"/>
      <c r="TS34" s="272"/>
      <c r="TT34" s="272"/>
      <c r="TU34" s="272"/>
      <c r="TV34" s="272"/>
      <c r="TW34" s="272"/>
      <c r="TX34" s="272"/>
      <c r="TY34" s="272"/>
      <c r="TZ34" s="272"/>
      <c r="UA34" s="272"/>
      <c r="UB34" s="272"/>
    </row>
    <row r="35" spans="513:548" x14ac:dyDescent="0.25">
      <c r="SS35" s="21"/>
      <c r="ST35" s="271"/>
      <c r="SU35" s="203"/>
      <c r="SV35" s="272"/>
      <c r="SW35" s="272"/>
      <c r="SX35" s="272"/>
      <c r="SY35" s="272"/>
      <c r="SZ35" s="272"/>
      <c r="TA35" s="272"/>
      <c r="TB35" s="272"/>
      <c r="TC35" s="272"/>
      <c r="TD35" s="272"/>
      <c r="TE35" s="272"/>
      <c r="TF35" s="272"/>
      <c r="TG35" s="272"/>
      <c r="TH35" s="272"/>
      <c r="TI35" s="272"/>
      <c r="TJ35" s="272"/>
      <c r="TK35" s="272"/>
      <c r="TL35" s="272"/>
      <c r="TM35" s="272"/>
      <c r="TN35" s="272"/>
      <c r="TO35" s="272"/>
      <c r="TP35" s="272"/>
      <c r="TQ35" s="272"/>
      <c r="TR35" s="272"/>
      <c r="TS35" s="272"/>
      <c r="TT35" s="272"/>
      <c r="TU35" s="272"/>
      <c r="TV35" s="272"/>
      <c r="TW35" s="272"/>
      <c r="TX35" s="272"/>
      <c r="TY35" s="272"/>
      <c r="TZ35" s="272"/>
      <c r="UA35" s="272"/>
      <c r="UB35" s="272"/>
    </row>
    <row r="36" spans="513:548" x14ac:dyDescent="0.25">
      <c r="SS36" s="21"/>
      <c r="ST36" s="271"/>
      <c r="SU36" s="203"/>
      <c r="SV36" s="272"/>
      <c r="SW36" s="272"/>
      <c r="SX36" s="272"/>
      <c r="SY36" s="272"/>
      <c r="SZ36" s="272"/>
      <c r="TA36" s="272"/>
      <c r="TB36" s="272"/>
      <c r="TC36" s="272"/>
      <c r="TD36" s="272"/>
      <c r="TE36" s="272"/>
      <c r="TF36" s="272"/>
      <c r="TG36" s="272"/>
      <c r="TH36" s="272"/>
      <c r="TI36" s="272"/>
      <c r="TJ36" s="272"/>
      <c r="TK36" s="272"/>
      <c r="TL36" s="272"/>
      <c r="TM36" s="272"/>
      <c r="TN36" s="272"/>
      <c r="TO36" s="272"/>
      <c r="TP36" s="272"/>
      <c r="TQ36" s="272"/>
      <c r="TR36" s="272"/>
      <c r="TS36" s="272"/>
      <c r="TT36" s="272"/>
      <c r="TU36" s="272"/>
      <c r="TV36" s="272"/>
      <c r="TW36" s="272"/>
      <c r="TX36" s="272"/>
      <c r="TY36" s="272"/>
      <c r="TZ36" s="272"/>
      <c r="UA36" s="272"/>
      <c r="UB36" s="272"/>
    </row>
    <row r="37" spans="513:548" x14ac:dyDescent="0.25">
      <c r="SS37" s="21"/>
      <c r="ST37" s="271"/>
      <c r="SU37" s="203"/>
      <c r="SV37" s="272"/>
      <c r="SW37" s="272"/>
      <c r="SX37" s="272"/>
      <c r="SY37" s="272"/>
      <c r="SZ37" s="272"/>
      <c r="TA37" s="272"/>
      <c r="TB37" s="272"/>
      <c r="TC37" s="272"/>
      <c r="TD37" s="272"/>
      <c r="TE37" s="272"/>
      <c r="TF37" s="272"/>
      <c r="TG37" s="272"/>
      <c r="TH37" s="272"/>
      <c r="TI37" s="272"/>
      <c r="TJ37" s="272"/>
      <c r="TK37" s="272"/>
      <c r="TL37" s="272"/>
      <c r="TM37" s="272"/>
      <c r="TN37" s="272"/>
      <c r="TO37" s="272"/>
      <c r="TP37" s="272"/>
      <c r="TQ37" s="272"/>
      <c r="TR37" s="272"/>
      <c r="TS37" s="272"/>
      <c r="TT37" s="272"/>
      <c r="TU37" s="272"/>
      <c r="TV37" s="272"/>
      <c r="TW37" s="272"/>
      <c r="TX37" s="272"/>
      <c r="TY37" s="272"/>
      <c r="TZ37" s="272"/>
      <c r="UA37" s="272"/>
      <c r="UB37" s="272"/>
    </row>
    <row r="38" spans="513:548" x14ac:dyDescent="0.25">
      <c r="SS38" s="21"/>
      <c r="ST38" s="271"/>
      <c r="SU38" s="203"/>
      <c r="SV38" s="272"/>
      <c r="SW38" s="272"/>
      <c r="SX38" s="272"/>
      <c r="SY38" s="272"/>
      <c r="SZ38" s="272"/>
      <c r="TA38" s="272"/>
      <c r="TB38" s="272"/>
      <c r="TC38" s="272"/>
      <c r="TD38" s="272"/>
      <c r="TE38" s="272"/>
      <c r="TF38" s="272"/>
      <c r="TG38" s="272"/>
      <c r="TH38" s="272"/>
      <c r="TI38" s="272"/>
      <c r="TJ38" s="272"/>
      <c r="TK38" s="272"/>
      <c r="TL38" s="272"/>
      <c r="TM38" s="272"/>
      <c r="TN38" s="272"/>
      <c r="TO38" s="272"/>
      <c r="TP38" s="272"/>
      <c r="TQ38" s="272"/>
      <c r="TR38" s="272"/>
      <c r="TS38" s="272"/>
      <c r="TT38" s="272"/>
      <c r="TU38" s="272"/>
      <c r="TV38" s="272"/>
      <c r="TW38" s="272"/>
      <c r="TX38" s="272"/>
      <c r="TY38" s="272"/>
      <c r="TZ38" s="272"/>
      <c r="UA38" s="272"/>
      <c r="UB38" s="272"/>
    </row>
    <row r="39" spans="513:548" x14ac:dyDescent="0.25">
      <c r="SS39" s="21"/>
      <c r="ST39" s="271"/>
      <c r="SU39" s="203"/>
      <c r="SV39" s="272"/>
      <c r="SW39" s="272"/>
      <c r="SX39" s="272"/>
      <c r="SY39" s="272"/>
      <c r="SZ39" s="272"/>
      <c r="TA39" s="272"/>
      <c r="TB39" s="272"/>
      <c r="TC39" s="272"/>
      <c r="TD39" s="272"/>
      <c r="TE39" s="272"/>
      <c r="TF39" s="272"/>
      <c r="TG39" s="272"/>
      <c r="TH39" s="272"/>
      <c r="TI39" s="272"/>
      <c r="TJ39" s="272"/>
      <c r="TK39" s="272"/>
      <c r="TL39" s="272"/>
      <c r="TM39" s="272"/>
      <c r="TN39" s="272"/>
      <c r="TO39" s="272"/>
      <c r="TP39" s="272"/>
      <c r="TQ39" s="272"/>
      <c r="TR39" s="272"/>
      <c r="TS39" s="272"/>
      <c r="TT39" s="272"/>
      <c r="TU39" s="272"/>
      <c r="TV39" s="272"/>
      <c r="TW39" s="272"/>
      <c r="TX39" s="272"/>
      <c r="TY39" s="272"/>
      <c r="TZ39" s="272"/>
      <c r="UA39" s="272"/>
      <c r="UB39" s="272"/>
    </row>
    <row r="40" spans="513:548" x14ac:dyDescent="0.25">
      <c r="SS40" s="21"/>
      <c r="ST40" s="271"/>
      <c r="SU40" s="203"/>
      <c r="SV40" s="272"/>
      <c r="SW40" s="272"/>
      <c r="SX40" s="272"/>
      <c r="SY40" s="272"/>
      <c r="SZ40" s="272"/>
      <c r="TA40" s="272"/>
      <c r="TB40" s="272"/>
      <c r="TC40" s="272"/>
      <c r="TD40" s="272"/>
      <c r="TE40" s="272"/>
      <c r="TF40" s="272"/>
      <c r="TG40" s="272"/>
      <c r="TH40" s="272"/>
      <c r="TI40" s="272"/>
      <c r="TJ40" s="272"/>
      <c r="TK40" s="272"/>
      <c r="TL40" s="272"/>
      <c r="TM40" s="272"/>
      <c r="TN40" s="272"/>
      <c r="TO40" s="272"/>
      <c r="TP40" s="272"/>
      <c r="TQ40" s="272"/>
      <c r="TR40" s="272"/>
      <c r="TS40" s="272"/>
      <c r="TT40" s="272"/>
      <c r="TU40" s="272"/>
      <c r="TV40" s="272"/>
      <c r="TW40" s="272"/>
      <c r="TX40" s="272"/>
      <c r="TY40" s="272"/>
      <c r="TZ40" s="272"/>
      <c r="UA40" s="272"/>
      <c r="UB40" s="272"/>
    </row>
    <row r="41" spans="513:548" x14ac:dyDescent="0.25">
      <c r="SS41" s="21"/>
      <c r="ST41" s="271"/>
      <c r="SU41" s="203"/>
      <c r="SV41" s="272"/>
      <c r="SW41" s="272"/>
      <c r="SX41" s="272"/>
      <c r="SY41" s="272"/>
      <c r="SZ41" s="272"/>
      <c r="TA41" s="272"/>
      <c r="TB41" s="272"/>
      <c r="TC41" s="272"/>
      <c r="TD41" s="272"/>
      <c r="TE41" s="272"/>
      <c r="TF41" s="272"/>
      <c r="TG41" s="272"/>
      <c r="TH41" s="272"/>
      <c r="TI41" s="272"/>
      <c r="TJ41" s="272"/>
      <c r="TK41" s="272"/>
      <c r="TL41" s="272"/>
      <c r="TM41" s="272"/>
      <c r="TN41" s="272"/>
      <c r="TO41" s="272"/>
      <c r="TP41" s="272"/>
      <c r="TQ41" s="272"/>
      <c r="TR41" s="272"/>
      <c r="TS41" s="272"/>
      <c r="TT41" s="272"/>
      <c r="TU41" s="272"/>
      <c r="TV41" s="272"/>
      <c r="TW41" s="272"/>
      <c r="TX41" s="272"/>
      <c r="TY41" s="272"/>
      <c r="TZ41" s="272"/>
      <c r="UA41" s="272"/>
      <c r="UB41" s="272"/>
    </row>
    <row r="42" spans="513:548" x14ac:dyDescent="0.25">
      <c r="SS42" s="21"/>
      <c r="ST42" s="271"/>
      <c r="SU42" s="203"/>
      <c r="SV42" s="272"/>
      <c r="SW42" s="272"/>
      <c r="SX42" s="272"/>
      <c r="SY42" s="272"/>
      <c r="SZ42" s="272"/>
      <c r="TA42" s="272"/>
      <c r="TB42" s="272"/>
      <c r="TC42" s="272"/>
      <c r="TD42" s="272"/>
      <c r="TE42" s="272"/>
      <c r="TF42" s="272"/>
      <c r="TG42" s="272"/>
      <c r="TH42" s="272"/>
      <c r="TI42" s="272"/>
      <c r="TJ42" s="272"/>
      <c r="TK42" s="272"/>
      <c r="TL42" s="272"/>
      <c r="TM42" s="272"/>
      <c r="TN42" s="272"/>
      <c r="TO42" s="272"/>
      <c r="TP42" s="272"/>
      <c r="TQ42" s="272"/>
      <c r="TR42" s="272"/>
      <c r="TS42" s="272"/>
      <c r="TT42" s="272"/>
      <c r="TU42" s="272"/>
      <c r="TV42" s="272"/>
      <c r="TW42" s="272"/>
      <c r="TX42" s="272"/>
      <c r="TY42" s="272"/>
      <c r="TZ42" s="272"/>
      <c r="UA42" s="272"/>
      <c r="UB42" s="272"/>
    </row>
    <row r="43" spans="513:548" x14ac:dyDescent="0.25">
      <c r="SS43" s="21"/>
      <c r="ST43" s="271"/>
      <c r="SU43" s="203"/>
      <c r="SV43" s="272"/>
      <c r="SW43" s="272"/>
      <c r="SX43" s="272"/>
      <c r="SY43" s="272"/>
      <c r="SZ43" s="272"/>
      <c r="TA43" s="272"/>
      <c r="TB43" s="272"/>
      <c r="TC43" s="272"/>
      <c r="TD43" s="272"/>
      <c r="TE43" s="272"/>
      <c r="TF43" s="272"/>
      <c r="TG43" s="272"/>
      <c r="TH43" s="272"/>
      <c r="TI43" s="272"/>
      <c r="TJ43" s="272"/>
      <c r="TK43" s="272"/>
      <c r="TL43" s="272"/>
      <c r="TM43" s="272"/>
      <c r="TN43" s="272"/>
      <c r="TO43" s="272"/>
      <c r="TP43" s="272"/>
      <c r="TQ43" s="272"/>
      <c r="TR43" s="272"/>
      <c r="TS43" s="272"/>
      <c r="TT43" s="272"/>
      <c r="TU43" s="272"/>
      <c r="TV43" s="272"/>
      <c r="TW43" s="272"/>
      <c r="TX43" s="272"/>
      <c r="TY43" s="272"/>
      <c r="TZ43" s="272"/>
      <c r="UA43" s="272"/>
      <c r="UB43" s="272"/>
    </row>
    <row r="44" spans="513:548" x14ac:dyDescent="0.25">
      <c r="SS44" s="21"/>
      <c r="ST44" s="271"/>
      <c r="SU44" s="203"/>
      <c r="SV44" s="272"/>
      <c r="SW44" s="272"/>
      <c r="SX44" s="272"/>
      <c r="SY44" s="272"/>
      <c r="SZ44" s="272"/>
      <c r="TA44" s="272"/>
      <c r="TB44" s="272"/>
      <c r="TC44" s="272"/>
      <c r="TD44" s="272"/>
      <c r="TE44" s="272"/>
      <c r="TF44" s="272"/>
      <c r="TG44" s="272"/>
      <c r="TH44" s="272"/>
      <c r="TI44" s="272"/>
      <c r="TJ44" s="272"/>
      <c r="TK44" s="272"/>
      <c r="TL44" s="272"/>
      <c r="TM44" s="272"/>
      <c r="TN44" s="272"/>
      <c r="TO44" s="272"/>
      <c r="TP44" s="272"/>
      <c r="TQ44" s="272"/>
      <c r="TR44" s="272"/>
      <c r="TS44" s="272"/>
      <c r="TT44" s="272"/>
      <c r="TU44" s="272"/>
      <c r="TV44" s="272"/>
      <c r="TW44" s="272"/>
      <c r="TX44" s="272"/>
      <c r="TY44" s="272"/>
      <c r="TZ44" s="272"/>
      <c r="UA44" s="272"/>
      <c r="UB44" s="272"/>
    </row>
    <row r="45" spans="513:548" x14ac:dyDescent="0.25">
      <c r="SS45" s="21"/>
      <c r="ST45" s="271"/>
      <c r="SU45" s="203"/>
      <c r="SV45" s="272"/>
      <c r="SW45" s="272"/>
      <c r="SX45" s="272"/>
      <c r="SY45" s="272"/>
      <c r="SZ45" s="272"/>
      <c r="TA45" s="272"/>
      <c r="TB45" s="272"/>
      <c r="TC45" s="272"/>
      <c r="TD45" s="272"/>
      <c r="TE45" s="272"/>
      <c r="TF45" s="272"/>
      <c r="TG45" s="272"/>
      <c r="TH45" s="272"/>
      <c r="TI45" s="272"/>
      <c r="TJ45" s="272"/>
      <c r="TK45" s="272"/>
      <c r="TL45" s="272"/>
      <c r="TM45" s="272"/>
      <c r="TN45" s="272"/>
      <c r="TO45" s="272"/>
      <c r="TP45" s="272"/>
      <c r="TQ45" s="272"/>
      <c r="TR45" s="272"/>
      <c r="TS45" s="272"/>
      <c r="TT45" s="272"/>
      <c r="TU45" s="272"/>
      <c r="TV45" s="272"/>
      <c r="TW45" s="272"/>
      <c r="TX45" s="272"/>
      <c r="TY45" s="272"/>
      <c r="TZ45" s="272"/>
      <c r="UA45" s="272"/>
      <c r="UB45" s="272"/>
    </row>
    <row r="46" spans="513:548" x14ac:dyDescent="0.25">
      <c r="SS46" s="21"/>
      <c r="ST46" s="203"/>
      <c r="SU46" s="203"/>
    </row>
  </sheetData>
  <sheetProtection algorithmName="SHA-512" hashValue="vrmw8rL4fGrXKsYpd+25BN7thckMJjWkR+PrbmX7/dSXxIapFeH40ZyKbsxeTSovKDbiqdMuyoWnBNvM55GrRQ==" saltValue="fmRhyt+lhdjC0VWUpU7LUg==" spinCount="100000" sheet="1" objects="1" scenarios="1"/>
  <mergeCells count="24">
    <mergeCell ref="A6:D6"/>
    <mergeCell ref="DV1:EI1"/>
    <mergeCell ref="EJ1:EX1"/>
    <mergeCell ref="EY1:HP1"/>
    <mergeCell ref="AA1:AG1"/>
    <mergeCell ref="AH1:AN1"/>
    <mergeCell ref="AO1:BB1"/>
    <mergeCell ref="A1:G1"/>
    <mergeCell ref="M1:U1"/>
    <mergeCell ref="BM1:DU1"/>
    <mergeCell ref="UC1:WO1"/>
    <mergeCell ref="ST1:UB1"/>
    <mergeCell ref="SE1:SS1"/>
    <mergeCell ref="HQ1:IE1"/>
    <mergeCell ref="IF1:IN1"/>
    <mergeCell ref="IO1:JN1"/>
    <mergeCell ref="JO1:JW1"/>
    <mergeCell ref="JX1:KL1"/>
    <mergeCell ref="KM1:MJ1"/>
    <mergeCell ref="MK1:OW1"/>
    <mergeCell ref="OX1:QF1"/>
    <mergeCell ref="QG1:QO1"/>
    <mergeCell ref="QP1:RO1"/>
    <mergeCell ref="RP1:SD1"/>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32"/>
  <sheetViews>
    <sheetView zoomScale="92" zoomScaleNormal="92" workbookViewId="0">
      <selection activeCell="B32" sqref="B32"/>
    </sheetView>
  </sheetViews>
  <sheetFormatPr defaultColWidth="9.1796875" defaultRowHeight="12.5" x14ac:dyDescent="0.25"/>
  <cols>
    <col min="1" max="1" width="39.54296875" style="2" bestFit="1" customWidth="1"/>
    <col min="2" max="5" width="10.7265625" style="2" bestFit="1" customWidth="1"/>
    <col min="6" max="6" width="12.26953125" style="2" bestFit="1" customWidth="1"/>
    <col min="7" max="10" width="10.7265625" style="2" bestFit="1" customWidth="1"/>
    <col min="11" max="11" width="12.26953125" style="2" bestFit="1" customWidth="1"/>
    <col min="12" max="15" width="10.7265625" style="2" bestFit="1" customWidth="1"/>
    <col min="16" max="16" width="12.26953125" style="2" bestFit="1" customWidth="1"/>
    <col min="17" max="16384" width="9.1796875" style="2"/>
  </cols>
  <sheetData>
    <row r="1" spans="1:16" ht="16.5" thickTop="1" thickBot="1" x14ac:dyDescent="0.3">
      <c r="B1" s="26" t="s">
        <v>174</v>
      </c>
      <c r="C1" s="27" t="s">
        <v>175</v>
      </c>
      <c r="D1" s="27" t="s">
        <v>176</v>
      </c>
      <c r="E1" s="27" t="s">
        <v>177</v>
      </c>
      <c r="F1" s="27" t="s">
        <v>178</v>
      </c>
      <c r="G1" s="27" t="s">
        <v>179</v>
      </c>
      <c r="H1" s="27" t="s">
        <v>180</v>
      </c>
      <c r="I1" s="27" t="s">
        <v>181</v>
      </c>
      <c r="J1" s="27" t="s">
        <v>182</v>
      </c>
      <c r="K1" s="27" t="s">
        <v>183</v>
      </c>
      <c r="L1" s="27" t="s">
        <v>184</v>
      </c>
      <c r="M1" s="27" t="s">
        <v>185</v>
      </c>
      <c r="N1" s="27" t="s">
        <v>186</v>
      </c>
      <c r="O1" s="27" t="s">
        <v>187</v>
      </c>
      <c r="P1" s="28" t="s">
        <v>172</v>
      </c>
    </row>
    <row r="2" spans="1:16" ht="18.5" thickTop="1" thickBot="1" x14ac:dyDescent="0.3">
      <c r="A2" s="236" t="s">
        <v>632</v>
      </c>
      <c r="B2" s="156"/>
      <c r="C2" s="157"/>
      <c r="D2" s="157"/>
      <c r="E2" s="157"/>
      <c r="F2" s="157"/>
      <c r="G2" s="157"/>
      <c r="H2" s="157"/>
      <c r="I2" s="157"/>
      <c r="J2" s="157"/>
      <c r="K2" s="157"/>
      <c r="L2" s="157"/>
      <c r="M2" s="157"/>
      <c r="N2" s="157"/>
      <c r="O2" s="157"/>
      <c r="P2" s="158"/>
    </row>
    <row r="3" spans="1:16" ht="13.5" thickTop="1" thickBot="1" x14ac:dyDescent="0.3"/>
    <row r="4" spans="1:16" ht="13.5" customHeight="1" thickTop="1" x14ac:dyDescent="0.25">
      <c r="B4" s="586" t="s">
        <v>802</v>
      </c>
      <c r="C4" s="587"/>
      <c r="D4" s="587"/>
      <c r="E4" s="587"/>
      <c r="F4" s="587"/>
      <c r="G4" s="587"/>
      <c r="H4" s="588"/>
      <c r="I4" s="24"/>
    </row>
    <row r="5" spans="1:16" x14ac:dyDescent="0.25">
      <c r="B5" s="589"/>
      <c r="C5" s="590"/>
      <c r="D5" s="590"/>
      <c r="E5" s="590"/>
      <c r="F5" s="590"/>
      <c r="G5" s="590"/>
      <c r="H5" s="591"/>
    </row>
    <row r="6" spans="1:16" x14ac:dyDescent="0.25">
      <c r="B6" s="589"/>
      <c r="C6" s="590"/>
      <c r="D6" s="590"/>
      <c r="E6" s="590"/>
      <c r="F6" s="590"/>
      <c r="G6" s="590"/>
      <c r="H6" s="591"/>
    </row>
    <row r="7" spans="1:16" x14ac:dyDescent="0.25">
      <c r="B7" s="589"/>
      <c r="C7" s="590"/>
      <c r="D7" s="590"/>
      <c r="E7" s="590"/>
      <c r="F7" s="590"/>
      <c r="G7" s="590"/>
      <c r="H7" s="591"/>
    </row>
    <row r="8" spans="1:16" x14ac:dyDescent="0.25">
      <c r="B8" s="589"/>
      <c r="C8" s="590"/>
      <c r="D8" s="590"/>
      <c r="E8" s="590"/>
      <c r="F8" s="590"/>
      <c r="G8" s="590"/>
      <c r="H8" s="591"/>
    </row>
    <row r="9" spans="1:16" x14ac:dyDescent="0.25">
      <c r="B9" s="589"/>
      <c r="C9" s="590"/>
      <c r="D9" s="590"/>
      <c r="E9" s="590"/>
      <c r="F9" s="590"/>
      <c r="G9" s="590"/>
      <c r="H9" s="591"/>
    </row>
    <row r="10" spans="1:16" x14ac:dyDescent="0.25">
      <c r="B10" s="589"/>
      <c r="C10" s="590"/>
      <c r="D10" s="590"/>
      <c r="E10" s="590"/>
      <c r="F10" s="590"/>
      <c r="G10" s="590"/>
      <c r="H10" s="591"/>
    </row>
    <row r="11" spans="1:16" x14ac:dyDescent="0.25">
      <c r="B11" s="589"/>
      <c r="C11" s="590"/>
      <c r="D11" s="590"/>
      <c r="E11" s="590"/>
      <c r="F11" s="590"/>
      <c r="G11" s="590"/>
      <c r="H11" s="591"/>
    </row>
    <row r="12" spans="1:16" x14ac:dyDescent="0.25">
      <c r="B12" s="589"/>
      <c r="C12" s="590"/>
      <c r="D12" s="590"/>
      <c r="E12" s="590"/>
      <c r="F12" s="590"/>
      <c r="G12" s="590"/>
      <c r="H12" s="591"/>
    </row>
    <row r="13" spans="1:16" x14ac:dyDescent="0.25">
      <c r="B13" s="589"/>
      <c r="C13" s="590"/>
      <c r="D13" s="590"/>
      <c r="E13" s="590"/>
      <c r="F13" s="590"/>
      <c r="G13" s="590"/>
      <c r="H13" s="591"/>
    </row>
    <row r="14" spans="1:16" ht="13" thickBot="1" x14ac:dyDescent="0.3">
      <c r="B14" s="592"/>
      <c r="C14" s="593"/>
      <c r="D14" s="593"/>
      <c r="E14" s="593"/>
      <c r="F14" s="593"/>
      <c r="G14" s="593"/>
      <c r="H14" s="594"/>
    </row>
    <row r="15" spans="1:16" ht="13" thickTop="1" x14ac:dyDescent="0.25"/>
    <row r="17" spans="1:16" ht="13" thickBot="1" x14ac:dyDescent="0.3"/>
    <row r="18" spans="1:16" ht="16.5" thickTop="1" thickBot="1" x14ac:dyDescent="0.3">
      <c r="B18" s="26" t="s">
        <v>174</v>
      </c>
      <c r="C18" s="27" t="s">
        <v>175</v>
      </c>
      <c r="D18" s="27" t="s">
        <v>176</v>
      </c>
      <c r="E18" s="27" t="s">
        <v>177</v>
      </c>
      <c r="F18" s="27" t="s">
        <v>178</v>
      </c>
      <c r="G18" s="27" t="s">
        <v>179</v>
      </c>
      <c r="H18" s="27" t="s">
        <v>180</v>
      </c>
      <c r="I18" s="27" t="s">
        <v>181</v>
      </c>
      <c r="J18" s="27" t="s">
        <v>182</v>
      </c>
      <c r="K18" s="27" t="s">
        <v>183</v>
      </c>
      <c r="L18" s="27" t="s">
        <v>184</v>
      </c>
      <c r="M18" s="27" t="s">
        <v>185</v>
      </c>
      <c r="N18" s="27" t="s">
        <v>186</v>
      </c>
      <c r="O18" s="27" t="s">
        <v>187</v>
      </c>
      <c r="P18" s="28" t="s">
        <v>172</v>
      </c>
    </row>
    <row r="19" spans="1:16" ht="18.5" thickTop="1" thickBot="1" x14ac:dyDescent="0.3">
      <c r="A19" s="237" t="s">
        <v>722</v>
      </c>
      <c r="B19" s="238"/>
      <c r="C19" s="239"/>
      <c r="D19" s="239"/>
      <c r="E19" s="239"/>
      <c r="F19" s="239"/>
      <c r="G19" s="239"/>
      <c r="H19" s="239"/>
      <c r="I19" s="239"/>
      <c r="J19" s="239"/>
      <c r="K19" s="239"/>
      <c r="L19" s="239"/>
      <c r="M19" s="239"/>
      <c r="N19" s="239"/>
      <c r="O19" s="239"/>
      <c r="P19" s="240">
        <f>SUM(B19:O19)</f>
        <v>0</v>
      </c>
    </row>
    <row r="20" spans="1:16" ht="13.5" thickTop="1" thickBot="1" x14ac:dyDescent="0.3"/>
    <row r="21" spans="1:16" ht="13" thickTop="1" x14ac:dyDescent="0.25">
      <c r="B21" s="595" t="s">
        <v>803</v>
      </c>
      <c r="C21" s="596"/>
      <c r="D21" s="596"/>
      <c r="E21" s="596"/>
      <c r="F21" s="596"/>
      <c r="G21" s="596"/>
      <c r="H21" s="597"/>
    </row>
    <row r="22" spans="1:16" x14ac:dyDescent="0.25">
      <c r="B22" s="598"/>
      <c r="C22" s="599"/>
      <c r="D22" s="599"/>
      <c r="E22" s="599"/>
      <c r="F22" s="599"/>
      <c r="G22" s="599"/>
      <c r="H22" s="600"/>
    </row>
    <row r="23" spans="1:16" x14ac:dyDescent="0.25">
      <c r="B23" s="598"/>
      <c r="C23" s="599"/>
      <c r="D23" s="599"/>
      <c r="E23" s="599"/>
      <c r="F23" s="599"/>
      <c r="G23" s="599"/>
      <c r="H23" s="600"/>
    </row>
    <row r="24" spans="1:16" x14ac:dyDescent="0.25">
      <c r="B24" s="598"/>
      <c r="C24" s="599"/>
      <c r="D24" s="599"/>
      <c r="E24" s="599"/>
      <c r="F24" s="599"/>
      <c r="G24" s="599"/>
      <c r="H24" s="600"/>
    </row>
    <row r="25" spans="1:16" x14ac:dyDescent="0.25">
      <c r="B25" s="598"/>
      <c r="C25" s="599"/>
      <c r="D25" s="599"/>
      <c r="E25" s="599"/>
      <c r="F25" s="599"/>
      <c r="G25" s="599"/>
      <c r="H25" s="600"/>
    </row>
    <row r="26" spans="1:16" x14ac:dyDescent="0.25">
      <c r="B26" s="598"/>
      <c r="C26" s="599"/>
      <c r="D26" s="599"/>
      <c r="E26" s="599"/>
      <c r="F26" s="599"/>
      <c r="G26" s="599"/>
      <c r="H26" s="600"/>
    </row>
    <row r="27" spans="1:16" x14ac:dyDescent="0.25">
      <c r="B27" s="598"/>
      <c r="C27" s="599"/>
      <c r="D27" s="599"/>
      <c r="E27" s="599"/>
      <c r="F27" s="599"/>
      <c r="G27" s="599"/>
      <c r="H27" s="600"/>
    </row>
    <row r="28" spans="1:16" x14ac:dyDescent="0.25">
      <c r="B28" s="598"/>
      <c r="C28" s="599"/>
      <c r="D28" s="599"/>
      <c r="E28" s="599"/>
      <c r="F28" s="599"/>
      <c r="G28" s="599"/>
      <c r="H28" s="600"/>
    </row>
    <row r="29" spans="1:16" x14ac:dyDescent="0.25">
      <c r="B29" s="598"/>
      <c r="C29" s="599"/>
      <c r="D29" s="599"/>
      <c r="E29" s="599"/>
      <c r="F29" s="599"/>
      <c r="G29" s="599"/>
      <c r="H29" s="600"/>
    </row>
    <row r="30" spans="1:16" x14ac:dyDescent="0.25">
      <c r="B30" s="598"/>
      <c r="C30" s="599"/>
      <c r="D30" s="599"/>
      <c r="E30" s="599"/>
      <c r="F30" s="599"/>
      <c r="G30" s="599"/>
      <c r="H30" s="600"/>
    </row>
    <row r="31" spans="1:16" ht="13" thickBot="1" x14ac:dyDescent="0.3">
      <c r="B31" s="601"/>
      <c r="C31" s="602"/>
      <c r="D31" s="602"/>
      <c r="E31" s="602"/>
      <c r="F31" s="602"/>
      <c r="G31" s="602"/>
      <c r="H31" s="603"/>
    </row>
    <row r="32" spans="1:16" ht="13" thickTop="1" x14ac:dyDescent="0.25"/>
  </sheetData>
  <mergeCells count="2">
    <mergeCell ref="B4:H14"/>
    <mergeCell ref="B21:H31"/>
  </mergeCells>
  <pageMargins left="0.7" right="0.7" top="0.75" bottom="0.75" header="0.3" footer="0.3"/>
  <pageSetup scale="61" fitToHeight="0" orientation="landscape" horizontalDpi="4294967295" verticalDpi="4294967295" r:id="rId1"/>
  <headerFooter>
    <oddHeader>&amp;C&amp;"Arial,Bold"&amp;16&amp;KFF0000SENSITIVE SECURITY INFORMATION</oddHeader>
    <oddFooter>&amp;C&amp;G
OMB Control # 1652-0056</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37"/>
  <sheetViews>
    <sheetView topLeftCell="A25" zoomScaleNormal="100" workbookViewId="0">
      <selection activeCell="F4" sqref="F4:G4"/>
    </sheetView>
  </sheetViews>
  <sheetFormatPr defaultRowHeight="12.5" x14ac:dyDescent="0.25"/>
  <cols>
    <col min="2" max="2" width="60.26953125" bestFit="1" customWidth="1"/>
    <col min="3" max="3" width="16.7265625" customWidth="1"/>
    <col min="4" max="4" width="16" bestFit="1" customWidth="1"/>
    <col min="7" max="7" width="20.1796875" customWidth="1"/>
  </cols>
  <sheetData>
    <row r="1" spans="1:7" ht="15.5" thickBot="1" x14ac:dyDescent="0.3">
      <c r="A1" s="609" t="s">
        <v>9</v>
      </c>
      <c r="B1" s="609"/>
      <c r="C1" s="609"/>
      <c r="D1" s="609"/>
      <c r="E1" s="609"/>
      <c r="F1" s="609"/>
      <c r="G1" s="609"/>
    </row>
    <row r="2" spans="1:7" ht="18.5" thickTop="1" x14ac:dyDescent="0.4">
      <c r="A2" s="610" t="s">
        <v>14</v>
      </c>
      <c r="B2" s="611"/>
      <c r="C2" s="611"/>
      <c r="D2" s="611"/>
      <c r="E2" s="611"/>
      <c r="F2" s="611"/>
      <c r="G2" s="612"/>
    </row>
    <row r="3" spans="1:7" ht="18.5" thickBot="1" x14ac:dyDescent="0.45">
      <c r="A3" s="613" t="s">
        <v>15</v>
      </c>
      <c r="B3" s="614"/>
      <c r="C3" s="614"/>
      <c r="D3" s="614"/>
      <c r="E3" s="614"/>
      <c r="F3" s="614"/>
      <c r="G3" s="615"/>
    </row>
    <row r="4" spans="1:7" ht="23.5" thickTop="1" thickBot="1" x14ac:dyDescent="0.5">
      <c r="A4" s="616" t="s">
        <v>804</v>
      </c>
      <c r="B4" s="616"/>
      <c r="C4" s="616"/>
      <c r="D4" s="616"/>
      <c r="E4" s="616"/>
      <c r="F4" s="617" t="str">
        <f>Profile!L3</f>
        <v>CSR FY2020 V.1 (October 2019)</v>
      </c>
      <c r="G4" s="617"/>
    </row>
    <row r="5" spans="1:7" ht="16" thickTop="1" x14ac:dyDescent="0.35">
      <c r="A5" s="618" t="s">
        <v>805</v>
      </c>
      <c r="B5" s="619"/>
      <c r="C5" s="214"/>
      <c r="D5" s="620" t="s">
        <v>32</v>
      </c>
      <c r="E5" s="620"/>
      <c r="F5" s="619">
        <f>Profile!A56</f>
        <v>0</v>
      </c>
      <c r="G5" s="621"/>
    </row>
    <row r="6" spans="1:7" ht="20.5" thickBot="1" x14ac:dyDescent="0.45">
      <c r="A6" s="604">
        <f>Profile!G12</f>
        <v>0</v>
      </c>
      <c r="B6" s="605"/>
      <c r="C6" s="213"/>
      <c r="D6" s="606" t="s">
        <v>33</v>
      </c>
      <c r="E6" s="606"/>
      <c r="F6" s="607">
        <f>Profile!G5</f>
        <v>43466</v>
      </c>
      <c r="G6" s="608"/>
    </row>
    <row r="7" spans="1:7" ht="15.5" thickTop="1" thickBot="1" x14ac:dyDescent="0.4">
      <c r="A7" s="30"/>
      <c r="B7" s="31"/>
      <c r="C7" s="31"/>
      <c r="D7" s="31"/>
      <c r="E7" s="32"/>
      <c r="F7" s="32"/>
      <c r="G7" s="33"/>
    </row>
    <row r="8" spans="1:7" ht="31" thickTop="1" thickBot="1" x14ac:dyDescent="0.3">
      <c r="A8" s="160" t="s">
        <v>170</v>
      </c>
      <c r="B8" s="190" t="s">
        <v>171</v>
      </c>
      <c r="C8" s="198" t="s">
        <v>201</v>
      </c>
      <c r="D8" s="34"/>
      <c r="E8" s="187" t="s">
        <v>628</v>
      </c>
      <c r="G8" s="242" t="s">
        <v>723</v>
      </c>
    </row>
    <row r="9" spans="1:7" ht="16" thickTop="1" x14ac:dyDescent="0.25">
      <c r="A9" s="188">
        <v>1</v>
      </c>
      <c r="B9" s="191" t="s">
        <v>570</v>
      </c>
      <c r="C9" s="6">
        <f>Technical!H8</f>
        <v>0</v>
      </c>
      <c r="D9" s="29"/>
      <c r="E9" s="197">
        <f>Technical!N8</f>
        <v>0</v>
      </c>
      <c r="G9" s="252">
        <f>Technical!$R8</f>
        <v>0</v>
      </c>
    </row>
    <row r="10" spans="1:7" ht="15.5" x14ac:dyDescent="0.25">
      <c r="A10" s="185">
        <v>2</v>
      </c>
      <c r="B10" s="192" t="s">
        <v>577</v>
      </c>
      <c r="C10" s="3">
        <f>Technical!H70</f>
        <v>0</v>
      </c>
      <c r="D10" s="29"/>
      <c r="E10" s="3">
        <f>Technical!N70</f>
        <v>0</v>
      </c>
      <c r="G10" s="253">
        <f>Technical!$R9</f>
        <v>0</v>
      </c>
    </row>
    <row r="11" spans="1:7" ht="15.5" x14ac:dyDescent="0.25">
      <c r="A11" s="185">
        <v>3</v>
      </c>
      <c r="B11" s="193" t="s">
        <v>502</v>
      </c>
      <c r="C11" s="3">
        <f>Technical!H85</f>
        <v>0</v>
      </c>
      <c r="D11" s="29"/>
      <c r="E11" s="3">
        <f>Technical!N85</f>
        <v>0</v>
      </c>
      <c r="G11" s="253">
        <f>Technical!$R10</f>
        <v>0</v>
      </c>
    </row>
    <row r="12" spans="1:7" ht="15.5" x14ac:dyDescent="0.25">
      <c r="A12" s="185">
        <v>4</v>
      </c>
      <c r="B12" s="193" t="s">
        <v>286</v>
      </c>
      <c r="C12" s="3">
        <f>Technical!H101</f>
        <v>0</v>
      </c>
      <c r="D12" s="29"/>
      <c r="E12" s="3">
        <f>Technical!N101</f>
        <v>0</v>
      </c>
      <c r="G12" s="253">
        <f>Technical!$R11</f>
        <v>0</v>
      </c>
    </row>
    <row r="13" spans="1:7" ht="15.5" x14ac:dyDescent="0.25">
      <c r="A13" s="185">
        <v>5</v>
      </c>
      <c r="B13" s="194" t="s">
        <v>469</v>
      </c>
      <c r="C13" s="3">
        <f>Technical!H172</f>
        <v>0</v>
      </c>
      <c r="D13" s="29"/>
      <c r="E13" s="3">
        <f>Technical!N172</f>
        <v>0</v>
      </c>
      <c r="G13" s="253">
        <f>Technical!$R12</f>
        <v>0</v>
      </c>
    </row>
    <row r="14" spans="1:7" ht="15.5" x14ac:dyDescent="0.25">
      <c r="A14" s="185">
        <v>6</v>
      </c>
      <c r="B14" s="194" t="s">
        <v>563</v>
      </c>
      <c r="C14" s="3">
        <f>Technical!H188</f>
        <v>0</v>
      </c>
      <c r="D14" s="29"/>
      <c r="E14" s="3">
        <f>Technical!N188</f>
        <v>0</v>
      </c>
      <c r="G14" s="253">
        <f>Technical!$R13</f>
        <v>0</v>
      </c>
    </row>
    <row r="15" spans="1:7" ht="15.5" x14ac:dyDescent="0.25">
      <c r="A15" s="185">
        <v>7</v>
      </c>
      <c r="B15" s="194" t="s">
        <v>280</v>
      </c>
      <c r="C15" s="3">
        <f>Technical!H198</f>
        <v>0</v>
      </c>
      <c r="D15" s="29"/>
      <c r="E15" s="3">
        <f>Technical!N198</f>
        <v>0</v>
      </c>
      <c r="G15" s="253">
        <f>Technical!$R14</f>
        <v>0</v>
      </c>
    </row>
    <row r="16" spans="1:7" ht="15.5" x14ac:dyDescent="0.25">
      <c r="A16" s="185">
        <v>8</v>
      </c>
      <c r="B16" s="194" t="s">
        <v>576</v>
      </c>
      <c r="C16" s="3">
        <f>Technical!H225</f>
        <v>0</v>
      </c>
      <c r="D16" s="29"/>
      <c r="E16" s="3">
        <f>Technical!N225</f>
        <v>0</v>
      </c>
      <c r="G16" s="253">
        <f>Technical!$R15</f>
        <v>0</v>
      </c>
    </row>
    <row r="17" spans="1:7" ht="15.5" x14ac:dyDescent="0.25">
      <c r="A17" s="185">
        <v>9</v>
      </c>
      <c r="B17" s="194" t="s">
        <v>582</v>
      </c>
      <c r="C17" s="3">
        <f>Technical!H235</f>
        <v>0</v>
      </c>
      <c r="D17" s="29"/>
      <c r="E17" s="3">
        <f>Technical!N235</f>
        <v>0</v>
      </c>
      <c r="G17" s="253">
        <f>Technical!$R16</f>
        <v>0</v>
      </c>
    </row>
    <row r="18" spans="1:7" ht="15.5" x14ac:dyDescent="0.25">
      <c r="A18" s="185">
        <v>10</v>
      </c>
      <c r="B18" s="194" t="s">
        <v>568</v>
      </c>
      <c r="C18" s="3">
        <f>Technical!H251</f>
        <v>0</v>
      </c>
      <c r="D18" s="29"/>
      <c r="E18" s="3">
        <f>Technical!N251</f>
        <v>0</v>
      </c>
      <c r="G18" s="253">
        <f>Technical!$R17</f>
        <v>0</v>
      </c>
    </row>
    <row r="19" spans="1:7" ht="15.5" x14ac:dyDescent="0.25">
      <c r="A19" s="185">
        <v>11</v>
      </c>
      <c r="B19" s="194" t="s">
        <v>583</v>
      </c>
      <c r="C19" s="3">
        <f>Technical!H302</f>
        <v>0</v>
      </c>
      <c r="D19" s="29"/>
      <c r="E19" s="3">
        <f>Technical!N302</f>
        <v>0</v>
      </c>
      <c r="G19" s="253">
        <f>Technical!$R18</f>
        <v>0</v>
      </c>
    </row>
    <row r="20" spans="1:7" ht="15.5" x14ac:dyDescent="0.25">
      <c r="A20" s="185">
        <v>12</v>
      </c>
      <c r="B20" s="194" t="s">
        <v>569</v>
      </c>
      <c r="C20" s="3">
        <f>Technical!H368</f>
        <v>0</v>
      </c>
      <c r="D20" s="29"/>
      <c r="E20" s="3">
        <f>Technical!N368</f>
        <v>0</v>
      </c>
      <c r="G20" s="253">
        <f>Technical!$R19</f>
        <v>0</v>
      </c>
    </row>
    <row r="21" spans="1:7" ht="15.5" x14ac:dyDescent="0.25">
      <c r="A21" s="185">
        <v>13</v>
      </c>
      <c r="B21" s="194" t="s">
        <v>282</v>
      </c>
      <c r="C21" s="3">
        <f>Technical!H404</f>
        <v>0</v>
      </c>
      <c r="D21" s="29"/>
      <c r="E21" s="3">
        <f>Technical!N404</f>
        <v>0</v>
      </c>
      <c r="G21" s="253">
        <f>Technical!$R20</f>
        <v>0</v>
      </c>
    </row>
    <row r="22" spans="1:7" ht="16" thickBot="1" x14ac:dyDescent="0.3">
      <c r="A22" s="186">
        <v>14</v>
      </c>
      <c r="B22" s="195" t="s">
        <v>289</v>
      </c>
      <c r="C22" s="196">
        <f>Technical!H414</f>
        <v>0</v>
      </c>
      <c r="D22" s="29"/>
      <c r="E22" s="196">
        <f>Technical!N414</f>
        <v>0</v>
      </c>
      <c r="G22" s="254">
        <f>Technical!$R$21</f>
        <v>0</v>
      </c>
    </row>
    <row r="23" spans="1:7" ht="16.5" thickTop="1" thickBot="1" x14ac:dyDescent="0.3">
      <c r="A23" s="35"/>
      <c r="B23" s="36"/>
      <c r="C23" s="4"/>
      <c r="D23" s="29"/>
      <c r="E23" s="4"/>
      <c r="G23" s="255"/>
    </row>
    <row r="24" spans="1:7" ht="16.5" thickTop="1" thickBot="1" x14ac:dyDescent="0.3">
      <c r="A24" s="35"/>
      <c r="B24" s="37" t="s">
        <v>202</v>
      </c>
      <c r="C24" s="11">
        <f>Technical!$H$6</f>
        <v>0</v>
      </c>
      <c r="D24" s="29"/>
      <c r="E24" s="5">
        <f>Technical!$N$6</f>
        <v>0</v>
      </c>
      <c r="G24" s="256">
        <f>Technical!$R$22</f>
        <v>0</v>
      </c>
    </row>
    <row r="25" spans="1:7" ht="16" thickTop="1" x14ac:dyDescent="0.25">
      <c r="A25" s="35"/>
      <c r="B25" s="38"/>
      <c r="C25" s="38"/>
      <c r="D25" s="4"/>
      <c r="E25" s="29"/>
      <c r="F25" s="29"/>
      <c r="G25" s="29"/>
    </row>
    <row r="26" spans="1:7" x14ac:dyDescent="0.25">
      <c r="A26" s="29"/>
      <c r="B26" s="29"/>
      <c r="C26" s="29"/>
      <c r="D26" s="29"/>
      <c r="E26" s="29"/>
      <c r="F26" s="29"/>
      <c r="G26" s="29"/>
    </row>
    <row r="27" spans="1:7" ht="15" x14ac:dyDescent="0.3">
      <c r="A27" s="39" t="s">
        <v>1</v>
      </c>
      <c r="B27" s="40"/>
      <c r="C27" s="40"/>
      <c r="D27" s="29"/>
      <c r="E27" s="29"/>
      <c r="F27" s="29"/>
      <c r="G27" s="29"/>
    </row>
    <row r="28" spans="1:7" ht="13" x14ac:dyDescent="0.3">
      <c r="A28" s="41"/>
      <c r="B28" s="41"/>
      <c r="C28" s="41"/>
      <c r="D28" s="29"/>
      <c r="E28" s="29"/>
      <c r="F28" s="29"/>
      <c r="G28" s="29"/>
    </row>
    <row r="29" spans="1:7" ht="13" x14ac:dyDescent="0.25">
      <c r="A29" s="42"/>
      <c r="B29" s="43" t="s">
        <v>8</v>
      </c>
      <c r="C29" s="241"/>
      <c r="D29" s="29"/>
      <c r="E29" s="29"/>
      <c r="F29" s="29"/>
      <c r="G29" s="29"/>
    </row>
    <row r="30" spans="1:7" ht="13" x14ac:dyDescent="0.25">
      <c r="A30" s="42"/>
      <c r="B30" s="43" t="s">
        <v>7</v>
      </c>
      <c r="C30" s="241"/>
      <c r="D30" s="29"/>
      <c r="E30" s="29"/>
      <c r="F30" s="29"/>
      <c r="G30" s="29"/>
    </row>
    <row r="31" spans="1:7" ht="13" x14ac:dyDescent="0.25">
      <c r="A31" s="42"/>
      <c r="B31" s="43" t="s">
        <v>6</v>
      </c>
      <c r="C31" s="241"/>
      <c r="D31" s="29"/>
      <c r="E31" s="29"/>
      <c r="F31" s="29"/>
      <c r="G31" s="29"/>
    </row>
    <row r="32" spans="1:7" ht="13" x14ac:dyDescent="0.3">
      <c r="A32" s="41"/>
      <c r="B32" s="41"/>
      <c r="C32" s="41"/>
      <c r="D32" s="29"/>
      <c r="E32" s="29"/>
      <c r="F32" s="29"/>
      <c r="G32" s="29"/>
    </row>
    <row r="33" spans="1:7" x14ac:dyDescent="0.25">
      <c r="A33" s="29"/>
      <c r="B33" s="29"/>
      <c r="C33" s="29"/>
      <c r="D33" s="29"/>
      <c r="E33" s="29"/>
      <c r="F33" s="29"/>
      <c r="G33" s="29"/>
    </row>
    <row r="34" spans="1:7" ht="13" x14ac:dyDescent="0.25">
      <c r="A34" s="44"/>
      <c r="B34" s="45"/>
      <c r="C34" s="45"/>
      <c r="D34" s="29"/>
      <c r="E34" s="29"/>
      <c r="F34" s="29"/>
      <c r="G34" s="29"/>
    </row>
    <row r="35" spans="1:7" x14ac:dyDescent="0.25">
      <c r="A35" s="29"/>
      <c r="B35" s="29"/>
      <c r="C35" s="29"/>
      <c r="D35" s="29"/>
      <c r="E35" s="29"/>
      <c r="F35" s="29"/>
      <c r="G35" s="29"/>
    </row>
    <row r="36" spans="1:7" x14ac:dyDescent="0.25">
      <c r="A36" s="29"/>
      <c r="B36" s="29"/>
      <c r="C36" s="29"/>
      <c r="D36" s="29"/>
      <c r="E36" s="29"/>
      <c r="F36" s="29"/>
      <c r="G36" s="29"/>
    </row>
    <row r="37" spans="1:7" x14ac:dyDescent="0.25">
      <c r="A37" s="29"/>
      <c r="B37" s="29"/>
      <c r="C37" s="29"/>
      <c r="D37" s="29"/>
      <c r="E37" s="29"/>
      <c r="F37" s="29"/>
      <c r="G37" s="29"/>
    </row>
  </sheetData>
  <mergeCells count="11">
    <mergeCell ref="A6:B6"/>
    <mergeCell ref="D6:E6"/>
    <mergeCell ref="F6:G6"/>
    <mergeCell ref="A1:G1"/>
    <mergeCell ref="A2:G2"/>
    <mergeCell ref="A3:G3"/>
    <mergeCell ref="A4:E4"/>
    <mergeCell ref="F4:G4"/>
    <mergeCell ref="A5:B5"/>
    <mergeCell ref="D5:E5"/>
    <mergeCell ref="F5:G5"/>
  </mergeCells>
  <conditionalFormatting sqref="C24 C9:C22">
    <cfRule type="cellIs" dxfId="24" priority="18" operator="greaterThanOrEqual">
      <formula>0.9</formula>
    </cfRule>
    <cfRule type="cellIs" dxfId="23" priority="19" operator="between">
      <formula>0.7</formula>
      <formula>0.9</formula>
    </cfRule>
    <cfRule type="cellIs" dxfId="22" priority="20" operator="lessThan">
      <formula>0.7</formula>
    </cfRule>
  </conditionalFormatting>
  <conditionalFormatting sqref="C9:C22">
    <cfRule type="containsText" dxfId="21" priority="17" stopIfTrue="1" operator="containsText" text="N/A">
      <formula>NOT(ISERROR(SEARCH("N/A",C9)))</formula>
    </cfRule>
  </conditionalFormatting>
  <conditionalFormatting sqref="E9:E22">
    <cfRule type="cellIs" dxfId="20" priority="10" operator="greaterThanOrEqual">
      <formula>0.9</formula>
    </cfRule>
    <cfRule type="cellIs" dxfId="19" priority="11" operator="between">
      <formula>0.7</formula>
      <formula>0.9</formula>
    </cfRule>
    <cfRule type="cellIs" dxfId="18" priority="12" operator="lessThan">
      <formula>0.7</formula>
    </cfRule>
  </conditionalFormatting>
  <conditionalFormatting sqref="E9:E22">
    <cfRule type="containsText" dxfId="17" priority="9" stopIfTrue="1" operator="containsText" text="N/A">
      <formula>NOT(ISERROR(SEARCH("N/A",E9)))</formula>
    </cfRule>
  </conditionalFormatting>
  <conditionalFormatting sqref="E24">
    <cfRule type="cellIs" dxfId="16" priority="6" operator="greaterThanOrEqual">
      <formula>0.9</formula>
    </cfRule>
    <cfRule type="cellIs" dxfId="15" priority="7" operator="between">
      <formula>0.7</formula>
      <formula>0.9</formula>
    </cfRule>
    <cfRule type="cellIs" dxfId="14" priority="8" operator="lessThan">
      <formula>0.7</formula>
    </cfRule>
  </conditionalFormatting>
  <conditionalFormatting sqref="G9:G22">
    <cfRule type="cellIs" dxfId="13" priority="2" operator="greaterThan">
      <formula>0</formula>
    </cfRule>
  </conditionalFormatting>
  <conditionalFormatting sqref="G24">
    <cfRule type="cellIs" dxfId="12" priority="1" operator="greaterThan">
      <formula>0</formula>
    </cfRule>
  </conditionalFormatting>
  <pageMargins left="0.7" right="0.7" top="0.75" bottom="0.75" header="0.3" footer="0.3"/>
  <pageSetup scale="65" fitToHeight="0" orientation="portrait" horizontalDpi="1200" verticalDpi="1200" r:id="rId1"/>
  <headerFooter>
    <oddHeader>&amp;C&amp;"Arial,Bold"&amp;16&amp;KFF0000SENSITIVE SECURITY INFORMATION</oddHeader>
    <oddFooter>&amp;C&amp;G
OMB Control # 1652-0056</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Col_x002e__x0020_Yr_x002e_ xmlns="351d9c43-df41-4f76-8579-34e6da0a12cb">FY21</Col_x002e__x0020_Yr_x002e_>
    <Doc_x002e__x0020_Type xmlns="351d9c43-df41-4f76-8579-34e6da0a12cb">N/A</Doc_x002e__x0020_Type>
    <Reviewer_x0020_Cmt_x0028_s_x0029_ xmlns="351d9c43-df41-4f76-8579-34e6da0a12cb" xsi:nil="true"/>
    <Prog_x002e__x0020_Office xmlns="351d9c43-df41-4f76-8579-34e6da0a12cb">N/A</Prog_x002e__x0020_Office>
    <Other_x0020_Actions xmlns="351d9c43-df41-4f76-8579-34e6da0a12cb">Legacy</Other_x0020_Actions>
    <Request_x0020_Type xmlns="351d9c43-df41-4f76-8579-34e6da0a12cb">EXT</Request_x0020_Type>
    <_dlc_DocId xmlns="dcc26ded-df53-40e4-b0ec-50f0378640d6">2MNXFYDWMX7Y-1832746947-892</_dlc_DocId>
    <_dlc_DocIdUrl xmlns="dcc26ded-df53-40e4-b0ec-50f0378640d6">
      <Url>https://office.ishare.tsa.dhs.gov/sites/oit/bmo/pra/_layouts/15/DocIdRedir.aspx?ID=2MNXFYDWMX7Y-1832746947-892</Url>
      <Description>2MNXFYDWMX7Y-1832746947-892</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FAE3E703E4794793878A49BBFE0A14" ma:contentTypeVersion="6" ma:contentTypeDescription="Create a new document." ma:contentTypeScope="" ma:versionID="e3364a3656b296633d4492654086aacc">
  <xsd:schema xmlns:xsd="http://www.w3.org/2001/XMLSchema" xmlns:xs="http://www.w3.org/2001/XMLSchema" xmlns:p="http://schemas.microsoft.com/office/2006/metadata/properties" xmlns:ns2="dcc26ded-df53-40e4-b0ec-50f0378640d6" xmlns:ns3="351d9c43-df41-4f76-8579-34e6da0a12cb" targetNamespace="http://schemas.microsoft.com/office/2006/metadata/properties" ma:root="true" ma:fieldsID="49d6e3401e85328744c1d576e6799357" ns2:_="" ns3:_="">
    <xsd:import namespace="dcc26ded-df53-40e4-b0ec-50f0378640d6"/>
    <xsd:import namespace="351d9c43-df41-4f76-8579-34e6da0a12cb"/>
    <xsd:element name="properties">
      <xsd:complexType>
        <xsd:sequence>
          <xsd:element name="documentManagement">
            <xsd:complexType>
              <xsd:all>
                <xsd:element ref="ns2:_dlc_DocId" minOccurs="0"/>
                <xsd:element ref="ns2:_dlc_DocIdUrl" minOccurs="0"/>
                <xsd:element ref="ns2:_dlc_DocIdPersistId" minOccurs="0"/>
                <xsd:element ref="ns3:Col_x002e__x0020_Yr_x002e_" minOccurs="0"/>
                <xsd:element ref="ns3:Request_x0020_Type" minOccurs="0"/>
                <xsd:element ref="ns3:Doc_x002e__x0020_Type" minOccurs="0"/>
                <xsd:element ref="ns3:Reviewer_x0020_Cmt_x0028_s_x0029_" minOccurs="0"/>
                <xsd:element ref="ns3:Prog_x002e__x0020_Office" minOccurs="0"/>
                <xsd:element ref="ns3:Other_x0020_Ac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26ded-df53-40e4-b0ec-50f0378640d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51d9c43-df41-4f76-8579-34e6da0a12cb" elementFormDefault="qualified">
    <xsd:import namespace="http://schemas.microsoft.com/office/2006/documentManagement/types"/>
    <xsd:import namespace="http://schemas.microsoft.com/office/infopath/2007/PartnerControls"/>
    <xsd:element name="Col_x002e__x0020_Yr_x002e_" ma:index="11" nillable="true" ma:displayName="Col. Yr." ma:default="FY21" ma:format="Dropdown" ma:internalName="Col_x002e__x0020_Yr_x002e_">
      <xsd:simpleType>
        <xsd:restriction base="dms:Choice">
          <xsd:enumeration value="FY20"/>
          <xsd:enumeration value="FY21"/>
          <xsd:enumeration value="FY22"/>
        </xsd:restriction>
      </xsd:simpleType>
    </xsd:element>
    <xsd:element name="Request_x0020_Type" ma:index="12" nillable="true" ma:displayName="Request Type" ma:default="EXT" ma:format="Dropdown" ma:internalName="Request_x0020_Type">
      <xsd:simpleType>
        <xsd:union memberTypes="dms:Text">
          <xsd:simpleType>
            <xsd:restriction base="dms:Choice">
              <xsd:enumeration value="EXT"/>
              <xsd:enumeration value="REV"/>
              <xsd:enumeration value="Gen. IC"/>
              <xsd:enumeration value="83C"/>
              <xsd:enumeration value="NEW"/>
              <xsd:enumeration value="IFR"/>
              <xsd:enumeration value="NPRM"/>
              <xsd:enumeration value="Other"/>
            </xsd:restriction>
          </xsd:simpleType>
        </xsd:union>
      </xsd:simpleType>
    </xsd:element>
    <xsd:element name="Doc_x002e__x0020_Type" ma:index="13" nillable="true" ma:displayName="Doc. Type" ma:default="N/A" ma:format="Dropdown" ma:internalName="Doc_x002e__x0020_Type">
      <xsd:simpleType>
        <xsd:union memberTypes="dms:Text">
          <xsd:simpleType>
            <xsd:restriction base="dms:Choice">
              <xsd:enumeration value="60DN"/>
              <xsd:enumeration value="30DN"/>
              <xsd:enumeration value="SS Pt. A"/>
              <xsd:enumeration value="SS Pt. B"/>
              <xsd:enumeration value="FR Pub."/>
              <xsd:enumeration value="N/A"/>
              <xsd:enumeration value="Instrument"/>
              <xsd:enumeration value="Screenshot(s)"/>
              <xsd:enumeration value="Instruction"/>
              <xsd:enumeration value="Gen. Appl."/>
              <xsd:enumeration value="PTA"/>
              <xsd:enumeration value="OMB NOA"/>
              <xsd:enumeration value="Auth."/>
              <xsd:enumeration value="SORN"/>
              <xsd:enumeration value="PIA"/>
              <xsd:enumeration value="Source"/>
            </xsd:restriction>
          </xsd:simpleType>
        </xsd:union>
      </xsd:simpleType>
    </xsd:element>
    <xsd:element name="Reviewer_x0020_Cmt_x0028_s_x0029_" ma:index="14" nillable="true" ma:displayName="Reviewer Cmt(s)" ma:internalName="Reviewer_x0020_Cmt_x0028_s_x0029_">
      <xsd:simpleType>
        <xsd:restriction base="dms:Text">
          <xsd:maxLength value="255"/>
        </xsd:restriction>
      </xsd:simpleType>
    </xsd:element>
    <xsd:element name="Prog_x002e__x0020_Office" ma:index="15" nillable="true" ma:displayName="Prog. Office" ma:default="N/A" ma:format="Dropdown" ma:internalName="Prog_x002e__x0020_Office">
      <xsd:simpleType>
        <xsd:union memberTypes="dms:Text">
          <xsd:simpleType>
            <xsd:restriction base="dms:Choice">
              <xsd:enumeration value="PPE"/>
              <xsd:enumeration value="LE/FAMS"/>
              <xsd:enumeration value="I&amp;A"/>
              <xsd:enumeration value="T&amp;D"/>
              <xsd:enumeration value="CFO"/>
              <xsd:enumeration value="HC"/>
              <xsd:enumeration value="IT"/>
              <xsd:enumeration value="CRL/OTE"/>
              <xsd:enumeration value="RCA"/>
              <xsd:enumeration value="SEC. OPs."/>
              <xsd:enumeration value="SCPA"/>
              <xsd:enumeration value="N/A"/>
            </xsd:restriction>
          </xsd:simpleType>
        </xsd:union>
      </xsd:simpleType>
    </xsd:element>
    <xsd:element name="Other_x0020_Actions" ma:index="16" nillable="true" ma:displayName="Other Actions" ma:default="Legacy" ma:format="Dropdown" ma:internalName="Other_x0020_Actions">
      <xsd:simpleType>
        <xsd:union memberTypes="dms:Text">
          <xsd:simpleType>
            <xsd:restriction base="dms:Choice">
              <xsd:enumeration value="PO Review"/>
              <xsd:enumeration value="EAB Review"/>
              <xsd:enumeration value="CC Review"/>
              <xsd:enumeration value="DocTracker"/>
              <xsd:enumeration value="CC Admin"/>
              <xsd:enumeration value="Legacy"/>
              <xsd:enumeration value="ROCIS"/>
              <xsd:enumeration value="DHS Privacy"/>
              <xsd:enumeration value="TSA Privacy"/>
              <xsd:enumeration value="Fed. Reg."/>
              <xsd:enumeration value="PO/EAB Review"/>
              <xsd:enumeration value="FORMS"/>
              <xsd:enumeration value="SSI"/>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Projec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7535EB-F942-419F-B30C-495D76F6A261}">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351d9c43-df41-4f76-8579-34e6da0a12cb"/>
    <ds:schemaRef ds:uri="dcc26ded-df53-40e4-b0ec-50f0378640d6"/>
    <ds:schemaRef ds:uri="http://www.w3.org/XML/1998/namespace"/>
    <ds:schemaRef ds:uri="http://purl.org/dc/dcmitype/"/>
  </ds:schemaRefs>
</ds:datastoreItem>
</file>

<file path=customXml/itemProps2.xml><?xml version="1.0" encoding="utf-8"?>
<ds:datastoreItem xmlns:ds="http://schemas.openxmlformats.org/officeDocument/2006/customXml" ds:itemID="{EB19E5C2-32F3-40DF-AEA4-A2E45D4426B7}">
  <ds:schemaRefs>
    <ds:schemaRef ds:uri="http://schemas.microsoft.com/sharepoint/events"/>
  </ds:schemaRefs>
</ds:datastoreItem>
</file>

<file path=customXml/itemProps3.xml><?xml version="1.0" encoding="utf-8"?>
<ds:datastoreItem xmlns:ds="http://schemas.openxmlformats.org/officeDocument/2006/customXml" ds:itemID="{980C3A20-9996-46E9-ADC5-8DDF315C65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26ded-df53-40e4-b0ec-50f0378640d6"/>
    <ds:schemaRef ds:uri="351d9c43-df41-4f76-8579-34e6da0a12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20C750F-A602-45B4-9E81-D3827EDB7D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7</vt:i4>
      </vt:variant>
    </vt:vector>
  </HeadingPairs>
  <TitlesOfParts>
    <vt:vector size="26" baseType="lpstr">
      <vt:lpstr>SSI Cover Sheet</vt:lpstr>
      <vt:lpstr>Profile</vt:lpstr>
      <vt:lpstr>Checklist</vt:lpstr>
      <vt:lpstr>Checklist - IT</vt:lpstr>
      <vt:lpstr>Technical</vt:lpstr>
      <vt:lpstr>Weights</vt:lpstr>
      <vt:lpstr>Data String</vt:lpstr>
      <vt:lpstr>Previous CSR Implementation</vt:lpstr>
      <vt:lpstr>Comprehensive Summary</vt:lpstr>
      <vt:lpstr>Comprehensive Charting</vt:lpstr>
      <vt:lpstr>Dropdown Menus</vt:lpstr>
      <vt:lpstr>7 Recommendations</vt:lpstr>
      <vt:lpstr>7A Follow up on Recommendations</vt:lpstr>
      <vt:lpstr>8 Considerations</vt:lpstr>
      <vt:lpstr>9 Best Practices</vt:lpstr>
      <vt:lpstr>10 Critical Facility List</vt:lpstr>
      <vt:lpstr>12 Meeting Attendees</vt:lpstr>
      <vt:lpstr>SAI List</vt:lpstr>
      <vt:lpstr>PRA Burden Statement</vt:lpstr>
      <vt:lpstr>'7 Recommendations'!Print_Area</vt:lpstr>
      <vt:lpstr>'7A Follow up on Recommendations'!Print_Area</vt:lpstr>
      <vt:lpstr>Checklist!Print_Area</vt:lpstr>
      <vt:lpstr>'Checklist - IT'!Print_Area</vt:lpstr>
      <vt:lpstr>'Comprehensive Charting'!Print_Area</vt:lpstr>
      <vt:lpstr>Profile!Print_Area</vt:lpstr>
      <vt:lpstr>'SSI Cover Sheet'!Print_Area</vt:lpstr>
    </vt:vector>
  </TitlesOfParts>
  <Company>DHS/TSA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FY2013 BASE MT Template</dc:title>
  <dc:subject>BASE MT</dc:subject>
  <dc:creator>Keith DeYoung</dc:creator>
  <cp:keywords>BASE;5000.22</cp:keywords>
  <dc:description>FY2013 BASE Template</dc:description>
  <cp:lastModifiedBy>Walsh, Christina</cp:lastModifiedBy>
  <cp:lastPrinted>2019-08-12T18:53:56Z</cp:lastPrinted>
  <dcterms:created xsi:type="dcterms:W3CDTF">2006-07-16T17:45:38Z</dcterms:created>
  <dcterms:modified xsi:type="dcterms:W3CDTF">2021-11-15T15:05:56Z</dcterms:modified>
  <cp:category>BASE Template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0x01010014FAE3E703E4794793878A49BBFE0A14</vt:lpwstr>
  </property>
  <property fmtid="{D5CDD505-2E9C-101B-9397-08002B2CF9AE}" pid="4" name="Checked by">
    <vt:lpwstr>Keith DeYoung</vt:lpwstr>
  </property>
  <property fmtid="{D5CDD505-2E9C-101B-9397-08002B2CF9AE}" pid="5" name="_dlc_DocIdItemGuid">
    <vt:lpwstr>c2719741-c8bc-4b1a-9989-043b9ac58ed9</vt:lpwstr>
  </property>
</Properties>
</file>