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26"/>
  <workbookPr defaultThemeVersion="124226"/>
  <mc:AlternateContent xmlns:mc="http://schemas.openxmlformats.org/markup-compatibility/2006">
    <mc:Choice Requires="x15">
      <x15ac:absPath xmlns:x15ac="http://schemas.microsoft.com/office/spreadsheetml/2010/11/ac" url="https://usepa-my.sharepoint.com/personal/wrigley_william_epa_gov/Documents/Desktop/temp/"/>
    </mc:Choice>
  </mc:AlternateContent>
  <xr:revisionPtr revIDLastSave="0" documentId="8_{DD0F04AE-7B3B-43FA-871C-B2BB50A315CD}" xr6:coauthVersionLast="47" xr6:coauthVersionMax="47" xr10:uidLastSave="{00000000-0000-0000-0000-000000000000}"/>
  <bookViews>
    <workbookView xWindow="-110" yWindow="-110" windowWidth="19420" windowHeight="10420" activeTab="1" xr2:uid="{00000000-000D-0000-FFFF-FFFF00000000}"/>
  </bookViews>
  <sheets>
    <sheet name="# Respondents" sheetId="4" r:id="rId1"/>
    <sheet name="# Responses" sheetId="5" r:id="rId2"/>
    <sheet name="Respondent Burden" sheetId="1" r:id="rId3"/>
    <sheet name="Agency Burden" sheetId="3" r:id="rId4"/>
  </sheets>
  <definedNames>
    <definedName name="OLE_LINK1" localSheetId="3">'Agency Burden'!#REF!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37" i="1" l="1"/>
  <c r="E22" i="1" l="1"/>
  <c r="G22" i="1" s="1"/>
  <c r="I22" i="1" l="1"/>
  <c r="H22" i="1"/>
  <c r="J22" i="1" s="1"/>
  <c r="C12" i="5"/>
  <c r="D12" i="5"/>
  <c r="D5" i="5"/>
  <c r="D4" i="5"/>
  <c r="C5" i="5"/>
  <c r="C4" i="5"/>
  <c r="E10" i="3"/>
  <c r="G10" i="3" s="1"/>
  <c r="E14" i="1"/>
  <c r="G14" i="1" s="1"/>
  <c r="E20" i="1"/>
  <c r="G20" i="1" s="1"/>
  <c r="E18" i="1"/>
  <c r="G18" i="1" s="1"/>
  <c r="E26" i="1"/>
  <c r="G26" i="1" s="1"/>
  <c r="F12" i="5" l="1"/>
  <c r="H10" i="3"/>
  <c r="I10" i="3"/>
  <c r="H14" i="1"/>
  <c r="I14" i="1"/>
  <c r="H20" i="1"/>
  <c r="I20" i="1"/>
  <c r="H18" i="1"/>
  <c r="I18" i="1"/>
  <c r="I26" i="1"/>
  <c r="H26" i="1"/>
  <c r="D7" i="5"/>
  <c r="D8" i="5"/>
  <c r="D9" i="5"/>
  <c r="D10" i="5"/>
  <c r="D11" i="5"/>
  <c r="D6" i="5"/>
  <c r="C7" i="5"/>
  <c r="C8" i="5"/>
  <c r="C6" i="5"/>
  <c r="E6" i="3"/>
  <c r="E4" i="3"/>
  <c r="G4" i="3" s="1"/>
  <c r="E33" i="1"/>
  <c r="E25" i="1"/>
  <c r="E13" i="1"/>
  <c r="G13" i="1" s="1"/>
  <c r="J10" i="3" l="1"/>
  <c r="J14" i="1"/>
  <c r="J18" i="1"/>
  <c r="J20" i="1"/>
  <c r="J26" i="1"/>
  <c r="I4" i="3"/>
  <c r="H4" i="3"/>
  <c r="H13" i="1"/>
  <c r="I13" i="1"/>
  <c r="J13" i="1" l="1"/>
  <c r="J4" i="3"/>
  <c r="G7" i="4" l="1"/>
  <c r="D8" i="4" s="1"/>
  <c r="F8" i="5" l="1"/>
  <c r="E8" i="3"/>
  <c r="E9" i="3"/>
  <c r="E24" i="1"/>
  <c r="E23" i="1"/>
  <c r="E19" i="1"/>
  <c r="E11" i="1"/>
  <c r="E21" i="1"/>
  <c r="F6" i="5"/>
  <c r="F11" i="5" l="1"/>
  <c r="F7" i="5"/>
  <c r="G19" i="1"/>
  <c r="I19" i="1" s="1"/>
  <c r="E9" i="1"/>
  <c r="E7" i="1"/>
  <c r="G7" i="1" s="1"/>
  <c r="E5" i="3"/>
  <c r="F5" i="5" l="1"/>
  <c r="F4" i="5"/>
  <c r="H19" i="1"/>
  <c r="J19" i="1" s="1"/>
  <c r="G9" i="1"/>
  <c r="H9" i="1" l="1"/>
  <c r="I9" i="1"/>
  <c r="J9" i="1" l="1"/>
  <c r="E10" i="1"/>
  <c r="F10" i="4" l="1"/>
  <c r="E10" i="4"/>
  <c r="C8" i="4" l="1"/>
  <c r="C9" i="4" l="1"/>
  <c r="C10" i="4" s="1"/>
  <c r="G8" i="4" l="1"/>
  <c r="D9" i="4" l="1"/>
  <c r="I7" i="1"/>
  <c r="H7" i="1"/>
  <c r="J7" i="1" l="1"/>
  <c r="G9" i="4"/>
  <c r="G10" i="4" s="1"/>
  <c r="D10" i="4"/>
  <c r="F10" i="1" l="1"/>
  <c r="F33" i="1"/>
  <c r="G33" i="1" s="1"/>
  <c r="F25" i="1"/>
  <c r="F24" i="1"/>
  <c r="F8" i="3" l="1"/>
  <c r="G8" i="3" s="1"/>
  <c r="G24" i="1"/>
  <c r="G25" i="1"/>
  <c r="F9" i="3"/>
  <c r="G9" i="3" s="1"/>
  <c r="I33" i="1"/>
  <c r="H33" i="1"/>
  <c r="J33" i="1" s="1"/>
  <c r="J36" i="1" s="1"/>
  <c r="F11" i="1"/>
  <c r="F5" i="3" s="1"/>
  <c r="G5" i="3" s="1"/>
  <c r="G10" i="1"/>
  <c r="I5" i="3" l="1"/>
  <c r="H5" i="3"/>
  <c r="J5" i="3" s="1"/>
  <c r="G36" i="1"/>
  <c r="H9" i="3"/>
  <c r="I9" i="3"/>
  <c r="J9" i="3" s="1"/>
  <c r="I25" i="1"/>
  <c r="H25" i="1"/>
  <c r="J25" i="1" s="1"/>
  <c r="H24" i="1"/>
  <c r="I24" i="1"/>
  <c r="H10" i="1"/>
  <c r="I10" i="1"/>
  <c r="J10" i="1" s="1"/>
  <c r="F21" i="1"/>
  <c r="G11" i="1"/>
  <c r="H8" i="3"/>
  <c r="I8" i="3"/>
  <c r="J24" i="1" l="1"/>
  <c r="J8" i="3"/>
  <c r="H11" i="1"/>
  <c r="I11" i="1"/>
  <c r="J11" i="1" s="1"/>
  <c r="F23" i="1"/>
  <c r="C9" i="5"/>
  <c r="F9" i="5" s="1"/>
  <c r="G21" i="1"/>
  <c r="F6" i="3" l="1"/>
  <c r="G6" i="3" s="1"/>
  <c r="C10" i="5"/>
  <c r="F10" i="5" s="1"/>
  <c r="F13" i="5" s="1"/>
  <c r="G23" i="1"/>
  <c r="H21" i="1"/>
  <c r="I21" i="1"/>
  <c r="J21" i="1" l="1"/>
  <c r="I23" i="1"/>
  <c r="G27" i="1" s="1"/>
  <c r="F17" i="5" s="1"/>
  <c r="H23" i="1"/>
  <c r="J23" i="1" s="1"/>
  <c r="J27" i="1" s="1"/>
  <c r="I6" i="3"/>
  <c r="H6" i="3"/>
  <c r="J6" i="3" s="1"/>
  <c r="J11" i="3" s="1"/>
  <c r="J37" i="1" l="1"/>
  <c r="J39" i="1" s="1"/>
  <c r="G11" i="3"/>
</calcChain>
</file>

<file path=xl/sharedStrings.xml><?xml version="1.0" encoding="utf-8"?>
<sst xmlns="http://schemas.openxmlformats.org/spreadsheetml/2006/main" count="139" uniqueCount="119">
  <si>
    <t>(A)</t>
  </si>
  <si>
    <t>(B)</t>
  </si>
  <si>
    <t>(C)</t>
  </si>
  <si>
    <t>(D)</t>
  </si>
  <si>
    <t>(E)</t>
  </si>
  <si>
    <t>Reporting Subtotal</t>
  </si>
  <si>
    <t>Total</t>
  </si>
  <si>
    <t>Burden item</t>
  </si>
  <si>
    <t>Number of Respondents</t>
  </si>
  <si>
    <t>Respondents That Submit Reports</t>
  </si>
  <si>
    <t>Respondents That Do Not Submit Any Reports</t>
  </si>
  <si>
    <t>Year</t>
  </si>
  <si>
    <t>Number of New Respondents</t>
  </si>
  <si>
    <t>Number of Existing Respondents</t>
  </si>
  <si>
    <t>Number of Existing  Respondents that keep records but do not submit reports</t>
  </si>
  <si>
    <t>Number of Existing Respondents That Are Also New Respondents</t>
  </si>
  <si>
    <t>(E=A+B+C-D)</t>
  </si>
  <si>
    <t>Average</t>
  </si>
  <si>
    <t>Total Annual Responses</t>
  </si>
  <si>
    <t>(A)
Information Collection Activity</t>
  </si>
  <si>
    <t xml:space="preserve">(B)
Number of Respondents  </t>
  </si>
  <si>
    <t>(C)
Number of Responses</t>
  </si>
  <si>
    <t>(D)
Number of Existing Respondents That Keep Records But Do Not Submit Reports</t>
  </si>
  <si>
    <t>(E)
Total Annual Responses
E=(BxC)+D</t>
  </si>
  <si>
    <t>Assumptions:</t>
  </si>
  <si>
    <t>Recordkeeping Subtotal</t>
  </si>
  <si>
    <t>Labor Rates:</t>
  </si>
  <si>
    <t>hrs/response:</t>
  </si>
  <si>
    <t>N/A - Not Applicable</t>
  </si>
  <si>
    <t>ERG Notes:</t>
  </si>
  <si>
    <t>1. Applications</t>
  </si>
  <si>
    <t>N/A</t>
  </si>
  <si>
    <t>2. Survey and Studies</t>
  </si>
  <si>
    <t>c. Create information</t>
  </si>
  <si>
    <t>d. Gather existing information</t>
  </si>
  <si>
    <t>b. Plan activities</t>
  </si>
  <si>
    <t>c. Implement activities</t>
  </si>
  <si>
    <t>f. Time to train personnel</t>
  </si>
  <si>
    <t>g. Time for audits</t>
  </si>
  <si>
    <t>Review semiannual reports</t>
  </si>
  <si>
    <t>Management</t>
  </si>
  <si>
    <t>Technical</t>
  </si>
  <si>
    <t>Clerical</t>
  </si>
  <si>
    <t>a  These notifications are initial notifications for sources constructed, modified or re-contructed after August 2011 and prior to September 2015.</t>
  </si>
  <si>
    <t>Footnotes:</t>
  </si>
  <si>
    <t>Table 1: Annual Respondent Burden and Cost – NESHAP for Wet-formed Fiberglass Mat Production (40 CFR Part 63, Subpart HHHH) (Renewal)</t>
  </si>
  <si>
    <t>Table 2: Average Annual EPA Burden and Cost – NESHAP for Wet-formed Fiberglass Mat Production (40 CFR Part 63, Subpart HHHH) (Renewal)</t>
  </si>
  <si>
    <t>NESHAP for Wet-formed Fiberglass Mat Production (40 CFR Part 63, Subpart HHHH) (Renewal)</t>
  </si>
  <si>
    <r>
      <t>1</t>
    </r>
    <r>
      <rPr>
        <sz val="10"/>
        <color theme="1"/>
        <rFont val="Times New Roman"/>
        <family val="1"/>
      </rPr>
      <t xml:space="preserve"> New respondents include sources with constructed, reconstructed, and modified affected facilities.</t>
    </r>
  </si>
  <si>
    <t>ii. Notification of actual startup</t>
  </si>
  <si>
    <t>d. Develop record system</t>
  </si>
  <si>
    <t>Notification of construction/reconstruction</t>
  </si>
  <si>
    <t>Notification of applicability of standard</t>
  </si>
  <si>
    <r>
      <t xml:space="preserve">Review initial notifications: applicability, performance test, compliance status </t>
    </r>
    <r>
      <rPr>
        <vertAlign val="superscript"/>
        <sz val="10"/>
        <rFont val="Times New Roman"/>
        <family val="1"/>
      </rPr>
      <t>a</t>
    </r>
  </si>
  <si>
    <r>
      <t xml:space="preserve">Review notifications of 5-year performance test/retest </t>
    </r>
    <r>
      <rPr>
        <vertAlign val="superscript"/>
        <sz val="10"/>
        <rFont val="Times New Roman"/>
        <family val="1"/>
      </rPr>
      <t>b</t>
    </r>
  </si>
  <si>
    <r>
      <t xml:space="preserve">Review performance test/reports </t>
    </r>
    <r>
      <rPr>
        <vertAlign val="superscript"/>
        <sz val="10"/>
        <rFont val="Times New Roman"/>
        <family val="1"/>
      </rPr>
      <t>c</t>
    </r>
  </si>
  <si>
    <r>
      <t xml:space="preserve">Review reports of excess emissions  </t>
    </r>
    <r>
      <rPr>
        <vertAlign val="superscript"/>
        <sz val="12"/>
        <color rgb="FF000000"/>
        <rFont val="Times New Roman"/>
        <family val="1"/>
      </rPr>
      <t>d</t>
    </r>
  </si>
  <si>
    <r>
      <t xml:space="preserve">Review reports of no excess emissions  </t>
    </r>
    <r>
      <rPr>
        <vertAlign val="superscript"/>
        <sz val="12"/>
        <color rgb="FF000000"/>
        <rFont val="Times New Roman"/>
        <family val="1"/>
      </rPr>
      <t>d</t>
    </r>
  </si>
  <si>
    <t xml:space="preserve">Notification of compliance status </t>
  </si>
  <si>
    <t>Notification of actual startup</t>
  </si>
  <si>
    <t>a. Familiarization with rule requrements</t>
  </si>
  <si>
    <r>
      <t xml:space="preserve">ix. Startup, shutdown, malfunction report </t>
    </r>
    <r>
      <rPr>
        <vertAlign val="superscript"/>
        <sz val="10"/>
        <rFont val="Times New Roman"/>
        <family val="1"/>
      </rPr>
      <t xml:space="preserve">f </t>
    </r>
    <r>
      <rPr>
        <sz val="10"/>
        <rFont val="Times New Roman"/>
        <family val="1"/>
      </rPr>
      <t xml:space="preserve">   </t>
    </r>
  </si>
  <si>
    <t>5. Recordkeeping requirements</t>
  </si>
  <si>
    <r>
      <t xml:space="preserve">vi. Startup, shutdown, and malfunction plan </t>
    </r>
    <r>
      <rPr>
        <vertAlign val="superscript"/>
        <sz val="10"/>
        <rFont val="Times New Roman"/>
        <family val="1"/>
      </rPr>
      <t>c</t>
    </r>
  </si>
  <si>
    <r>
      <t xml:space="preserve">Review of startup, shutdown, malfunction report  </t>
    </r>
    <r>
      <rPr>
        <vertAlign val="superscript"/>
        <sz val="10"/>
        <color rgb="FF000000"/>
        <rFont val="Times New Roman"/>
        <family val="1"/>
      </rPr>
      <t>e</t>
    </r>
  </si>
  <si>
    <t>Startup, shutdown, and malfunction report</t>
  </si>
  <si>
    <r>
      <t xml:space="preserve">TOTAL COST (rounded) </t>
    </r>
    <r>
      <rPr>
        <b/>
        <vertAlign val="superscript"/>
        <sz val="10"/>
        <rFont val="Times New Roman"/>
        <family val="1"/>
      </rPr>
      <t>f</t>
    </r>
  </si>
  <si>
    <r>
      <t xml:space="preserve">i. Initial performance tests </t>
    </r>
    <r>
      <rPr>
        <vertAlign val="superscript"/>
        <sz val="10"/>
        <rFont val="Times New Roman"/>
        <family val="1"/>
      </rPr>
      <t>d</t>
    </r>
  </si>
  <si>
    <r>
      <t xml:space="preserve">ii. 5-year performance test </t>
    </r>
    <r>
      <rPr>
        <vertAlign val="superscript"/>
        <sz val="10"/>
        <rFont val="Times New Roman"/>
        <family val="1"/>
      </rPr>
      <t>d</t>
    </r>
  </si>
  <si>
    <r>
      <t xml:space="preserve">iii. Repeat of performance test </t>
    </r>
    <r>
      <rPr>
        <vertAlign val="superscript"/>
        <sz val="10"/>
        <rFont val="Times New Roman"/>
        <family val="1"/>
      </rPr>
      <t>d</t>
    </r>
  </si>
  <si>
    <t>3. Reporting requirements</t>
  </si>
  <si>
    <t>B. Required activities</t>
  </si>
  <si>
    <t>See 4E</t>
  </si>
  <si>
    <t>See 3B</t>
  </si>
  <si>
    <r>
      <t xml:space="preserve">e. Write reports </t>
    </r>
    <r>
      <rPr>
        <vertAlign val="superscript"/>
        <sz val="10"/>
        <rFont val="Times New Roman"/>
        <family val="1"/>
      </rPr>
      <t>a, d</t>
    </r>
  </si>
  <si>
    <t>i. Notification of construction/reconstruction</t>
  </si>
  <si>
    <t>iii. Notification of applicability of standard</t>
  </si>
  <si>
    <r>
      <t xml:space="preserve">iv. Monitoring of operations and equipment </t>
    </r>
    <r>
      <rPr>
        <vertAlign val="superscript"/>
        <sz val="10"/>
        <rFont val="Times New Roman"/>
        <family val="1"/>
      </rPr>
      <t>e</t>
    </r>
  </si>
  <si>
    <t xml:space="preserve">v. Operation, maintenance, monitoring plan </t>
  </si>
  <si>
    <r>
      <t xml:space="preserve">vi. Reports of performance test/restest (through CEDRI using ERT) </t>
    </r>
    <r>
      <rPr>
        <vertAlign val="superscript"/>
        <sz val="10"/>
        <rFont val="Times New Roman"/>
        <family val="1"/>
      </rPr>
      <t>f</t>
    </r>
  </si>
  <si>
    <r>
      <t xml:space="preserve">vii. Semiannual compliance report with instances of failure to meet applicable standards  </t>
    </r>
    <r>
      <rPr>
        <vertAlign val="superscript"/>
        <sz val="10"/>
        <rFont val="Times New Roman"/>
        <family val="1"/>
      </rPr>
      <t xml:space="preserve">g </t>
    </r>
    <r>
      <rPr>
        <sz val="10"/>
        <rFont val="Times New Roman"/>
        <family val="1"/>
      </rPr>
      <t xml:space="preserve">     </t>
    </r>
  </si>
  <si>
    <r>
      <t xml:space="preserve">viii. Semiannual compliance report with no instances of failure to meet applicable standards </t>
    </r>
    <r>
      <rPr>
        <vertAlign val="superscript"/>
        <sz val="10"/>
        <rFont val="Times New Roman"/>
        <family val="1"/>
      </rPr>
      <t>g</t>
    </r>
    <r>
      <rPr>
        <sz val="10"/>
        <rFont val="Times New Roman"/>
        <family val="1"/>
      </rPr>
      <t xml:space="preserve">     </t>
    </r>
  </si>
  <si>
    <t xml:space="preserve">iv. Notification of performance test/retest </t>
  </si>
  <si>
    <t xml:space="preserve">v. Notification of compliance status </t>
  </si>
  <si>
    <t>See 3A</t>
  </si>
  <si>
    <r>
      <rPr>
        <vertAlign val="superscript"/>
        <sz val="12"/>
        <color theme="1"/>
        <rFont val="Times New Roman"/>
        <family val="1"/>
      </rPr>
      <t>f</t>
    </r>
    <r>
      <rPr>
        <sz val="12"/>
        <color theme="1"/>
        <rFont val="Times New Roman"/>
        <family val="1"/>
      </rPr>
      <t xml:space="preserve"> </t>
    </r>
    <r>
      <rPr>
        <sz val="10"/>
        <color theme="1"/>
        <rFont val="Times New Roman"/>
        <family val="1"/>
      </rPr>
      <t xml:space="preserve">There are an estimated 7 respondents (with 9 affected drying/curing ovens). On average each year, the number of respondents conducting a performance test or repeat performance test and electronically submitting their test results is 2.16 (1.8 tests + 0.36 retests). </t>
    </r>
  </si>
  <si>
    <r>
      <t xml:space="preserve">h </t>
    </r>
    <r>
      <rPr>
        <sz val="10"/>
        <color theme="1"/>
        <rFont val="Times New Roman"/>
        <family val="1"/>
      </rPr>
      <t>We have assumed it takes each source approximately 1.75 hours per week to record and transmit the information and that a year will consist of 52 weeks.</t>
    </r>
  </si>
  <si>
    <r>
      <rPr>
        <vertAlign val="superscript"/>
        <sz val="10"/>
        <color theme="1"/>
        <rFont val="Times New Roman"/>
        <family val="1"/>
      </rPr>
      <t>i</t>
    </r>
    <r>
      <rPr>
        <sz val="10"/>
        <color theme="1"/>
        <rFont val="Times New Roman"/>
        <family val="1"/>
      </rPr>
      <t xml:space="preserve"> Totals have been rounded to 3 significant figures.  Figures may not add exactly due to rounding.</t>
    </r>
  </si>
  <si>
    <r>
      <t xml:space="preserve">TOTAL LABOR BURDEN AND COST (rounded) </t>
    </r>
    <r>
      <rPr>
        <b/>
        <vertAlign val="superscript"/>
        <sz val="10"/>
        <rFont val="Times New Roman"/>
        <family val="1"/>
      </rPr>
      <t>i</t>
    </r>
  </si>
  <si>
    <r>
      <t xml:space="preserve">TOTAL CAPITAL AND O&amp;M COST (rounded) </t>
    </r>
    <r>
      <rPr>
        <b/>
        <vertAlign val="superscript"/>
        <sz val="10"/>
        <rFont val="Times New Roman"/>
        <family val="1"/>
      </rPr>
      <t>i</t>
    </r>
  </si>
  <si>
    <r>
      <t xml:space="preserve">GRAND TOTAL (rounded) </t>
    </r>
    <r>
      <rPr>
        <b/>
        <vertAlign val="superscript"/>
        <sz val="10"/>
        <rFont val="Times New Roman"/>
        <family val="1"/>
      </rPr>
      <t>i</t>
    </r>
  </si>
  <si>
    <r>
      <t xml:space="preserve">e. Time to enter and transmit information required by the rule </t>
    </r>
    <r>
      <rPr>
        <vertAlign val="superscript"/>
        <sz val="10"/>
        <rFont val="Times New Roman"/>
        <family val="1"/>
      </rPr>
      <t>h</t>
    </r>
  </si>
  <si>
    <r>
      <t xml:space="preserve">g </t>
    </r>
    <r>
      <rPr>
        <sz val="10"/>
        <color theme="1"/>
        <rFont val="Times New Roman"/>
        <family val="1"/>
      </rPr>
      <t>We have assumed that approximately 80 percent of the 7 respondents (or 5.6) will report no instances of failure to meet applicable standards twice a year and approximately 20 percent (or 1.4) will report instances of failure to meet applicable standards twice a year.</t>
    </r>
  </si>
  <si>
    <r>
      <t xml:space="preserve">d   </t>
    </r>
    <r>
      <rPr>
        <sz val="10"/>
        <color theme="1"/>
        <rFont val="Times New Roman"/>
        <family val="1"/>
      </rPr>
      <t>We have assumed that approximately 80 percent of the 7 respondents (or 5.6) will report no instances of failure to meet applicable standards twice a year and approximately 20 percent (or 1.4) will report instances of failure to meet applicable standards twice a year.</t>
    </r>
  </si>
  <si>
    <r>
      <t>e</t>
    </r>
    <r>
      <rPr>
        <sz val="10"/>
        <color theme="1"/>
        <rFont val="Times New Roman"/>
        <family val="1"/>
      </rPr>
      <t>Totals have been rounded to 3 significant figures.  Figures may not add exactly due to rounding.</t>
    </r>
  </si>
  <si>
    <t>Notification of 5-year performance test/retest</t>
  </si>
  <si>
    <t>Reports of performance test/rested</t>
  </si>
  <si>
    <t>Semiannual compliance reports</t>
  </si>
  <si>
    <r>
      <t>b</t>
    </r>
    <r>
      <rPr>
        <sz val="10"/>
        <color theme="1"/>
        <rFont val="Times New Roman"/>
        <family val="1"/>
      </rPr>
      <t xml:space="preserve"> This ICR uses the following labor rates: $122.20 per hour for Technical labor, $153.55 per hour for Executive, Administrative, and Managerial labor, and $61.51 per hour for Clerical labor. These rates are from the United States Department of Labor, Bureau of Labor Statistics survey titled March 2021 National Occupational Employment and Wage Estimates United States.” The rates are from column 8, “Mean hourly wage.” The rates have been increased by 110% to account for varying industry wage rates and the additional overhead business costs of employing workers beyond their wages and benefits, including business expenses associated with hiring, training, and equipping their employees.</t>
    </r>
  </si>
  <si>
    <r>
      <t>c</t>
    </r>
    <r>
      <rPr>
        <sz val="10"/>
        <color theme="1"/>
        <rFont val="Times New Roman"/>
        <family val="1"/>
      </rPr>
      <t xml:space="preserve"> We estimate that it will take the respondent 2 hours to read and understand rule requirements.</t>
    </r>
  </si>
  <si>
    <t>(A)
Person-hours
per occurrence</t>
  </si>
  <si>
    <t>(B)
Annual occurrences
per respondent</t>
  </si>
  <si>
    <t>(C)
Person-hours
per respondent
per year (AxB)</t>
  </si>
  <si>
    <r>
      <t xml:space="preserve">(D)
Respondents
per year </t>
    </r>
    <r>
      <rPr>
        <b/>
        <vertAlign val="superscript"/>
        <sz val="10"/>
        <rFont val="Times New Roman"/>
        <family val="1"/>
      </rPr>
      <t>a</t>
    </r>
  </si>
  <si>
    <t>(E)
Technical hours per
year (CxD)</t>
  </si>
  <si>
    <t>(F) 
Management hours per year (Ex0.05)</t>
  </si>
  <si>
    <t>(G)
Clerical hours
per year
(Ex0.10)</t>
  </si>
  <si>
    <r>
      <t xml:space="preserve">(H)
Annual cost
($) </t>
    </r>
    <r>
      <rPr>
        <b/>
        <vertAlign val="superscript"/>
        <sz val="10"/>
        <rFont val="Times New Roman"/>
        <family val="1"/>
      </rPr>
      <t>b</t>
    </r>
  </si>
  <si>
    <t>(A)
EPA
person-hours
per occurrence</t>
  </si>
  <si>
    <t>(C)
EPA
person-hours
per respondent
per year (AxB)</t>
  </si>
  <si>
    <t>(E)
Technical hours
per year
(CxD)</t>
  </si>
  <si>
    <t>(F)
Management
hours per year
(Ex0.05)</t>
  </si>
  <si>
    <r>
      <t xml:space="preserve">A. Familiarize with rule requirements </t>
    </r>
    <r>
      <rPr>
        <vertAlign val="superscript"/>
        <sz val="10"/>
        <rFont val="Times New Roman"/>
        <family val="1"/>
      </rPr>
      <t>c</t>
    </r>
  </si>
  <si>
    <r>
      <t xml:space="preserve"> a</t>
    </r>
    <r>
      <rPr>
        <sz val="10"/>
        <color theme="1"/>
        <rFont val="Times New Roman"/>
        <family val="1"/>
      </rPr>
      <t xml:space="preserve"> There are an estimated 7 respondents (i.e., wet‑formed fiberglass mat production facilities), 5 with one production line and 2 with two lines, which are subject to this standard.  We have assumed that there will be no new lines constructed over the three year period of this ICR. </t>
    </r>
  </si>
  <si>
    <r>
      <t>e</t>
    </r>
    <r>
      <rPr>
        <sz val="10"/>
        <color theme="1"/>
        <rFont val="Times New Roman"/>
        <family val="1"/>
      </rPr>
      <t xml:space="preserve"> Monitoring of operations include: 1) monitoring operating parameters for control equipment (i.e., thermal oxidizer or other control equipment); 2) urea-formaldehyde (UF) resin solids application rate; 3) resin-free formaldehyde content; 4) loss-on-ignition; 5) UF-to-latex ratio in the binder; 6) weight of the final mat product per roofing square; and 7) average nonwoven wet-formed fiberglass mat production rate (roofing square per hour).</t>
    </r>
  </si>
  <si>
    <r>
      <t xml:space="preserve">d </t>
    </r>
    <r>
      <rPr>
        <sz val="10"/>
        <color theme="1"/>
        <rFont val="Times New Roman"/>
        <family val="1"/>
      </rPr>
      <t>It is assumed there are no new sources subject to the initial rule requirements, including the initial performance test, over the three-year period of this ICR. The rule requires a performance test every five years since the initial test was conducted. We have estimated that each performance test will take approximately 21 hours to complete it since sources will be using EPA Method 316 to measure formaldehyde and applicable test methods specified in the NESHAP to determine resin free-formaldehyde content and the loss-on-ignition of the fiberglass mat.  In addition, we have assumed that it will take approximately 200 hours to conduct the pretest survey, equipment calibration, and sample analysis and report preparation for a total of 221 hours per performance test. We have further assumed that 20 percent of the performance tests fail and will have to be repeated. There are an estimated 7 respondents, with 9 affected drying and curing ovens. On average each year, the number of respondents conducting the performance test is 1.8 (9 / 5 = 1.8). On average each year, the number of respondents repeating the performance test is 0.4 (1.8 x 0.2 = 0.36).</t>
    </r>
  </si>
  <si>
    <r>
      <rPr>
        <vertAlign val="superscript"/>
        <sz val="10"/>
        <rFont val="Times New Roman"/>
        <family val="1"/>
      </rPr>
      <t>b</t>
    </r>
    <r>
      <rPr>
        <sz val="10"/>
        <rFont val="Times New Roman"/>
        <family val="1"/>
      </rPr>
      <t xml:space="preserve"> This cost is based on the following labor rates which incorporates a 1.6 benefits multiplication factor to account for government overhead expenses: Managerial rate of $69.04 (GS-13, Step 5, $43.15 + 60%), Technical rate of $51.23 (GS-12, Step 1, $32.02 + 60%), and Clerical rate of $27.73 (GS-6, Step 3, $17.33 + 60%). These rates are from the Office of Personnel Management (OPM) “2021 General Schedule” which excludes locality rates of pay. </t>
    </r>
  </si>
  <si>
    <r>
      <t xml:space="preserve"> a</t>
    </r>
    <r>
      <rPr>
        <sz val="10"/>
        <color theme="1"/>
        <rFont val="Times New Roman"/>
        <family val="1"/>
      </rPr>
      <t xml:space="preserve">  There are an estimated 7 respondents (i.e., wet‑formed fiberglass mat production facilities), 5 with one production line and 2 with two lines, which are subject to this standard. We have assumed that there will be no new lines constructed over the three year period of this ICR. </t>
    </r>
  </si>
  <si>
    <r>
      <t xml:space="preserve">c   </t>
    </r>
    <r>
      <rPr>
        <sz val="10"/>
        <color theme="1"/>
        <rFont val="Times New Roman"/>
        <family val="1"/>
      </rPr>
      <t>The rule requires a performance test every five years since the initial test was conducted, which is applicable for this ICR renewal. The number of respondents that will conduct the performance test, averaged over the 3-year period of this ICR, is 1.8 (9 / 5 = 1.8). 20% of the respondents will repeat the performance test (1.8 x 0.2 = 0.36)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</si>
</sst>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quot;$&quot;#,##0.00"/>
    <numFmt numFmtId="165" formatCode="#,##0.0"/>
    <numFmt numFmtId="166" formatCode="&quot;$&quot;#,##0"/>
  </numFmts>
  <fonts count="29" x14ac:knownFonts="1">
    <font>
      <sz val="11"/>
      <color theme="1"/>
      <name val="Calibri"/>
      <family val="2"/>
      <scheme val="minor"/>
    </font>
    <font>
      <sz val="10"/>
      <color theme="1"/>
      <name val="Times New Roman"/>
      <family val="1"/>
    </font>
    <font>
      <b/>
      <i/>
      <sz val="10"/>
      <color theme="1"/>
      <name val="Times New Roman"/>
      <family val="1"/>
    </font>
    <font>
      <sz val="10"/>
      <name val="Times New Roman"/>
      <family val="1"/>
    </font>
    <font>
      <b/>
      <sz val="12"/>
      <name val="Times New Roman"/>
      <family val="1"/>
    </font>
    <font>
      <b/>
      <sz val="10"/>
      <name val="Times New Roman"/>
      <family val="1"/>
    </font>
    <font>
      <b/>
      <vertAlign val="superscript"/>
      <sz val="10"/>
      <name val="Times New Roman"/>
      <family val="1"/>
    </font>
    <font>
      <sz val="10"/>
      <color theme="1"/>
      <name val="Arial"/>
      <family val="2"/>
    </font>
    <font>
      <b/>
      <sz val="12"/>
      <color rgb="FF000000"/>
      <name val="Times New Roman"/>
      <family val="1"/>
    </font>
    <font>
      <sz val="9"/>
      <color rgb="FF000000"/>
      <name val="Times New Roman"/>
      <family val="1"/>
    </font>
    <font>
      <sz val="10"/>
      <color rgb="FF000000"/>
      <name val="Times New Roman"/>
      <family val="1"/>
    </font>
    <font>
      <sz val="9"/>
      <color theme="1"/>
      <name val="Times New Roman"/>
      <family val="1"/>
    </font>
    <font>
      <sz val="9"/>
      <name val="Times New Roman"/>
      <family val="1"/>
    </font>
    <font>
      <b/>
      <i/>
      <sz val="10"/>
      <name val="Times New Roman"/>
      <family val="1"/>
    </font>
    <font>
      <vertAlign val="superscript"/>
      <sz val="10"/>
      <name val="Times New Roman"/>
      <family val="1"/>
    </font>
    <font>
      <sz val="11"/>
      <name val="Calibri"/>
      <family val="2"/>
      <scheme val="minor"/>
    </font>
    <font>
      <vertAlign val="superscript"/>
      <sz val="10"/>
      <color theme="1"/>
      <name val="Times New Roman"/>
      <family val="1"/>
    </font>
    <font>
      <i/>
      <sz val="10"/>
      <color theme="1"/>
      <name val="Times New Roman"/>
      <family val="1"/>
    </font>
    <font>
      <i/>
      <sz val="10"/>
      <color theme="1"/>
      <name val="Arial"/>
      <family val="2"/>
    </font>
    <font>
      <sz val="10"/>
      <name val="Arial"/>
      <family val="2"/>
    </font>
    <font>
      <sz val="11"/>
      <color theme="1"/>
      <name val="Calibri"/>
      <family val="2"/>
      <scheme val="minor"/>
    </font>
    <font>
      <sz val="11"/>
      <color rgb="FFFF0000"/>
      <name val="Times New Roman"/>
      <family val="1"/>
    </font>
    <font>
      <sz val="10"/>
      <color rgb="FFFF0000"/>
      <name val="Times New Roman"/>
      <family val="1"/>
    </font>
    <font>
      <sz val="10"/>
      <color rgb="FFFF0000"/>
      <name val="Arial"/>
      <family val="2"/>
    </font>
    <font>
      <vertAlign val="superscript"/>
      <sz val="12"/>
      <color theme="1"/>
      <name val="Times New Roman"/>
      <family val="1"/>
    </font>
    <font>
      <vertAlign val="superscript"/>
      <sz val="12"/>
      <color rgb="FF000000"/>
      <name val="Times New Roman"/>
      <family val="1"/>
    </font>
    <font>
      <vertAlign val="superscript"/>
      <sz val="10"/>
      <color rgb="FF000000"/>
      <name val="Times New Roman"/>
      <family val="1"/>
    </font>
    <font>
      <sz val="12"/>
      <color theme="1"/>
      <name val="Times New Roman"/>
      <family val="1"/>
    </font>
    <font>
      <sz val="10"/>
      <color rgb="FF7030A0"/>
      <name val="Times New Roman"/>
      <family val="1"/>
    </font>
  </fonts>
  <fills count="2">
    <fill>
      <patternFill patternType="none"/>
    </fill>
    <fill>
      <patternFill patternType="gray125"/>
    </fill>
  </fills>
  <borders count="9">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top style="thin">
        <color indexed="64"/>
      </top>
      <bottom/>
      <diagonal/>
    </border>
  </borders>
  <cellStyleXfs count="3">
    <xf numFmtId="0" fontId="0" fillId="0" borderId="0"/>
    <xf numFmtId="0" fontId="7" fillId="0" borderId="0"/>
    <xf numFmtId="44" fontId="20" fillId="0" borderId="0" applyFont="0" applyFill="0" applyBorder="0" applyAlignment="0" applyProtection="0"/>
  </cellStyleXfs>
  <cellXfs count="126">
    <xf numFmtId="0" fontId="0" fillId="0" borderId="0" xfId="0"/>
    <xf numFmtId="0" fontId="1" fillId="0" borderId="0" xfId="0" applyFont="1"/>
    <xf numFmtId="0" fontId="3" fillId="0" borderId="0" xfId="0" applyFont="1" applyFill="1"/>
    <xf numFmtId="0" fontId="4" fillId="0" borderId="0" xfId="0" applyFont="1" applyFill="1"/>
    <xf numFmtId="0" fontId="3" fillId="0" borderId="0" xfId="0" applyFont="1"/>
    <xf numFmtId="4" fontId="3" fillId="0" borderId="0" xfId="0" applyNumberFormat="1" applyFont="1"/>
    <xf numFmtId="0" fontId="3" fillId="0" borderId="0" xfId="0" applyNumberFormat="1" applyFont="1" applyFill="1" applyAlignment="1">
      <alignment wrapText="1"/>
    </xf>
    <xf numFmtId="0" fontId="5" fillId="0" borderId="2" xfId="0" applyNumberFormat="1" applyFont="1" applyFill="1" applyBorder="1" applyAlignment="1">
      <alignment horizontal="center" wrapText="1"/>
    </xf>
    <xf numFmtId="0" fontId="3" fillId="0" borderId="0" xfId="0" applyNumberFormat="1" applyFont="1" applyAlignment="1">
      <alignment wrapText="1"/>
    </xf>
    <xf numFmtId="0" fontId="7" fillId="0" borderId="0" xfId="1"/>
    <xf numFmtId="0" fontId="8" fillId="0" borderId="3" xfId="1" applyFont="1" applyBorder="1" applyAlignment="1">
      <alignment vertical="top" wrapText="1"/>
    </xf>
    <xf numFmtId="0" fontId="9" fillId="0" borderId="2" xfId="1" applyFont="1" applyBorder="1" applyAlignment="1">
      <alignment vertical="top" wrapText="1"/>
    </xf>
    <xf numFmtId="0" fontId="10" fillId="0" borderId="1" xfId="1" applyFont="1" applyBorder="1" applyAlignment="1">
      <alignment horizontal="center" vertical="top" wrapText="1"/>
    </xf>
    <xf numFmtId="0" fontId="10" fillId="0" borderId="7" xfId="1" applyFont="1" applyBorder="1" applyAlignment="1">
      <alignment horizontal="center" vertical="top" wrapText="1"/>
    </xf>
    <xf numFmtId="0" fontId="10" fillId="0" borderId="7" xfId="1" applyFont="1" applyFill="1" applyBorder="1" applyAlignment="1">
      <alignment horizontal="center" vertical="top" wrapText="1"/>
    </xf>
    <xf numFmtId="0" fontId="7" fillId="0" borderId="0" xfId="1" applyFont="1"/>
    <xf numFmtId="0" fontId="8" fillId="0" borderId="0" xfId="1" applyFont="1" applyBorder="1" applyAlignment="1">
      <alignment horizontal="center" vertical="top" wrapText="1"/>
    </xf>
    <xf numFmtId="0" fontId="11" fillId="0" borderId="2" xfId="1" applyFont="1" applyFill="1" applyBorder="1" applyAlignment="1">
      <alignment horizontal="center" vertical="top" wrapText="1"/>
    </xf>
    <xf numFmtId="0" fontId="11" fillId="0" borderId="0" xfId="1" applyFont="1" applyFill="1" applyBorder="1" applyAlignment="1">
      <alignment horizontal="center" vertical="top" wrapText="1"/>
    </xf>
    <xf numFmtId="0" fontId="9" fillId="0" borderId="0" xfId="1" applyFont="1" applyFill="1" applyBorder="1" applyAlignment="1">
      <alignment horizontal="center" vertical="top" wrapText="1"/>
    </xf>
    <xf numFmtId="3" fontId="5" fillId="0" borderId="0" xfId="0" applyNumberFormat="1" applyFont="1" applyFill="1" applyBorder="1" applyAlignment="1">
      <alignment horizontal="center" vertical="top" wrapText="1"/>
    </xf>
    <xf numFmtId="3" fontId="5" fillId="0" borderId="0" xfId="0" applyNumberFormat="1" applyFont="1" applyFill="1" applyBorder="1" applyAlignment="1">
      <alignment horizontal="right" vertical="top" wrapText="1"/>
    </xf>
    <xf numFmtId="0" fontId="3" fillId="0" borderId="0" xfId="0" quotePrefix="1" applyFont="1"/>
    <xf numFmtId="0" fontId="5" fillId="0" borderId="0" xfId="0" applyFont="1" applyFill="1" applyBorder="1" applyAlignment="1">
      <alignment vertical="top" wrapText="1"/>
    </xf>
    <xf numFmtId="0" fontId="3" fillId="0" borderId="0" xfId="0" quotePrefix="1" applyFont="1" applyFill="1"/>
    <xf numFmtId="0" fontId="3" fillId="0" borderId="0" xfId="0" applyNumberFormat="1" applyFont="1" applyFill="1" applyBorder="1" applyAlignment="1"/>
    <xf numFmtId="3" fontId="12" fillId="0" borderId="2" xfId="1" applyNumberFormat="1" applyFont="1" applyFill="1" applyBorder="1" applyAlignment="1">
      <alignment horizontal="center" vertical="top" wrapText="1"/>
    </xf>
    <xf numFmtId="0" fontId="12" fillId="0" borderId="2" xfId="1" applyFont="1" applyFill="1" applyBorder="1" applyAlignment="1">
      <alignment horizontal="center" vertical="top" wrapText="1"/>
    </xf>
    <xf numFmtId="0" fontId="12" fillId="0" borderId="2" xfId="1" applyFont="1" applyFill="1" applyBorder="1" applyAlignment="1">
      <alignment vertical="top" wrapText="1"/>
    </xf>
    <xf numFmtId="0" fontId="3" fillId="0" borderId="2" xfId="1" applyFont="1" applyBorder="1" applyAlignment="1">
      <alignment horizontal="center" vertical="top" wrapText="1"/>
    </xf>
    <xf numFmtId="3" fontId="3" fillId="0" borderId="2" xfId="1" applyNumberFormat="1" applyFont="1" applyFill="1" applyBorder="1" applyAlignment="1">
      <alignment horizontal="center" vertical="top" wrapText="1"/>
    </xf>
    <xf numFmtId="0" fontId="1" fillId="0" borderId="0" xfId="0" applyFont="1" applyFill="1"/>
    <xf numFmtId="0" fontId="13" fillId="0" borderId="0" xfId="0" applyFont="1" applyFill="1" applyAlignment="1">
      <alignment horizontal="left" vertical="top"/>
    </xf>
    <xf numFmtId="0" fontId="15" fillId="0" borderId="0" xfId="0" applyFont="1"/>
    <xf numFmtId="0" fontId="13" fillId="0" borderId="0" xfId="0" applyFont="1" applyFill="1" applyAlignment="1">
      <alignment horizontal="left"/>
    </xf>
    <xf numFmtId="4" fontId="5" fillId="0" borderId="2" xfId="0" applyNumberFormat="1" applyFont="1" applyFill="1" applyBorder="1" applyAlignment="1">
      <alignment horizontal="center" wrapText="1"/>
    </xf>
    <xf numFmtId="0" fontId="17" fillId="0" borderId="0" xfId="1" applyFont="1" applyAlignment="1">
      <alignment horizontal="right"/>
    </xf>
    <xf numFmtId="0" fontId="7" fillId="0" borderId="0" xfId="1" applyFill="1"/>
    <xf numFmtId="0" fontId="16" fillId="0" borderId="0" xfId="0" applyFont="1" applyFill="1" applyBorder="1" applyAlignment="1">
      <alignment horizontal="left" vertical="top" wrapText="1"/>
    </xf>
    <xf numFmtId="0" fontId="3" fillId="0" borderId="0" xfId="0" applyFont="1" applyFill="1" applyBorder="1" applyAlignment="1">
      <alignment horizontal="left" vertical="top" wrapText="1"/>
    </xf>
    <xf numFmtId="3" fontId="5" fillId="0" borderId="2" xfId="0" applyNumberFormat="1" applyFont="1" applyFill="1" applyBorder="1" applyAlignment="1">
      <alignment horizontal="center" vertical="top" wrapText="1"/>
    </xf>
    <xf numFmtId="1" fontId="3" fillId="0" borderId="2" xfId="1" applyNumberFormat="1" applyFont="1" applyFill="1" applyBorder="1" applyAlignment="1">
      <alignment horizontal="center" vertical="top" wrapText="1"/>
    </xf>
    <xf numFmtId="1" fontId="9" fillId="0" borderId="0" xfId="1" applyNumberFormat="1" applyFont="1" applyFill="1" applyBorder="1" applyAlignment="1">
      <alignment horizontal="center" vertical="top" wrapText="1"/>
    </xf>
    <xf numFmtId="0" fontId="19" fillId="0" borderId="0" xfId="1" applyFont="1"/>
    <xf numFmtId="0" fontId="3" fillId="0" borderId="2" xfId="0" applyFont="1" applyFill="1" applyBorder="1"/>
    <xf numFmtId="0" fontId="13" fillId="0" borderId="2" xfId="0" applyFont="1" applyFill="1" applyBorder="1" applyAlignment="1">
      <alignment horizontal="center" vertical="top" wrapText="1"/>
    </xf>
    <xf numFmtId="0" fontId="5" fillId="0" borderId="2" xfId="0" applyFont="1" applyFill="1" applyBorder="1" applyAlignment="1">
      <alignment vertical="top" wrapText="1"/>
    </xf>
    <xf numFmtId="0" fontId="5" fillId="0" borderId="2" xfId="0" applyFont="1" applyFill="1" applyBorder="1" applyAlignment="1">
      <alignment horizontal="center" vertical="top" wrapText="1"/>
    </xf>
    <xf numFmtId="0" fontId="3" fillId="0" borderId="2" xfId="0" applyFont="1" applyFill="1" applyBorder="1" applyAlignment="1">
      <alignment horizontal="left" vertical="top" wrapText="1"/>
    </xf>
    <xf numFmtId="0" fontId="3" fillId="0" borderId="2" xfId="0" applyFont="1" applyFill="1" applyBorder="1" applyAlignment="1">
      <alignment horizontal="center" vertical="top" wrapText="1"/>
    </xf>
    <xf numFmtId="1" fontId="3" fillId="0" borderId="2" xfId="0" applyNumberFormat="1" applyFont="1" applyFill="1" applyBorder="1" applyAlignment="1">
      <alignment horizontal="center" vertical="top" wrapText="1"/>
    </xf>
    <xf numFmtId="3" fontId="3" fillId="0" borderId="2" xfId="0" applyNumberFormat="1" applyFont="1" applyFill="1" applyBorder="1" applyAlignment="1">
      <alignment horizontal="center" vertical="top" wrapText="1"/>
    </xf>
    <xf numFmtId="4" fontId="3" fillId="0" borderId="2" xfId="0" applyNumberFormat="1" applyFont="1" applyFill="1" applyBorder="1" applyAlignment="1">
      <alignment horizontal="center" vertical="top" wrapText="1"/>
    </xf>
    <xf numFmtId="4" fontId="3" fillId="0" borderId="2" xfId="0" applyNumberFormat="1" applyFont="1" applyFill="1" applyBorder="1" applyAlignment="1">
      <alignment horizontal="right" vertical="top" wrapText="1"/>
    </xf>
    <xf numFmtId="0" fontId="3" fillId="0" borderId="2" xfId="0" applyFont="1" applyFill="1" applyBorder="1" applyAlignment="1">
      <alignment horizontal="left" vertical="top" wrapText="1" indent="1"/>
    </xf>
    <xf numFmtId="165" fontId="3" fillId="0" borderId="2" xfId="0" applyNumberFormat="1" applyFont="1" applyFill="1" applyBorder="1" applyAlignment="1">
      <alignment horizontal="center" vertical="top" wrapText="1"/>
    </xf>
    <xf numFmtId="0" fontId="3" fillId="0" borderId="2" xfId="0" applyFont="1" applyFill="1" applyBorder="1" applyAlignment="1">
      <alignment vertical="top" wrapText="1"/>
    </xf>
    <xf numFmtId="1" fontId="3" fillId="0" borderId="5" xfId="0" applyNumberFormat="1" applyFont="1" applyFill="1" applyBorder="1" applyAlignment="1">
      <alignment horizontal="center" vertical="top" wrapText="1"/>
    </xf>
    <xf numFmtId="0" fontId="3" fillId="0" borderId="2" xfId="0" applyFont="1" applyFill="1" applyBorder="1" applyAlignment="1">
      <alignment horizontal="left" vertical="top" wrapText="1" indent="3"/>
    </xf>
    <xf numFmtId="0" fontId="3" fillId="0" borderId="5" xfId="0" applyFont="1" applyFill="1" applyBorder="1" applyAlignment="1">
      <alignment horizontal="center" vertical="top" wrapText="1"/>
    </xf>
    <xf numFmtId="0" fontId="2" fillId="0" borderId="2" xfId="0" applyFont="1" applyFill="1" applyBorder="1"/>
    <xf numFmtId="3" fontId="13" fillId="0" borderId="2" xfId="0" applyNumberFormat="1" applyFont="1" applyFill="1" applyBorder="1" applyAlignment="1">
      <alignment horizontal="center" vertical="top" wrapText="1"/>
    </xf>
    <xf numFmtId="1" fontId="12" fillId="0" borderId="2" xfId="1" applyNumberFormat="1" applyFont="1" applyFill="1" applyBorder="1" applyAlignment="1">
      <alignment horizontal="center" vertical="top" wrapText="1"/>
    </xf>
    <xf numFmtId="0" fontId="3" fillId="0" borderId="0" xfId="0" applyFont="1" applyFill="1" applyBorder="1" applyAlignment="1">
      <alignment horizontal="left" vertical="top"/>
    </xf>
    <xf numFmtId="0" fontId="21" fillId="0" borderId="0" xfId="0" applyFont="1"/>
    <xf numFmtId="0" fontId="5" fillId="0" borderId="4" xfId="0" applyFont="1" applyFill="1" applyBorder="1" applyAlignment="1">
      <alignment vertical="center" wrapText="1"/>
    </xf>
    <xf numFmtId="0" fontId="5" fillId="0" borderId="2" xfId="0" applyFont="1" applyFill="1" applyBorder="1" applyAlignment="1">
      <alignment vertical="center" wrapText="1"/>
    </xf>
    <xf numFmtId="164" fontId="3" fillId="0" borderId="2" xfId="0" applyNumberFormat="1" applyFont="1" applyFill="1" applyBorder="1" applyAlignment="1">
      <alignment horizontal="right" vertical="top" wrapText="1"/>
    </xf>
    <xf numFmtId="44" fontId="3" fillId="0" borderId="2" xfId="2" applyFont="1" applyFill="1" applyBorder="1"/>
    <xf numFmtId="0" fontId="22" fillId="0" borderId="0" xfId="0" applyFont="1" applyFill="1"/>
    <xf numFmtId="0" fontId="22" fillId="0" borderId="0" xfId="0" applyFont="1"/>
    <xf numFmtId="0" fontId="23" fillId="0" borderId="0" xfId="1" applyFont="1"/>
    <xf numFmtId="0" fontId="12" fillId="0" borderId="0" xfId="1" applyFont="1" applyFill="1" applyBorder="1" applyAlignment="1">
      <alignment vertical="top" wrapText="1"/>
    </xf>
    <xf numFmtId="0" fontId="12" fillId="0" borderId="0" xfId="1" applyFont="1" applyFill="1" applyBorder="1" applyAlignment="1">
      <alignment horizontal="center" vertical="top" wrapText="1"/>
    </xf>
    <xf numFmtId="3" fontId="12" fillId="0" borderId="0" xfId="1" applyNumberFormat="1" applyFont="1" applyFill="1" applyBorder="1" applyAlignment="1">
      <alignment horizontal="center" vertical="top" wrapText="1"/>
    </xf>
    <xf numFmtId="0" fontId="8" fillId="0" borderId="0" xfId="0" applyFont="1"/>
    <xf numFmtId="164" fontId="3" fillId="0" borderId="2" xfId="0" applyNumberFormat="1" applyFont="1" applyFill="1" applyBorder="1"/>
    <xf numFmtId="164" fontId="13" fillId="0" borderId="2" xfId="0" applyNumberFormat="1" applyFont="1" applyFill="1" applyBorder="1" applyAlignment="1">
      <alignment horizontal="right" vertical="top" wrapText="1"/>
    </xf>
    <xf numFmtId="166" fontId="3" fillId="0" borderId="2" xfId="0" applyNumberFormat="1" applyFont="1" applyFill="1" applyBorder="1" applyAlignment="1">
      <alignment horizontal="right" vertical="top" wrapText="1"/>
    </xf>
    <xf numFmtId="44" fontId="3" fillId="0" borderId="0" xfId="2" applyFont="1" applyFill="1" applyBorder="1"/>
    <xf numFmtId="0" fontId="3" fillId="0" borderId="2" xfId="0" applyFont="1" applyFill="1" applyBorder="1" applyAlignment="1">
      <alignment horizontal="left" vertical="center" wrapText="1"/>
    </xf>
    <xf numFmtId="2" fontId="3" fillId="0" borderId="2" xfId="0" applyNumberFormat="1" applyFont="1" applyFill="1" applyBorder="1" applyAlignment="1">
      <alignment horizontal="center" vertical="top" wrapText="1"/>
    </xf>
    <xf numFmtId="166" fontId="5" fillId="0" borderId="2" xfId="0" applyNumberFormat="1" applyFont="1" applyFill="1" applyBorder="1" applyAlignment="1">
      <alignment horizontal="right" vertical="top" wrapText="1"/>
    </xf>
    <xf numFmtId="0" fontId="3" fillId="0" borderId="2" xfId="0" applyFont="1" applyFill="1" applyBorder="1" applyAlignment="1">
      <alignment horizontal="center" vertical="center" wrapText="1"/>
    </xf>
    <xf numFmtId="1" fontId="3" fillId="0" borderId="2" xfId="0" applyNumberFormat="1" applyFont="1" applyFill="1" applyBorder="1" applyAlignment="1">
      <alignment horizontal="center" vertical="center" wrapText="1"/>
    </xf>
    <xf numFmtId="3" fontId="3" fillId="0" borderId="2" xfId="0" applyNumberFormat="1" applyFont="1" applyFill="1" applyBorder="1" applyAlignment="1">
      <alignment horizontal="center" vertical="center" wrapText="1"/>
    </xf>
    <xf numFmtId="4" fontId="3" fillId="0" borderId="2" xfId="0" applyNumberFormat="1" applyFont="1" applyFill="1" applyBorder="1" applyAlignment="1">
      <alignment horizontal="center" vertical="center" wrapText="1"/>
    </xf>
    <xf numFmtId="165" fontId="3" fillId="0" borderId="2" xfId="0" applyNumberFormat="1" applyFont="1" applyFill="1" applyBorder="1" applyAlignment="1">
      <alignment horizontal="center" vertical="center" wrapText="1"/>
    </xf>
    <xf numFmtId="164" fontId="3" fillId="0" borderId="2" xfId="0" applyNumberFormat="1" applyFont="1" applyFill="1" applyBorder="1" applyAlignment="1">
      <alignment horizontal="right" vertical="center" wrapText="1"/>
    </xf>
    <xf numFmtId="0" fontId="3" fillId="0" borderId="5" xfId="0" applyFont="1" applyFill="1" applyBorder="1" applyAlignment="1">
      <alignment horizontal="center" vertical="center" wrapText="1"/>
    </xf>
    <xf numFmtId="166" fontId="3" fillId="0" borderId="2" xfId="0" applyNumberFormat="1" applyFont="1" applyFill="1" applyBorder="1" applyAlignment="1">
      <alignment horizontal="right" vertical="center" wrapText="1"/>
    </xf>
    <xf numFmtId="165" fontId="12" fillId="0" borderId="2" xfId="1" applyNumberFormat="1" applyFont="1" applyFill="1" applyBorder="1" applyAlignment="1">
      <alignment horizontal="center" vertical="top" wrapText="1"/>
    </xf>
    <xf numFmtId="1" fontId="3" fillId="0" borderId="0" xfId="0" applyNumberFormat="1" applyFont="1"/>
    <xf numFmtId="4" fontId="12" fillId="0" borderId="2" xfId="1" applyNumberFormat="1" applyFont="1" applyFill="1" applyBorder="1" applyAlignment="1">
      <alignment horizontal="center" vertical="top" wrapText="1"/>
    </xf>
    <xf numFmtId="0" fontId="10" fillId="0" borderId="2" xfId="0" applyFont="1" applyBorder="1" applyAlignment="1">
      <alignment vertical="center"/>
    </xf>
    <xf numFmtId="0" fontId="10" fillId="0" borderId="4" xfId="0" applyFont="1" applyBorder="1" applyAlignment="1">
      <alignment vertical="center" wrapText="1"/>
    </xf>
    <xf numFmtId="0" fontId="28" fillId="0" borderId="0" xfId="0" applyFont="1"/>
    <xf numFmtId="0" fontId="28" fillId="0" borderId="0" xfId="0" applyFont="1" applyFill="1"/>
    <xf numFmtId="0" fontId="5" fillId="0" borderId="1" xfId="0" applyNumberFormat="1" applyFont="1" applyFill="1" applyBorder="1" applyAlignment="1">
      <alignment horizontal="left" wrapText="1"/>
    </xf>
    <xf numFmtId="0" fontId="5" fillId="0" borderId="2" xfId="0" applyNumberFormat="1" applyFont="1" applyFill="1" applyBorder="1" applyAlignment="1">
      <alignment horizontal="left" wrapText="1"/>
    </xf>
    <xf numFmtId="1" fontId="18" fillId="0" borderId="0" xfId="1" applyNumberFormat="1" applyFont="1"/>
    <xf numFmtId="166" fontId="5" fillId="0" borderId="2" xfId="0" applyNumberFormat="1" applyFont="1" applyFill="1" applyBorder="1" applyAlignment="1">
      <alignment horizontal="right" vertical="center" wrapText="1"/>
    </xf>
    <xf numFmtId="0" fontId="8" fillId="0" borderId="4" xfId="1" applyFont="1" applyBorder="1" applyAlignment="1">
      <alignment horizontal="center" vertical="top" wrapText="1"/>
    </xf>
    <xf numFmtId="0" fontId="8" fillId="0" borderId="6" xfId="1" applyFont="1" applyBorder="1" applyAlignment="1">
      <alignment horizontal="center" vertical="top" wrapText="1"/>
    </xf>
    <xf numFmtId="0" fontId="8" fillId="0" borderId="5" xfId="1" applyFont="1" applyBorder="1" applyAlignment="1">
      <alignment horizontal="center" vertical="top" wrapText="1"/>
    </xf>
    <xf numFmtId="0" fontId="9" fillId="0" borderId="4" xfId="1" applyFont="1" applyBorder="1" applyAlignment="1">
      <alignment horizontal="center" vertical="top" wrapText="1"/>
    </xf>
    <xf numFmtId="0" fontId="9" fillId="0" borderId="5" xfId="1" applyFont="1" applyBorder="1" applyAlignment="1">
      <alignment horizontal="center" vertical="top" wrapText="1"/>
    </xf>
    <xf numFmtId="0" fontId="16" fillId="0" borderId="8" xfId="0" applyFont="1" applyFill="1" applyBorder="1" applyAlignment="1">
      <alignment horizontal="left" vertical="top" wrapText="1"/>
    </xf>
    <xf numFmtId="0" fontId="8" fillId="0" borderId="2" xfId="1" applyFont="1" applyBorder="1" applyAlignment="1">
      <alignment horizontal="center" vertical="top" wrapText="1"/>
    </xf>
    <xf numFmtId="0" fontId="12" fillId="0" borderId="0" xfId="1" applyFont="1" applyFill="1" applyBorder="1" applyAlignment="1">
      <alignment horizontal="left" vertical="top" wrapText="1"/>
    </xf>
    <xf numFmtId="0" fontId="3" fillId="0" borderId="2" xfId="0" applyFont="1" applyFill="1" applyBorder="1" applyAlignment="1">
      <alignment horizontal="center" vertical="top"/>
    </xf>
    <xf numFmtId="0" fontId="4" fillId="0" borderId="0" xfId="0" applyFont="1" applyFill="1" applyAlignment="1">
      <alignment horizontal="left" vertical="top" wrapText="1"/>
    </xf>
    <xf numFmtId="3" fontId="13" fillId="0" borderId="4" xfId="0" applyNumberFormat="1" applyFont="1" applyFill="1" applyBorder="1" applyAlignment="1">
      <alignment horizontal="center" vertical="top" wrapText="1"/>
    </xf>
    <xf numFmtId="3" fontId="13" fillId="0" borderId="6" xfId="0" applyNumberFormat="1" applyFont="1" applyFill="1" applyBorder="1" applyAlignment="1">
      <alignment horizontal="center" vertical="top" wrapText="1"/>
    </xf>
    <xf numFmtId="3" fontId="13" fillId="0" borderId="5" xfId="0" applyNumberFormat="1" applyFont="1" applyFill="1" applyBorder="1" applyAlignment="1">
      <alignment horizontal="center" vertical="top" wrapText="1"/>
    </xf>
    <xf numFmtId="0" fontId="5" fillId="0" borderId="0" xfId="0" applyFont="1" applyFill="1" applyAlignment="1">
      <alignment horizontal="left"/>
    </xf>
    <xf numFmtId="0" fontId="24" fillId="0" borderId="0" xfId="0" applyFont="1" applyAlignment="1">
      <alignment horizontal="left" vertical="center" wrapText="1"/>
    </xf>
    <xf numFmtId="0" fontId="16" fillId="0" borderId="0" xfId="0" applyFont="1" applyFill="1" applyAlignment="1">
      <alignment horizontal="left" vertical="center" wrapText="1"/>
    </xf>
    <xf numFmtId="0" fontId="27" fillId="0" borderId="0" xfId="0" applyFont="1" applyAlignment="1">
      <alignment horizontal="left" vertical="center" wrapText="1"/>
    </xf>
    <xf numFmtId="0" fontId="1" fillId="0" borderId="0" xfId="0" applyFont="1" applyAlignment="1">
      <alignment horizontal="left" vertical="center" wrapText="1"/>
    </xf>
    <xf numFmtId="3" fontId="5" fillId="0" borderId="2" xfId="0" applyNumberFormat="1" applyFont="1" applyFill="1" applyBorder="1" applyAlignment="1">
      <alignment horizontal="center" vertical="top" wrapText="1"/>
    </xf>
    <xf numFmtId="0" fontId="24" fillId="0" borderId="0" xfId="0" applyFont="1" applyFill="1" applyAlignment="1">
      <alignment horizontal="left" vertical="center" wrapText="1"/>
    </xf>
    <xf numFmtId="3" fontId="5" fillId="0" borderId="2" xfId="0" applyNumberFormat="1" applyFont="1" applyFill="1" applyBorder="1" applyAlignment="1">
      <alignment horizontal="center" vertical="center" wrapText="1"/>
    </xf>
    <xf numFmtId="0" fontId="16" fillId="0" borderId="0" xfId="0" applyFont="1" applyAlignment="1">
      <alignment horizontal="left" vertical="center" wrapText="1"/>
    </xf>
    <xf numFmtId="0" fontId="3" fillId="0" borderId="2" xfId="0" applyFont="1" applyBorder="1" applyAlignment="1">
      <alignment horizontal="center" vertical="top"/>
    </xf>
    <xf numFmtId="2" fontId="3" fillId="0" borderId="0" xfId="0" applyNumberFormat="1" applyFont="1" applyFill="1" applyAlignment="1">
      <alignment horizontal="left" vertical="top" wrapText="1"/>
    </xf>
  </cellXfs>
  <cellStyles count="3">
    <cellStyle name="Currency" xfId="2" builtinId="4"/>
    <cellStyle name="Normal" xfId="0" builtinId="0"/>
    <cellStyle name="Normal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I12"/>
  <sheetViews>
    <sheetView workbookViewId="0">
      <selection activeCell="E35" sqref="E35"/>
    </sheetView>
  </sheetViews>
  <sheetFormatPr defaultColWidth="9.1796875" defaultRowHeight="12.5" x14ac:dyDescent="0.25"/>
  <cols>
    <col min="1" max="1" width="1" style="9" customWidth="1"/>
    <col min="2" max="2" width="9.7265625" style="9" customWidth="1"/>
    <col min="3" max="3" width="12.81640625" style="9" bestFit="1" customWidth="1"/>
    <col min="4" max="4" width="15.54296875" style="9" bestFit="1" customWidth="1"/>
    <col min="5" max="5" width="18.54296875" style="9" customWidth="1"/>
    <col min="6" max="6" width="15.54296875" style="9" bestFit="1" customWidth="1"/>
    <col min="7" max="7" width="12.81640625" style="9" customWidth="1"/>
    <col min="8" max="16384" width="9.1796875" style="9"/>
  </cols>
  <sheetData>
    <row r="1" spans="2:9" ht="15" x14ac:dyDescent="0.3">
      <c r="B1" s="75" t="s">
        <v>47</v>
      </c>
    </row>
    <row r="2" spans="2:9" ht="15" x14ac:dyDescent="0.25">
      <c r="B2" s="102" t="s">
        <v>8</v>
      </c>
      <c r="C2" s="103"/>
      <c r="D2" s="103"/>
      <c r="E2" s="103"/>
      <c r="F2" s="103"/>
      <c r="G2" s="104"/>
    </row>
    <row r="3" spans="2:9" ht="24" customHeight="1" x14ac:dyDescent="0.25">
      <c r="B3" s="10"/>
      <c r="C3" s="105" t="s">
        <v>9</v>
      </c>
      <c r="D3" s="106"/>
      <c r="E3" s="11" t="s">
        <v>10</v>
      </c>
      <c r="F3" s="105"/>
      <c r="G3" s="106"/>
    </row>
    <row r="4" spans="2:9" ht="13" x14ac:dyDescent="0.25">
      <c r="B4" s="12"/>
      <c r="C4" s="13" t="s">
        <v>0</v>
      </c>
      <c r="D4" s="13" t="s">
        <v>1</v>
      </c>
      <c r="E4" s="13" t="s">
        <v>2</v>
      </c>
      <c r="F4" s="13" t="s">
        <v>3</v>
      </c>
      <c r="G4" s="13" t="s">
        <v>4</v>
      </c>
    </row>
    <row r="5" spans="2:9" ht="52" x14ac:dyDescent="0.25">
      <c r="B5" s="13" t="s">
        <v>11</v>
      </c>
      <c r="C5" s="13" t="s">
        <v>12</v>
      </c>
      <c r="D5" s="13" t="s">
        <v>13</v>
      </c>
      <c r="E5" s="14" t="s">
        <v>14</v>
      </c>
      <c r="F5" s="13" t="s">
        <v>15</v>
      </c>
      <c r="G5" s="13" t="s">
        <v>8</v>
      </c>
    </row>
    <row r="6" spans="2:9" ht="13" x14ac:dyDescent="0.25">
      <c r="B6" s="13"/>
      <c r="C6" s="13"/>
      <c r="D6" s="13"/>
      <c r="E6" s="13"/>
      <c r="F6" s="13"/>
      <c r="G6" s="13" t="s">
        <v>16</v>
      </c>
    </row>
    <row r="7" spans="2:9" ht="13" x14ac:dyDescent="0.25">
      <c r="B7" s="29">
        <v>1</v>
      </c>
      <c r="C7" s="41">
        <v>0</v>
      </c>
      <c r="D7" s="41">
        <v>7</v>
      </c>
      <c r="E7" s="41">
        <v>0</v>
      </c>
      <c r="F7" s="41">
        <v>0</v>
      </c>
      <c r="G7" s="41">
        <f>C7+D7+E7-F7</f>
        <v>7</v>
      </c>
      <c r="I7" s="71"/>
    </row>
    <row r="8" spans="2:9" ht="13" x14ac:dyDescent="0.25">
      <c r="B8" s="29">
        <v>2</v>
      </c>
      <c r="C8" s="41">
        <f>C7</f>
        <v>0</v>
      </c>
      <c r="D8" s="41">
        <f>G7</f>
        <v>7</v>
      </c>
      <c r="E8" s="41">
        <v>0</v>
      </c>
      <c r="F8" s="41">
        <v>0</v>
      </c>
      <c r="G8" s="41">
        <f>C8+D8+E8-F8</f>
        <v>7</v>
      </c>
    </row>
    <row r="9" spans="2:9" ht="13" x14ac:dyDescent="0.25">
      <c r="B9" s="29">
        <v>3</v>
      </c>
      <c r="C9" s="41">
        <f>C8</f>
        <v>0</v>
      </c>
      <c r="D9" s="41">
        <f>G8</f>
        <v>7</v>
      </c>
      <c r="E9" s="41">
        <v>0</v>
      </c>
      <c r="F9" s="41">
        <v>0</v>
      </c>
      <c r="G9" s="41">
        <f>C9+D9+E9-F9</f>
        <v>7</v>
      </c>
    </row>
    <row r="10" spans="2:9" s="15" customFormat="1" ht="13" x14ac:dyDescent="0.25">
      <c r="B10" s="29" t="s">
        <v>17</v>
      </c>
      <c r="C10" s="41">
        <f>AVERAGE(C7:C9)</f>
        <v>0</v>
      </c>
      <c r="D10" s="41">
        <f>AVERAGE(D7:D9)</f>
        <v>7</v>
      </c>
      <c r="E10" s="30">
        <f t="shared" ref="E10:F10" si="0">AVERAGE(E7:E9)</f>
        <v>0</v>
      </c>
      <c r="F10" s="30">
        <f t="shared" si="0"/>
        <v>0</v>
      </c>
      <c r="G10" s="30">
        <f>AVERAGE(G7:G9)</f>
        <v>7</v>
      </c>
    </row>
    <row r="11" spans="2:9" s="37" customFormat="1" ht="30.75" customHeight="1" x14ac:dyDescent="0.25">
      <c r="B11" s="107" t="s">
        <v>48</v>
      </c>
      <c r="C11" s="107"/>
      <c r="D11" s="107"/>
      <c r="E11" s="107"/>
      <c r="F11" s="107"/>
      <c r="G11" s="107"/>
    </row>
    <row r="12" spans="2:9" s="37" customFormat="1" ht="15.5" x14ac:dyDescent="0.25">
      <c r="B12" s="38"/>
      <c r="C12" s="38"/>
      <c r="D12" s="38"/>
      <c r="E12" s="38"/>
      <c r="F12" s="38"/>
      <c r="G12" s="38"/>
    </row>
  </sheetData>
  <mergeCells count="4">
    <mergeCell ref="B2:G2"/>
    <mergeCell ref="C3:D3"/>
    <mergeCell ref="F3:G3"/>
    <mergeCell ref="B11:G11"/>
  </mergeCells>
  <pageMargins left="0.7" right="0.7" top="0.75" bottom="0.75" header="0.3" footer="0.3"/>
  <pageSetup orientation="portrait" horizontalDpi="200" verticalDpi="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K22"/>
  <sheetViews>
    <sheetView tabSelected="1" workbookViewId="0">
      <selection activeCell="J16" sqref="J16"/>
    </sheetView>
  </sheetViews>
  <sheetFormatPr defaultColWidth="9.1796875" defaultRowHeight="12.5" x14ac:dyDescent="0.25"/>
  <cols>
    <col min="1" max="1" width="0.7265625" style="15" customWidth="1"/>
    <col min="2" max="2" width="37" style="15" customWidth="1"/>
    <col min="3" max="4" width="10" style="15" customWidth="1"/>
    <col min="5" max="5" width="16" style="15" customWidth="1"/>
    <col min="6" max="6" width="10.54296875" style="15" customWidth="1"/>
    <col min="7" max="7" width="1" style="15" customWidth="1"/>
    <col min="8" max="16384" width="9.1796875" style="15"/>
  </cols>
  <sheetData>
    <row r="1" spans="2:11" ht="15" x14ac:dyDescent="0.3">
      <c r="B1" s="75" t="s">
        <v>47</v>
      </c>
    </row>
    <row r="2" spans="2:11" ht="15.75" customHeight="1" x14ac:dyDescent="0.25">
      <c r="B2" s="108" t="s">
        <v>18</v>
      </c>
      <c r="C2" s="108"/>
      <c r="D2" s="108"/>
      <c r="E2" s="108"/>
      <c r="F2" s="108"/>
      <c r="G2" s="16"/>
    </row>
    <row r="3" spans="2:11" ht="63.75" customHeight="1" x14ac:dyDescent="0.25">
      <c r="B3" s="17" t="s">
        <v>19</v>
      </c>
      <c r="C3" s="27" t="s">
        <v>20</v>
      </c>
      <c r="D3" s="27" t="s">
        <v>21</v>
      </c>
      <c r="E3" s="17" t="s">
        <v>22</v>
      </c>
      <c r="F3" s="17" t="s">
        <v>23</v>
      </c>
      <c r="G3" s="18"/>
      <c r="H3" s="32" t="s">
        <v>29</v>
      </c>
    </row>
    <row r="4" spans="2:11" ht="15.75" hidden="1" customHeight="1" x14ac:dyDescent="0.3">
      <c r="B4" s="54" t="s">
        <v>51</v>
      </c>
      <c r="C4" s="26">
        <f>'Respondent Burden'!F18</f>
        <v>0</v>
      </c>
      <c r="D4" s="26">
        <f>'Respondent Burden'!D18</f>
        <v>1</v>
      </c>
      <c r="E4" s="27">
        <v>0</v>
      </c>
      <c r="F4" s="26">
        <f>C4*D4+E4</f>
        <v>0</v>
      </c>
      <c r="G4" s="19"/>
      <c r="H4" s="69"/>
      <c r="I4" s="43"/>
      <c r="J4" s="43"/>
      <c r="K4" s="43"/>
    </row>
    <row r="5" spans="2:11" ht="13.5" hidden="1" customHeight="1" x14ac:dyDescent="0.3">
      <c r="B5" s="54" t="s">
        <v>52</v>
      </c>
      <c r="C5" s="26">
        <f>'Respondent Burden'!F20</f>
        <v>0</v>
      </c>
      <c r="D5" s="26">
        <f>'Respondent Burden'!D20</f>
        <v>1</v>
      </c>
      <c r="E5" s="27">
        <v>0</v>
      </c>
      <c r="F5" s="26">
        <f t="shared" ref="F5" si="0">C5*D5+E5</f>
        <v>0</v>
      </c>
      <c r="G5" s="19"/>
      <c r="H5" s="69"/>
      <c r="I5" s="43"/>
      <c r="J5" s="43"/>
      <c r="K5" s="43"/>
    </row>
    <row r="6" spans="2:11" ht="13" hidden="1" x14ac:dyDescent="0.3">
      <c r="B6" s="54" t="s">
        <v>58</v>
      </c>
      <c r="C6" s="26">
        <f>'Respondent Burden'!F22</f>
        <v>0</v>
      </c>
      <c r="D6" s="62">
        <f>'Respondent Burden'!D22</f>
        <v>1</v>
      </c>
      <c r="E6" s="27">
        <v>0</v>
      </c>
      <c r="F6" s="26">
        <f t="shared" ref="F6:F11" si="1">C6*D6+E6</f>
        <v>0</v>
      </c>
      <c r="G6" s="42"/>
      <c r="H6" s="69"/>
      <c r="I6" s="43"/>
      <c r="J6" s="43"/>
      <c r="K6" s="43"/>
    </row>
    <row r="7" spans="2:11" ht="13" hidden="1" x14ac:dyDescent="0.3">
      <c r="B7" s="54" t="s">
        <v>59</v>
      </c>
      <c r="C7" s="26">
        <f>'Respondent Burden'!F19</f>
        <v>0</v>
      </c>
      <c r="D7" s="62">
        <f>'Respondent Burden'!D19</f>
        <v>1</v>
      </c>
      <c r="E7" s="27">
        <v>0</v>
      </c>
      <c r="F7" s="26">
        <f>C7*D7+E7</f>
        <v>0</v>
      </c>
      <c r="G7" s="42"/>
      <c r="H7" s="69"/>
      <c r="I7" s="43"/>
      <c r="J7" s="43"/>
      <c r="K7" s="43"/>
    </row>
    <row r="8" spans="2:11" ht="13" hidden="1" x14ac:dyDescent="0.3">
      <c r="B8" s="54" t="s">
        <v>51</v>
      </c>
      <c r="C8" s="26">
        <f>'Respondent Burden'!F18</f>
        <v>0</v>
      </c>
      <c r="D8" s="62">
        <f>'Respondent Burden'!D18</f>
        <v>1</v>
      </c>
      <c r="E8" s="27">
        <v>0</v>
      </c>
      <c r="F8" s="26">
        <f t="shared" si="1"/>
        <v>0</v>
      </c>
      <c r="G8" s="19"/>
      <c r="H8" s="69"/>
      <c r="I8" s="43"/>
      <c r="J8" s="43"/>
      <c r="K8" s="43"/>
    </row>
    <row r="9" spans="2:11" ht="13" x14ac:dyDescent="0.3">
      <c r="B9" s="54" t="s">
        <v>95</v>
      </c>
      <c r="C9" s="93">
        <f>'Respondent Burden'!F21</f>
        <v>2.16</v>
      </c>
      <c r="D9" s="62">
        <f>'Respondent Burden'!D21</f>
        <v>1</v>
      </c>
      <c r="E9" s="27">
        <v>0</v>
      </c>
      <c r="F9" s="93">
        <f t="shared" si="1"/>
        <v>2.16</v>
      </c>
      <c r="G9" s="19"/>
      <c r="H9" s="4"/>
      <c r="I9" s="43"/>
      <c r="J9" s="43"/>
      <c r="K9" s="43"/>
    </row>
    <row r="10" spans="2:11" ht="13" x14ac:dyDescent="0.3">
      <c r="B10" s="54" t="s">
        <v>96</v>
      </c>
      <c r="C10" s="93">
        <f>'Respondent Burden'!F23</f>
        <v>2.16</v>
      </c>
      <c r="D10" s="62">
        <f>'Respondent Burden'!D23</f>
        <v>1</v>
      </c>
      <c r="E10" s="27">
        <v>0</v>
      </c>
      <c r="F10" s="93">
        <f t="shared" si="1"/>
        <v>2.16</v>
      </c>
      <c r="G10" s="19"/>
      <c r="H10" s="2"/>
      <c r="I10" s="43"/>
      <c r="J10" s="43"/>
      <c r="K10" s="43"/>
    </row>
    <row r="11" spans="2:11" ht="13" x14ac:dyDescent="0.3">
      <c r="B11" s="54" t="s">
        <v>97</v>
      </c>
      <c r="C11" s="91">
        <v>7</v>
      </c>
      <c r="D11" s="62">
        <f>'Respondent Burden'!D24</f>
        <v>2</v>
      </c>
      <c r="E11" s="27">
        <v>0</v>
      </c>
      <c r="F11" s="91">
        <f t="shared" si="1"/>
        <v>14</v>
      </c>
      <c r="G11" s="19"/>
      <c r="H11" s="69"/>
      <c r="I11" s="43"/>
      <c r="J11" s="43"/>
      <c r="K11" s="43"/>
    </row>
    <row r="12" spans="2:11" ht="13" hidden="1" x14ac:dyDescent="0.3">
      <c r="B12" s="54" t="s">
        <v>65</v>
      </c>
      <c r="C12" s="26">
        <f>'Respondent Burden'!F26</f>
        <v>0</v>
      </c>
      <c r="D12" s="62">
        <f>'Respondent Burden'!D26</f>
        <v>2</v>
      </c>
      <c r="E12" s="27">
        <v>0</v>
      </c>
      <c r="F12" s="91">
        <f>C12*D12+E12</f>
        <v>0</v>
      </c>
      <c r="G12" s="42"/>
      <c r="H12" s="69"/>
      <c r="I12" s="43"/>
      <c r="J12" s="43"/>
      <c r="K12" s="43"/>
    </row>
    <row r="13" spans="2:11" x14ac:dyDescent="0.25">
      <c r="B13" s="28"/>
      <c r="C13" s="28"/>
      <c r="D13" s="28"/>
      <c r="E13" s="27" t="s">
        <v>6</v>
      </c>
      <c r="F13" s="93">
        <f>SUM(F4:F12)</f>
        <v>18.32</v>
      </c>
      <c r="G13" s="42"/>
      <c r="H13" s="43"/>
      <c r="I13" s="43"/>
      <c r="J13" s="43"/>
      <c r="K13" s="43"/>
    </row>
    <row r="14" spans="2:11" ht="13" x14ac:dyDescent="0.3">
      <c r="B14" s="72"/>
      <c r="C14" s="72"/>
      <c r="D14" s="72"/>
      <c r="E14" s="73"/>
      <c r="F14" s="74"/>
      <c r="G14" s="18"/>
      <c r="H14" s="22"/>
      <c r="I14" s="43"/>
      <c r="J14" s="43"/>
      <c r="K14" s="43"/>
    </row>
    <row r="15" spans="2:11" ht="13" x14ac:dyDescent="0.3">
      <c r="B15" s="72" t="s">
        <v>44</v>
      </c>
      <c r="C15" s="72"/>
      <c r="D15" s="72"/>
      <c r="E15" s="73"/>
      <c r="F15" s="74"/>
      <c r="G15" s="18"/>
      <c r="H15" s="22"/>
      <c r="I15" s="43"/>
      <c r="J15" s="43"/>
      <c r="K15" s="43"/>
    </row>
    <row r="16" spans="2:11" ht="25.5" customHeight="1" x14ac:dyDescent="0.3">
      <c r="B16" s="109" t="s">
        <v>43</v>
      </c>
      <c r="C16" s="109"/>
      <c r="D16" s="109"/>
      <c r="E16" s="109"/>
      <c r="F16" s="109"/>
      <c r="G16" s="18"/>
      <c r="H16" s="22"/>
      <c r="I16" s="43"/>
      <c r="J16" s="43"/>
      <c r="K16" s="43"/>
    </row>
    <row r="17" spans="5:11" ht="23.25" customHeight="1" x14ac:dyDescent="0.3">
      <c r="E17" s="36" t="s">
        <v>27</v>
      </c>
      <c r="F17" s="100">
        <f>'Respondent Burden'!G37/F13</f>
        <v>80.240174672489076</v>
      </c>
      <c r="G17" s="18"/>
      <c r="H17" s="22"/>
      <c r="I17" s="43"/>
      <c r="J17" s="43"/>
      <c r="K17" s="43"/>
    </row>
    <row r="18" spans="5:11" x14ac:dyDescent="0.25">
      <c r="H18" s="43"/>
      <c r="I18" s="43"/>
      <c r="J18" s="43"/>
      <c r="K18" s="43"/>
    </row>
    <row r="19" spans="5:11" x14ac:dyDescent="0.25">
      <c r="H19" s="43"/>
      <c r="I19" s="43"/>
      <c r="J19" s="43"/>
      <c r="K19" s="43"/>
    </row>
    <row r="20" spans="5:11" x14ac:dyDescent="0.25">
      <c r="H20" s="43"/>
      <c r="I20" s="43"/>
      <c r="J20" s="43"/>
      <c r="K20" s="43"/>
    </row>
    <row r="21" spans="5:11" x14ac:dyDescent="0.25">
      <c r="H21" s="43"/>
      <c r="I21" s="43"/>
      <c r="J21" s="43"/>
      <c r="K21" s="43"/>
    </row>
    <row r="22" spans="5:11" x14ac:dyDescent="0.25">
      <c r="H22" s="43"/>
      <c r="I22" s="43"/>
      <c r="J22" s="43"/>
      <c r="K22" s="43"/>
    </row>
  </sheetData>
  <mergeCells count="2">
    <mergeCell ref="B2:F2"/>
    <mergeCell ref="B16:F16"/>
  </mergeCells>
  <pageMargins left="0.7" right="0.7" top="0.75" bottom="0.75" header="0.3" footer="0.3"/>
  <pageSetup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54"/>
  <sheetViews>
    <sheetView topLeftCell="A40" zoomScaleNormal="100" workbookViewId="0">
      <selection activeCell="B44" sqref="B44:J44"/>
    </sheetView>
  </sheetViews>
  <sheetFormatPr defaultColWidth="9.1796875" defaultRowHeight="13" x14ac:dyDescent="0.3"/>
  <cols>
    <col min="1" max="1" width="0.7265625" style="31" customWidth="1"/>
    <col min="2" max="2" width="44.453125" style="1" customWidth="1"/>
    <col min="3" max="3" width="12.7265625" style="1" customWidth="1"/>
    <col min="4" max="4" width="12.54296875" style="1" customWidth="1"/>
    <col min="5" max="5" width="13.453125" style="1" customWidth="1"/>
    <col min="6" max="6" width="11.1796875" style="1" customWidth="1"/>
    <col min="7" max="7" width="10.26953125" style="1" customWidth="1"/>
    <col min="8" max="8" width="11.81640625" style="1" customWidth="1"/>
    <col min="9" max="9" width="12.1796875" style="1" customWidth="1"/>
    <col min="10" max="10" width="12.7265625" style="1" bestFit="1" customWidth="1"/>
    <col min="11" max="11" width="2.26953125" style="4" customWidth="1"/>
    <col min="12" max="12" width="13.1796875" style="4" customWidth="1"/>
    <col min="13" max="13" width="9.81640625" style="4" customWidth="1"/>
    <col min="14" max="14" width="8" style="1" bestFit="1" customWidth="1"/>
    <col min="15" max="15" width="11" style="1" customWidth="1"/>
    <col min="16" max="16384" width="9.1796875" style="1"/>
  </cols>
  <sheetData>
    <row r="1" spans="1:14" s="4" customFormat="1" ht="20.25" customHeight="1" x14ac:dyDescent="0.3">
      <c r="A1" s="2"/>
      <c r="B1" s="111" t="s">
        <v>45</v>
      </c>
      <c r="C1" s="111"/>
      <c r="D1" s="111"/>
      <c r="E1" s="111"/>
      <c r="F1" s="111"/>
      <c r="G1" s="111"/>
      <c r="H1" s="111"/>
      <c r="I1" s="111"/>
      <c r="J1" s="111"/>
    </row>
    <row r="2" spans="1:14" s="4" customFormat="1" x14ac:dyDescent="0.3">
      <c r="A2" s="2"/>
      <c r="J2" s="5"/>
    </row>
    <row r="3" spans="1:14" s="8" customFormat="1" ht="52" x14ac:dyDescent="0.3">
      <c r="A3" s="6"/>
      <c r="B3" s="98" t="s">
        <v>7</v>
      </c>
      <c r="C3" s="7" t="s">
        <v>100</v>
      </c>
      <c r="D3" s="7" t="s">
        <v>101</v>
      </c>
      <c r="E3" s="7" t="s">
        <v>102</v>
      </c>
      <c r="F3" s="7" t="s">
        <v>103</v>
      </c>
      <c r="G3" s="7" t="s">
        <v>104</v>
      </c>
      <c r="H3" s="7" t="s">
        <v>105</v>
      </c>
      <c r="I3" s="7" t="s">
        <v>106</v>
      </c>
      <c r="J3" s="35" t="s">
        <v>107</v>
      </c>
    </row>
    <row r="4" spans="1:14" s="2" customFormat="1" x14ac:dyDescent="0.3">
      <c r="B4" s="56" t="s">
        <v>30</v>
      </c>
      <c r="C4" s="50" t="s">
        <v>31</v>
      </c>
      <c r="D4" s="50"/>
      <c r="E4" s="51"/>
      <c r="F4" s="51"/>
      <c r="G4" s="52"/>
      <c r="H4" s="52"/>
      <c r="I4" s="52"/>
      <c r="J4" s="53"/>
      <c r="L4" s="110" t="s">
        <v>26</v>
      </c>
      <c r="M4" s="110"/>
    </row>
    <row r="5" spans="1:14" s="4" customFormat="1" ht="14" x14ac:dyDescent="0.3">
      <c r="A5" s="2"/>
      <c r="B5" s="56" t="s">
        <v>32</v>
      </c>
      <c r="C5" s="50" t="s">
        <v>31</v>
      </c>
      <c r="D5" s="50"/>
      <c r="E5" s="51"/>
      <c r="F5" s="50"/>
      <c r="G5" s="52"/>
      <c r="H5" s="52"/>
      <c r="I5" s="52"/>
      <c r="J5" s="53"/>
      <c r="L5" s="44" t="s">
        <v>40</v>
      </c>
      <c r="M5" s="68">
        <v>153.55000000000001</v>
      </c>
      <c r="N5" s="64"/>
    </row>
    <row r="6" spans="1:14" s="2" customFormat="1" ht="14" x14ac:dyDescent="0.3">
      <c r="B6" s="56" t="s">
        <v>70</v>
      </c>
      <c r="C6" s="50"/>
      <c r="D6" s="50"/>
      <c r="E6" s="51"/>
      <c r="F6" s="50"/>
      <c r="G6" s="52"/>
      <c r="H6" s="52"/>
      <c r="I6" s="52"/>
      <c r="J6" s="53"/>
      <c r="K6" s="4"/>
      <c r="L6" s="44" t="s">
        <v>41</v>
      </c>
      <c r="M6" s="68">
        <v>122.2</v>
      </c>
      <c r="N6" s="64"/>
    </row>
    <row r="7" spans="1:14" s="2" customFormat="1" ht="15.5" x14ac:dyDescent="0.3">
      <c r="B7" s="54" t="s">
        <v>112</v>
      </c>
      <c r="C7" s="50">
        <v>2</v>
      </c>
      <c r="D7" s="57">
        <v>1</v>
      </c>
      <c r="E7" s="50">
        <f t="shared" ref="E7" si="0">C7*D7</f>
        <v>2</v>
      </c>
      <c r="F7" s="50">
        <v>7</v>
      </c>
      <c r="G7" s="52">
        <f>ROUND(E7*F7,2)</f>
        <v>14</v>
      </c>
      <c r="H7" s="52">
        <f>ROUND(G7*0.05,2)</f>
        <v>0.7</v>
      </c>
      <c r="I7" s="52">
        <f>ROUND(G7*0.1, 2)</f>
        <v>1.4</v>
      </c>
      <c r="J7" s="67">
        <f>ROUND(G7*$M$6+H7*$M$5+I7*$M$7, 2)</f>
        <v>1904.4</v>
      </c>
      <c r="K7" s="4"/>
      <c r="L7" s="44" t="s">
        <v>42</v>
      </c>
      <c r="M7" s="68">
        <v>61.51</v>
      </c>
      <c r="N7" s="64"/>
    </row>
    <row r="8" spans="1:14" s="2" customFormat="1" ht="14" x14ac:dyDescent="0.3">
      <c r="B8" s="54" t="s">
        <v>71</v>
      </c>
      <c r="C8" s="49"/>
      <c r="D8" s="49"/>
      <c r="E8" s="51"/>
      <c r="F8" s="51"/>
      <c r="G8" s="52"/>
      <c r="H8" s="52"/>
      <c r="I8" s="52"/>
      <c r="J8" s="67"/>
      <c r="K8" s="4"/>
      <c r="L8" s="70"/>
      <c r="M8" s="79"/>
      <c r="N8" s="64"/>
    </row>
    <row r="9" spans="1:14" s="2" customFormat="1" ht="15.5" x14ac:dyDescent="0.3">
      <c r="B9" s="58" t="s">
        <v>67</v>
      </c>
      <c r="C9" s="50">
        <v>200</v>
      </c>
      <c r="D9" s="57">
        <v>1</v>
      </c>
      <c r="E9" s="50">
        <f t="shared" ref="E9" si="1">C9*D9</f>
        <v>200</v>
      </c>
      <c r="F9" s="50">
        <v>0</v>
      </c>
      <c r="G9" s="51">
        <f t="shared" ref="G9" si="2">ROUND(E9*F9,2)</f>
        <v>0</v>
      </c>
      <c r="H9" s="51">
        <f t="shared" ref="H9" si="3">ROUND(G9*0.05,2)</f>
        <v>0</v>
      </c>
      <c r="I9" s="51">
        <f t="shared" ref="I9" si="4">ROUND(G9*0.1, 2)</f>
        <v>0</v>
      </c>
      <c r="J9" s="78">
        <f>ROUND(G9*$M$6+H9*$M$5+I9*$M$7, 2)</f>
        <v>0</v>
      </c>
      <c r="K9" s="4"/>
    </row>
    <row r="10" spans="1:14" s="4" customFormat="1" ht="15.5" x14ac:dyDescent="0.3">
      <c r="A10" s="2"/>
      <c r="B10" s="58" t="s">
        <v>68</v>
      </c>
      <c r="C10" s="50">
        <v>221</v>
      </c>
      <c r="D10" s="59">
        <v>1</v>
      </c>
      <c r="E10" s="51">
        <f>C10*D10</f>
        <v>221</v>
      </c>
      <c r="F10" s="55">
        <f>('# Respondents'!G10+2)/5</f>
        <v>1.8</v>
      </c>
      <c r="G10" s="55">
        <f>ROUND(E10*F10,2)</f>
        <v>397.8</v>
      </c>
      <c r="H10" s="52">
        <f>ROUND(G10*0.05,2)</f>
        <v>19.89</v>
      </c>
      <c r="I10" s="52">
        <f>ROUND(G10*0.1, 2)</f>
        <v>39.78</v>
      </c>
      <c r="J10" s="67">
        <f>ROUND(G10*$M$6+H10*$M$5+I10*$M$7, 2)</f>
        <v>54112.14</v>
      </c>
      <c r="L10" s="96"/>
    </row>
    <row r="11" spans="1:14" s="4" customFormat="1" ht="15.5" x14ac:dyDescent="0.3">
      <c r="A11" s="2"/>
      <c r="B11" s="58" t="s">
        <v>69</v>
      </c>
      <c r="C11" s="50">
        <v>221</v>
      </c>
      <c r="D11" s="57">
        <v>1</v>
      </c>
      <c r="E11" s="50">
        <f t="shared" ref="E11:E14" si="5">C11*D11</f>
        <v>221</v>
      </c>
      <c r="F11" s="52">
        <f>F10*0.2</f>
        <v>0.36000000000000004</v>
      </c>
      <c r="G11" s="52">
        <f>ROUND(E11*F11,2)</f>
        <v>79.56</v>
      </c>
      <c r="H11" s="52">
        <f>ROUND(G11*0.05,2)</f>
        <v>3.98</v>
      </c>
      <c r="I11" s="52">
        <f>ROUND(G11*0.1, 2)</f>
        <v>7.96</v>
      </c>
      <c r="J11" s="67">
        <f>ROUND(G11*$M$6+H11*$M$5+I11*$M$7, 2)</f>
        <v>10822.98</v>
      </c>
      <c r="L11" s="96"/>
    </row>
    <row r="12" spans="1:14" s="4" customFormat="1" ht="15.5" x14ac:dyDescent="0.3">
      <c r="A12" s="2"/>
      <c r="B12" s="58" t="s">
        <v>77</v>
      </c>
      <c r="C12" s="50" t="s">
        <v>72</v>
      </c>
      <c r="D12" s="57"/>
      <c r="E12" s="50"/>
      <c r="F12" s="50"/>
      <c r="G12" s="51"/>
      <c r="H12" s="51"/>
      <c r="I12" s="51"/>
      <c r="J12" s="67"/>
    </row>
    <row r="13" spans="1:14" s="4" customFormat="1" x14ac:dyDescent="0.3">
      <c r="A13" s="2"/>
      <c r="B13" s="58" t="s">
        <v>78</v>
      </c>
      <c r="C13" s="50">
        <v>40</v>
      </c>
      <c r="D13" s="57">
        <v>1</v>
      </c>
      <c r="E13" s="50">
        <f t="shared" si="5"/>
        <v>40</v>
      </c>
      <c r="F13" s="50">
        <v>0</v>
      </c>
      <c r="G13" s="51">
        <f t="shared" ref="G13" si="6">ROUND(E13*F13,2)</f>
        <v>0</v>
      </c>
      <c r="H13" s="51">
        <f t="shared" ref="H13" si="7">ROUND(G13*0.05,2)</f>
        <v>0</v>
      </c>
      <c r="I13" s="51">
        <f t="shared" ref="I13" si="8">ROUND(G13*0.1, 2)</f>
        <v>0</v>
      </c>
      <c r="J13" s="78">
        <f>ROUND(G13*$M$6+H13*$M$5+I13*$M$7, 2)</f>
        <v>0</v>
      </c>
    </row>
    <row r="14" spans="1:14" s="4" customFormat="1" ht="15.5" hidden="1" x14ac:dyDescent="0.3">
      <c r="A14" s="2"/>
      <c r="B14" s="58" t="s">
        <v>63</v>
      </c>
      <c r="C14" s="50">
        <v>40</v>
      </c>
      <c r="D14" s="57">
        <v>1</v>
      </c>
      <c r="E14" s="50">
        <f t="shared" si="5"/>
        <v>40</v>
      </c>
      <c r="F14" s="50">
        <v>0</v>
      </c>
      <c r="G14" s="51">
        <f t="shared" ref="G14" si="9">ROUND(E14*F14,2)</f>
        <v>0</v>
      </c>
      <c r="H14" s="51">
        <f t="shared" ref="H14" si="10">ROUND(G14*0.05,2)</f>
        <v>0</v>
      </c>
      <c r="I14" s="51">
        <f t="shared" ref="I14" si="11">ROUND(G14*0.1, 2)</f>
        <v>0</v>
      </c>
      <c r="J14" s="78">
        <f>ROUND(G14*$M$6+H14*$M$5+I14*$M$7, 2)</f>
        <v>0</v>
      </c>
    </row>
    <row r="15" spans="1:14" s="4" customFormat="1" ht="14.25" customHeight="1" x14ac:dyDescent="0.3">
      <c r="A15" s="2"/>
      <c r="B15" s="54" t="s">
        <v>33</v>
      </c>
      <c r="C15" s="50" t="s">
        <v>73</v>
      </c>
      <c r="D15" s="57"/>
      <c r="E15" s="50"/>
      <c r="F15" s="50"/>
      <c r="G15" s="51"/>
      <c r="H15" s="52"/>
      <c r="I15" s="55"/>
      <c r="J15" s="67"/>
    </row>
    <row r="16" spans="1:14" s="4" customFormat="1" x14ac:dyDescent="0.3">
      <c r="A16" s="2"/>
      <c r="B16" s="54" t="s">
        <v>34</v>
      </c>
      <c r="C16" s="50" t="s">
        <v>73</v>
      </c>
      <c r="D16" s="44"/>
      <c r="E16" s="44"/>
      <c r="F16" s="44"/>
      <c r="G16" s="44"/>
      <c r="H16" s="44"/>
      <c r="I16" s="44"/>
      <c r="J16" s="76"/>
    </row>
    <row r="17" spans="1:12" s="4" customFormat="1" ht="15.5" x14ac:dyDescent="0.3">
      <c r="A17" s="2"/>
      <c r="B17" s="54" t="s">
        <v>74</v>
      </c>
      <c r="C17" s="50"/>
      <c r="D17" s="57"/>
      <c r="E17" s="50"/>
      <c r="F17" s="50"/>
      <c r="G17" s="52"/>
      <c r="H17" s="52"/>
      <c r="I17" s="52"/>
      <c r="J17" s="67"/>
    </row>
    <row r="18" spans="1:12" s="4" customFormat="1" x14ac:dyDescent="0.3">
      <c r="A18" s="2"/>
      <c r="B18" s="58" t="s">
        <v>75</v>
      </c>
      <c r="C18" s="50">
        <v>2</v>
      </c>
      <c r="D18" s="57">
        <v>1</v>
      </c>
      <c r="E18" s="50">
        <f t="shared" ref="E18" si="12">C18*D18</f>
        <v>2</v>
      </c>
      <c r="F18" s="50">
        <v>0</v>
      </c>
      <c r="G18" s="51">
        <f>ROUND(E18*F18,2)</f>
        <v>0</v>
      </c>
      <c r="H18" s="51">
        <f>ROUND(G18*0.05,2)</f>
        <v>0</v>
      </c>
      <c r="I18" s="51">
        <f>ROUND(G18*0.1, 2)</f>
        <v>0</v>
      </c>
      <c r="J18" s="78">
        <f>ROUND(G18*$M$6+H18*$M$5+I18*$M$7, 2)</f>
        <v>0</v>
      </c>
      <c r="L18" s="70"/>
    </row>
    <row r="19" spans="1:12" s="4" customFormat="1" x14ac:dyDescent="0.3">
      <c r="A19" s="2"/>
      <c r="B19" s="58" t="s">
        <v>49</v>
      </c>
      <c r="C19" s="50">
        <v>2</v>
      </c>
      <c r="D19" s="57">
        <v>1</v>
      </c>
      <c r="E19" s="50">
        <f>C19*D19</f>
        <v>2</v>
      </c>
      <c r="F19" s="50">
        <v>0</v>
      </c>
      <c r="G19" s="51">
        <f>ROUND(E19*F19,2)</f>
        <v>0</v>
      </c>
      <c r="H19" s="51">
        <f>ROUND(G19*0.05,2)</f>
        <v>0</v>
      </c>
      <c r="I19" s="51">
        <f>ROUND(G19*0.1, 2)</f>
        <v>0</v>
      </c>
      <c r="J19" s="78">
        <f>ROUND(G19*$M$6+H19*$M$5+I19*$M$7, 2)</f>
        <v>0</v>
      </c>
    </row>
    <row r="20" spans="1:12" s="4" customFormat="1" x14ac:dyDescent="0.3">
      <c r="A20" s="2"/>
      <c r="B20" s="58" t="s">
        <v>76</v>
      </c>
      <c r="C20" s="50">
        <v>2</v>
      </c>
      <c r="D20" s="57">
        <v>1</v>
      </c>
      <c r="E20" s="50">
        <f>C20*D20</f>
        <v>2</v>
      </c>
      <c r="F20" s="50">
        <v>0</v>
      </c>
      <c r="G20" s="51">
        <f>ROUND(E20*F20,2)</f>
        <v>0</v>
      </c>
      <c r="H20" s="51">
        <f>ROUND(G20*0.05,2)</f>
        <v>0</v>
      </c>
      <c r="I20" s="51">
        <f>ROUND(G20*0.1, 2)</f>
        <v>0</v>
      </c>
      <c r="J20" s="78">
        <f t="shared" ref="J20" si="13">ROUND(G20*$M$6+H20*$M$5+I20*$M$7, 2)</f>
        <v>0</v>
      </c>
      <c r="L20" s="70"/>
    </row>
    <row r="21" spans="1:12" s="4" customFormat="1" x14ac:dyDescent="0.3">
      <c r="A21" s="2"/>
      <c r="B21" s="58" t="s">
        <v>82</v>
      </c>
      <c r="C21" s="50">
        <v>2</v>
      </c>
      <c r="D21" s="57">
        <v>1</v>
      </c>
      <c r="E21" s="50">
        <f t="shared" ref="E21" si="14">C21*D21</f>
        <v>2</v>
      </c>
      <c r="F21" s="81">
        <f>F10+F11</f>
        <v>2.16</v>
      </c>
      <c r="G21" s="52">
        <f t="shared" ref="G21:G24" si="15">ROUND(E21*F21,2)</f>
        <v>4.32</v>
      </c>
      <c r="H21" s="52">
        <f t="shared" ref="H21:H24" si="16">ROUND(G21*0.05,2)</f>
        <v>0.22</v>
      </c>
      <c r="I21" s="52">
        <f t="shared" ref="I21:I24" si="17">ROUND(G21*0.1, 2)</f>
        <v>0.43</v>
      </c>
      <c r="J21" s="67">
        <f t="shared" ref="J21:J24" si="18">ROUND(G21*$M$6+H21*$M$5+I21*$M$7, 2)</f>
        <v>588.13</v>
      </c>
    </row>
    <row r="22" spans="1:12" s="4" customFormat="1" x14ac:dyDescent="0.3">
      <c r="A22" s="2"/>
      <c r="B22" s="58" t="s">
        <v>83</v>
      </c>
      <c r="C22" s="50">
        <v>2</v>
      </c>
      <c r="D22" s="57">
        <v>1</v>
      </c>
      <c r="E22" s="50">
        <f t="shared" ref="E22" si="19">C22*D22</f>
        <v>2</v>
      </c>
      <c r="F22" s="50">
        <v>0</v>
      </c>
      <c r="G22" s="51">
        <f>ROUND(E22*F22,2)</f>
        <v>0</v>
      </c>
      <c r="H22" s="51">
        <f>ROUND(G22*0.05,2)</f>
        <v>0</v>
      </c>
      <c r="I22" s="51">
        <f>ROUND(G22*0.1, 2)</f>
        <v>0</v>
      </c>
      <c r="J22" s="78">
        <f>ROUND(G22*$M$6+H22*$M$5+I22*$M$7, 2)</f>
        <v>0</v>
      </c>
    </row>
    <row r="23" spans="1:12" s="4" customFormat="1" ht="28.5" x14ac:dyDescent="0.3">
      <c r="A23" s="2"/>
      <c r="B23" s="58" t="s">
        <v>79</v>
      </c>
      <c r="C23" s="50">
        <v>4</v>
      </c>
      <c r="D23" s="57">
        <v>1</v>
      </c>
      <c r="E23" s="50">
        <f t="shared" ref="E23" si="20">C23*D23</f>
        <v>4</v>
      </c>
      <c r="F23" s="81">
        <f>F21</f>
        <v>2.16</v>
      </c>
      <c r="G23" s="52">
        <f>ROUND(E23*F23,2)</f>
        <v>8.64</v>
      </c>
      <c r="H23" s="52">
        <f>ROUND(G23*0.05,2)</f>
        <v>0.43</v>
      </c>
      <c r="I23" s="52">
        <f>ROUND(G23*0.1, 2)</f>
        <v>0.86</v>
      </c>
      <c r="J23" s="67">
        <f>ROUND(G23*$M$6+H23*$M$5+I23*$M$7, 2)</f>
        <v>1174.73</v>
      </c>
    </row>
    <row r="24" spans="1:12" s="4" customFormat="1" ht="28.5" x14ac:dyDescent="0.3">
      <c r="A24" s="2"/>
      <c r="B24" s="58" t="s">
        <v>80</v>
      </c>
      <c r="C24" s="50">
        <v>16</v>
      </c>
      <c r="D24" s="57">
        <v>2</v>
      </c>
      <c r="E24" s="50">
        <f t="shared" ref="E24" si="21">C24*D24</f>
        <v>32</v>
      </c>
      <c r="F24" s="55">
        <f>'# Respondents'!G10*0.2</f>
        <v>1.4000000000000001</v>
      </c>
      <c r="G24" s="55">
        <f t="shared" si="15"/>
        <v>44.8</v>
      </c>
      <c r="H24" s="52">
        <f t="shared" si="16"/>
        <v>2.2400000000000002</v>
      </c>
      <c r="I24" s="52">
        <f t="shared" si="17"/>
        <v>4.4800000000000004</v>
      </c>
      <c r="J24" s="67">
        <f t="shared" si="18"/>
        <v>6094.08</v>
      </c>
    </row>
    <row r="25" spans="1:12" s="4" customFormat="1" ht="28.5" x14ac:dyDescent="0.3">
      <c r="A25" s="2"/>
      <c r="B25" s="58" t="s">
        <v>81</v>
      </c>
      <c r="C25" s="50">
        <v>8</v>
      </c>
      <c r="D25" s="57">
        <v>2</v>
      </c>
      <c r="E25" s="50">
        <f t="shared" ref="E25:E26" si="22">C25*D25</f>
        <v>16</v>
      </c>
      <c r="F25" s="55">
        <f>'# Respondents'!G10*0.8</f>
        <v>5.6000000000000005</v>
      </c>
      <c r="G25" s="55">
        <f t="shared" ref="G25" si="23">ROUND(E25*F25,2)</f>
        <v>89.6</v>
      </c>
      <c r="H25" s="52">
        <f t="shared" ref="H25" si="24">ROUND(G25*0.05,2)</f>
        <v>4.4800000000000004</v>
      </c>
      <c r="I25" s="52">
        <f t="shared" ref="I25" si="25">ROUND(G25*0.1, 2)</f>
        <v>8.9600000000000009</v>
      </c>
      <c r="J25" s="67">
        <f>ROUND(G25*$M$6+H25*$M$5+I25*$M$7, 2)</f>
        <v>12188.15</v>
      </c>
      <c r="L25" s="70"/>
    </row>
    <row r="26" spans="1:12" s="4" customFormat="1" ht="15.5" hidden="1" x14ac:dyDescent="0.3">
      <c r="A26" s="2"/>
      <c r="B26" s="58" t="s">
        <v>61</v>
      </c>
      <c r="C26" s="50">
        <v>8</v>
      </c>
      <c r="D26" s="57">
        <v>2</v>
      </c>
      <c r="E26" s="50">
        <f t="shared" si="22"/>
        <v>16</v>
      </c>
      <c r="F26" s="51">
        <v>0</v>
      </c>
      <c r="G26" s="51">
        <f t="shared" ref="G26" si="26">ROUND(E26*F26,2)</f>
        <v>0</v>
      </c>
      <c r="H26" s="51">
        <f t="shared" ref="H26" si="27">ROUND(G26*0.05,2)</f>
        <v>0</v>
      </c>
      <c r="I26" s="51">
        <f t="shared" ref="I26" si="28">ROUND(G26*0.1, 2)</f>
        <v>0</v>
      </c>
      <c r="J26" s="67">
        <f t="shared" ref="J26" si="29">ROUND(G26*$M$6+H26*$M$5+I26*$M$7, 2)</f>
        <v>0</v>
      </c>
    </row>
    <row r="27" spans="1:12" s="4" customFormat="1" ht="21" customHeight="1" x14ac:dyDescent="0.35">
      <c r="A27" s="2"/>
      <c r="B27" s="60" t="s">
        <v>5</v>
      </c>
      <c r="C27" s="45"/>
      <c r="D27" s="45"/>
      <c r="E27" s="61"/>
      <c r="F27" s="61"/>
      <c r="G27" s="112">
        <f>ROUND(SUM(G7:I26),0)</f>
        <v>735</v>
      </c>
      <c r="H27" s="113"/>
      <c r="I27" s="114"/>
      <c r="J27" s="77">
        <f>SUM(J7:J26)</f>
        <v>86884.61</v>
      </c>
      <c r="L27" s="70"/>
    </row>
    <row r="28" spans="1:12" s="4" customFormat="1" x14ac:dyDescent="0.3">
      <c r="A28" s="2"/>
      <c r="B28" s="56" t="s">
        <v>62</v>
      </c>
      <c r="C28" s="49"/>
      <c r="D28" s="49"/>
      <c r="E28" s="51"/>
      <c r="F28" s="51"/>
      <c r="G28" s="51"/>
      <c r="H28" s="51"/>
      <c r="I28" s="51"/>
      <c r="J28" s="67"/>
      <c r="L28" s="70"/>
    </row>
    <row r="29" spans="1:12" s="4" customFormat="1" x14ac:dyDescent="0.3">
      <c r="A29" s="2"/>
      <c r="B29" s="54" t="s">
        <v>60</v>
      </c>
      <c r="C29" s="49" t="s">
        <v>84</v>
      </c>
      <c r="D29" s="49"/>
      <c r="E29" s="50"/>
      <c r="F29" s="51"/>
      <c r="G29" s="52"/>
      <c r="H29" s="52"/>
      <c r="I29" s="52"/>
      <c r="J29" s="67"/>
      <c r="L29" s="70"/>
    </row>
    <row r="30" spans="1:12" s="4" customFormat="1" x14ac:dyDescent="0.3">
      <c r="A30" s="2"/>
      <c r="B30" s="54" t="s">
        <v>35</v>
      </c>
      <c r="C30" s="49" t="s">
        <v>73</v>
      </c>
      <c r="D30" s="49"/>
      <c r="E30" s="50"/>
      <c r="F30" s="51"/>
      <c r="G30" s="52"/>
      <c r="H30" s="52"/>
      <c r="I30" s="52"/>
      <c r="J30" s="67"/>
    </row>
    <row r="31" spans="1:12" s="2" customFormat="1" x14ac:dyDescent="0.3">
      <c r="B31" s="54" t="s">
        <v>36</v>
      </c>
      <c r="C31" s="49" t="s">
        <v>73</v>
      </c>
      <c r="D31" s="59"/>
      <c r="E31" s="55"/>
      <c r="F31" s="55"/>
      <c r="G31" s="52"/>
      <c r="H31" s="55"/>
      <c r="I31" s="52"/>
      <c r="J31" s="67"/>
    </row>
    <row r="32" spans="1:12" s="2" customFormat="1" x14ac:dyDescent="0.3">
      <c r="B32" s="54" t="s">
        <v>50</v>
      </c>
      <c r="C32" s="49" t="s">
        <v>31</v>
      </c>
      <c r="D32" s="49"/>
      <c r="E32" s="51"/>
      <c r="F32" s="51"/>
      <c r="G32" s="51"/>
      <c r="H32" s="55"/>
      <c r="I32" s="55"/>
      <c r="J32" s="67"/>
    </row>
    <row r="33" spans="1:13" s="2" customFormat="1" ht="28.5" x14ac:dyDescent="0.3">
      <c r="B33" s="54" t="s">
        <v>91</v>
      </c>
      <c r="C33" s="81">
        <v>1.75</v>
      </c>
      <c r="D33" s="57">
        <v>52</v>
      </c>
      <c r="E33" s="50">
        <f t="shared" ref="E33" si="30">C33*D33</f>
        <v>91</v>
      </c>
      <c r="F33" s="51">
        <f>'# Respondents'!G10</f>
        <v>7</v>
      </c>
      <c r="G33" s="51">
        <f t="shared" ref="G33" si="31">ROUND(E33*F33,2)</f>
        <v>637</v>
      </c>
      <c r="H33" s="52">
        <f t="shared" ref="H33" si="32">ROUND(G33*0.05,2)</f>
        <v>31.85</v>
      </c>
      <c r="I33" s="55">
        <f t="shared" ref="I33" si="33">ROUND(G33*0.1, 2)</f>
        <v>63.7</v>
      </c>
      <c r="J33" s="67">
        <f t="shared" ref="J33" si="34">ROUND(G33*$M$6+H33*$M$5+I33*$M$7, 2)</f>
        <v>86650.15</v>
      </c>
    </row>
    <row r="34" spans="1:13" s="4" customFormat="1" x14ac:dyDescent="0.3">
      <c r="A34" s="2"/>
      <c r="B34" s="54" t="s">
        <v>37</v>
      </c>
      <c r="C34" s="49" t="s">
        <v>31</v>
      </c>
      <c r="D34" s="49"/>
      <c r="E34" s="51"/>
      <c r="F34" s="51"/>
      <c r="G34" s="51"/>
      <c r="H34" s="55"/>
      <c r="I34" s="55"/>
      <c r="J34" s="67"/>
    </row>
    <row r="35" spans="1:13" s="2" customFormat="1" x14ac:dyDescent="0.3">
      <c r="B35" s="54" t="s">
        <v>38</v>
      </c>
      <c r="C35" s="49" t="s">
        <v>31</v>
      </c>
      <c r="D35" s="59"/>
      <c r="E35" s="51"/>
      <c r="F35" s="51"/>
      <c r="G35" s="52"/>
      <c r="H35" s="52"/>
      <c r="I35" s="52"/>
      <c r="J35" s="67"/>
    </row>
    <row r="36" spans="1:13" s="2" customFormat="1" ht="13.5" x14ac:dyDescent="0.35">
      <c r="B36" s="60" t="s">
        <v>25</v>
      </c>
      <c r="C36" s="45"/>
      <c r="D36" s="45"/>
      <c r="E36" s="61"/>
      <c r="F36" s="61"/>
      <c r="G36" s="112">
        <f>ROUND(SUM(G29:I35), 0)</f>
        <v>733</v>
      </c>
      <c r="H36" s="113"/>
      <c r="I36" s="114"/>
      <c r="J36" s="77">
        <f>SUM(J29:J35)</f>
        <v>86650.15</v>
      </c>
    </row>
    <row r="37" spans="1:13" s="2" customFormat="1" ht="15" x14ac:dyDescent="0.3">
      <c r="B37" s="46" t="s">
        <v>88</v>
      </c>
      <c r="C37" s="45"/>
      <c r="D37" s="47"/>
      <c r="E37" s="46"/>
      <c r="F37" s="47"/>
      <c r="G37" s="120">
        <f>ROUND(G27+G36, -1)</f>
        <v>1470</v>
      </c>
      <c r="H37" s="120"/>
      <c r="I37" s="120"/>
      <c r="J37" s="82">
        <f>ROUND(J27+J36, -3)</f>
        <v>174000</v>
      </c>
      <c r="L37" s="97"/>
    </row>
    <row r="38" spans="1:13" s="2" customFormat="1" ht="15" x14ac:dyDescent="0.3">
      <c r="B38" s="46" t="s">
        <v>89</v>
      </c>
      <c r="C38" s="45"/>
      <c r="D38" s="47"/>
      <c r="E38" s="46"/>
      <c r="F38" s="47"/>
      <c r="G38" s="40"/>
      <c r="H38" s="40"/>
      <c r="I38" s="40"/>
      <c r="J38" s="82">
        <v>0</v>
      </c>
    </row>
    <row r="39" spans="1:13" s="4" customFormat="1" ht="15" x14ac:dyDescent="0.3">
      <c r="A39" s="2"/>
      <c r="B39" s="46" t="s">
        <v>90</v>
      </c>
      <c r="C39" s="45"/>
      <c r="D39" s="47"/>
      <c r="E39" s="46"/>
      <c r="F39" s="47"/>
      <c r="G39" s="40"/>
      <c r="H39" s="40"/>
      <c r="I39" s="40"/>
      <c r="J39" s="82">
        <f>ROUND(J37+J38, -2)</f>
        <v>174000</v>
      </c>
    </row>
    <row r="40" spans="1:13" s="4" customFormat="1" x14ac:dyDescent="0.3">
      <c r="A40" s="2"/>
      <c r="B40" s="39" t="s">
        <v>28</v>
      </c>
      <c r="C40" s="23"/>
      <c r="D40" s="20"/>
      <c r="E40" s="20"/>
      <c r="F40" s="21"/>
      <c r="G40" s="24"/>
      <c r="H40" s="2"/>
      <c r="I40" s="2"/>
      <c r="J40" s="2"/>
      <c r="M40" s="92"/>
    </row>
    <row r="41" spans="1:13" s="4" customFormat="1" x14ac:dyDescent="0.3">
      <c r="A41" s="2"/>
      <c r="B41" s="63"/>
      <c r="C41" s="23"/>
      <c r="D41" s="20"/>
      <c r="E41" s="20"/>
      <c r="F41" s="21"/>
      <c r="G41" s="24"/>
      <c r="H41" s="2"/>
      <c r="I41" s="2"/>
      <c r="J41" s="2"/>
      <c r="K41" s="22"/>
    </row>
    <row r="42" spans="1:13" s="4" customFormat="1" x14ac:dyDescent="0.3">
      <c r="A42" s="2"/>
      <c r="B42" s="115" t="s">
        <v>24</v>
      </c>
      <c r="C42" s="115"/>
      <c r="D42" s="115"/>
      <c r="E42" s="115"/>
      <c r="F42" s="115"/>
      <c r="G42" s="115"/>
      <c r="H42" s="115"/>
      <c r="I42" s="115"/>
      <c r="J42" s="115"/>
      <c r="K42" s="22"/>
    </row>
    <row r="43" spans="1:13" s="2" customFormat="1" ht="33" customHeight="1" x14ac:dyDescent="0.3">
      <c r="B43" s="116" t="s">
        <v>113</v>
      </c>
      <c r="C43" s="116"/>
      <c r="D43" s="116"/>
      <c r="E43" s="116"/>
      <c r="F43" s="116"/>
      <c r="G43" s="116"/>
      <c r="H43" s="116"/>
      <c r="I43" s="116"/>
      <c r="J43" s="116"/>
      <c r="K43" s="22"/>
    </row>
    <row r="44" spans="1:13" s="2" customFormat="1" ht="60" customHeight="1" x14ac:dyDescent="0.3">
      <c r="B44" s="121" t="s">
        <v>98</v>
      </c>
      <c r="C44" s="121"/>
      <c r="D44" s="121"/>
      <c r="E44" s="121"/>
      <c r="F44" s="121"/>
      <c r="G44" s="121"/>
      <c r="H44" s="121"/>
      <c r="I44" s="121"/>
      <c r="J44" s="121"/>
      <c r="K44" s="22"/>
      <c r="L44" s="97"/>
    </row>
    <row r="45" spans="1:13" s="4" customFormat="1" ht="15.5" x14ac:dyDescent="0.3">
      <c r="A45" s="2"/>
      <c r="B45" s="117" t="s">
        <v>99</v>
      </c>
      <c r="C45" s="117"/>
      <c r="D45" s="117"/>
      <c r="E45" s="117"/>
      <c r="F45" s="117"/>
      <c r="G45" s="117"/>
      <c r="H45" s="117"/>
      <c r="I45" s="117"/>
      <c r="J45" s="117"/>
      <c r="L45" s="96"/>
    </row>
    <row r="46" spans="1:13" s="4" customFormat="1" ht="103.15" customHeight="1" x14ac:dyDescent="0.3">
      <c r="A46" s="2"/>
      <c r="B46" s="116" t="s">
        <v>115</v>
      </c>
      <c r="C46" s="116"/>
      <c r="D46" s="116"/>
      <c r="E46" s="116"/>
      <c r="F46" s="116"/>
      <c r="G46" s="116"/>
      <c r="H46" s="116"/>
      <c r="I46" s="116"/>
      <c r="J46" s="116"/>
    </row>
    <row r="47" spans="1:13" ht="45.75" customHeight="1" x14ac:dyDescent="0.3">
      <c r="B47" s="116" t="s">
        <v>114</v>
      </c>
      <c r="C47" s="116"/>
      <c r="D47" s="116"/>
      <c r="E47" s="116"/>
      <c r="F47" s="116"/>
      <c r="G47" s="116"/>
      <c r="H47" s="116"/>
      <c r="I47" s="116"/>
      <c r="J47" s="116"/>
    </row>
    <row r="48" spans="1:13" ht="45.75" customHeight="1" x14ac:dyDescent="0.3">
      <c r="B48" s="118" t="s">
        <v>85</v>
      </c>
      <c r="C48" s="118"/>
      <c r="D48" s="118"/>
      <c r="E48" s="118"/>
      <c r="F48" s="118"/>
      <c r="G48" s="118"/>
      <c r="H48" s="118"/>
      <c r="I48" s="118"/>
      <c r="J48" s="118"/>
    </row>
    <row r="49" spans="2:10" ht="45.75" customHeight="1" x14ac:dyDescent="0.3">
      <c r="B49" s="116" t="s">
        <v>92</v>
      </c>
      <c r="C49" s="116"/>
      <c r="D49" s="116"/>
      <c r="E49" s="116"/>
      <c r="F49" s="116"/>
      <c r="G49" s="116"/>
      <c r="H49" s="116"/>
      <c r="I49" s="116"/>
      <c r="J49" s="116"/>
    </row>
    <row r="50" spans="2:10" ht="19.5" customHeight="1" x14ac:dyDescent="0.3">
      <c r="B50" s="116" t="s">
        <v>86</v>
      </c>
      <c r="C50" s="116"/>
      <c r="D50" s="116"/>
      <c r="E50" s="116"/>
      <c r="F50" s="116"/>
      <c r="G50" s="116"/>
      <c r="H50" s="116"/>
      <c r="I50" s="116"/>
      <c r="J50" s="116"/>
    </row>
    <row r="51" spans="2:10" ht="17.5" customHeight="1" x14ac:dyDescent="0.3">
      <c r="B51" s="119" t="s">
        <v>87</v>
      </c>
      <c r="C51" s="119"/>
      <c r="D51" s="119"/>
      <c r="E51" s="119"/>
      <c r="F51" s="119"/>
      <c r="G51" s="119"/>
      <c r="H51" s="119"/>
      <c r="I51" s="119"/>
      <c r="J51" s="119"/>
    </row>
    <row r="52" spans="2:10" ht="18.649999999999999" customHeight="1" x14ac:dyDescent="0.3"/>
    <row r="54" spans="2:10" ht="19.5" customHeight="1" x14ac:dyDescent="0.3"/>
  </sheetData>
  <mergeCells count="15">
    <mergeCell ref="B51:J51"/>
    <mergeCell ref="G36:I36"/>
    <mergeCell ref="G37:I37"/>
    <mergeCell ref="B43:J43"/>
    <mergeCell ref="B44:J44"/>
    <mergeCell ref="B46:J46"/>
    <mergeCell ref="B47:J47"/>
    <mergeCell ref="B49:J49"/>
    <mergeCell ref="L4:M4"/>
    <mergeCell ref="B1:J1"/>
    <mergeCell ref="G27:I27"/>
    <mergeCell ref="B42:J42"/>
    <mergeCell ref="B50:J50"/>
    <mergeCell ref="B45:J45"/>
    <mergeCell ref="B48:J48"/>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N21"/>
  <sheetViews>
    <sheetView zoomScaleNormal="100" workbookViewId="0">
      <selection activeCell="B20" sqref="B20"/>
    </sheetView>
  </sheetViews>
  <sheetFormatPr defaultColWidth="9.1796875" defaultRowHeight="14.5" x14ac:dyDescent="0.35"/>
  <cols>
    <col min="1" max="1" width="0.81640625" customWidth="1"/>
    <col min="2" max="2" width="35" customWidth="1"/>
    <col min="3" max="3" width="12.81640625" bestFit="1" customWidth="1"/>
    <col min="4" max="4" width="12.54296875" bestFit="1" customWidth="1"/>
    <col min="5" max="5" width="13" customWidth="1"/>
    <col min="6" max="6" width="11.7265625" customWidth="1"/>
    <col min="7" max="7" width="13.81640625" bestFit="1" customWidth="1"/>
    <col min="8" max="9" width="12.453125" bestFit="1" customWidth="1"/>
    <col min="10" max="10" width="11.453125" customWidth="1"/>
    <col min="11" max="11" width="2" style="33" customWidth="1"/>
    <col min="12" max="12" width="13.7265625" style="33" customWidth="1"/>
    <col min="15" max="15" width="29.1796875" customWidth="1"/>
  </cols>
  <sheetData>
    <row r="1" spans="2:14" ht="15.5" x14ac:dyDescent="0.35">
      <c r="B1" s="3" t="s">
        <v>46</v>
      </c>
    </row>
    <row r="2" spans="2:14" ht="15.5" x14ac:dyDescent="0.35">
      <c r="B2" s="3"/>
    </row>
    <row r="3" spans="2:14" s="6" customFormat="1" ht="66.75" customHeight="1" x14ac:dyDescent="0.3">
      <c r="B3" s="99" t="s">
        <v>7</v>
      </c>
      <c r="C3" s="7" t="s">
        <v>108</v>
      </c>
      <c r="D3" s="7" t="s">
        <v>101</v>
      </c>
      <c r="E3" s="7" t="s">
        <v>109</v>
      </c>
      <c r="F3" s="7" t="s">
        <v>103</v>
      </c>
      <c r="G3" s="7" t="s">
        <v>110</v>
      </c>
      <c r="H3" s="7" t="s">
        <v>111</v>
      </c>
      <c r="I3" s="7" t="s">
        <v>106</v>
      </c>
      <c r="J3" s="7" t="s">
        <v>107</v>
      </c>
      <c r="K3" s="25"/>
    </row>
    <row r="4" spans="2:14" s="2" customFormat="1" ht="28.5" x14ac:dyDescent="0.3">
      <c r="B4" s="48" t="s">
        <v>53</v>
      </c>
      <c r="C4" s="83">
        <v>2</v>
      </c>
      <c r="D4" s="84">
        <v>3</v>
      </c>
      <c r="E4" s="84">
        <f t="shared" ref="E4:E6" si="0">C4*D4</f>
        <v>6</v>
      </c>
      <c r="F4" s="85">
        <v>0</v>
      </c>
      <c r="G4" s="85">
        <f>ROUND(E4*F4, 2)</f>
        <v>0</v>
      </c>
      <c r="H4" s="85">
        <f>ROUND(G4*0.05, 2)</f>
        <v>0</v>
      </c>
      <c r="I4" s="85">
        <f>ROUND(G4*0.1, 2)</f>
        <v>0</v>
      </c>
      <c r="J4" s="90">
        <f>ROUND(G4*$M$6+H4*$M$5+I4*$M$7, 2)</f>
        <v>0</v>
      </c>
      <c r="L4" s="124" t="s">
        <v>26</v>
      </c>
      <c r="M4" s="124"/>
    </row>
    <row r="5" spans="2:14" s="2" customFormat="1" ht="28.5" x14ac:dyDescent="0.3">
      <c r="B5" s="48" t="s">
        <v>54</v>
      </c>
      <c r="C5" s="83">
        <v>2</v>
      </c>
      <c r="D5" s="84">
        <v>1</v>
      </c>
      <c r="E5" s="84">
        <f t="shared" si="0"/>
        <v>2</v>
      </c>
      <c r="F5" s="86">
        <f>'Respondent Burden'!F10+'Respondent Burden'!F11</f>
        <v>2.16</v>
      </c>
      <c r="G5" s="85">
        <f>ROUND(E5*F5, 2)</f>
        <v>4.32</v>
      </c>
      <c r="H5" s="87">
        <f>ROUND(G5*0.05, 2)</f>
        <v>0.22</v>
      </c>
      <c r="I5" s="85">
        <f>ROUND(G5*0.1, 2)</f>
        <v>0.43</v>
      </c>
      <c r="J5" s="88">
        <f>ROUND(G5*$M$6+H5*$M$5+I5*$M$7, 2)</f>
        <v>248.43</v>
      </c>
      <c r="L5" s="44" t="s">
        <v>40</v>
      </c>
      <c r="M5" s="68">
        <v>69.040000000000006</v>
      </c>
      <c r="N5" s="64"/>
    </row>
    <row r="6" spans="2:14" s="2" customFormat="1" ht="20.25" customHeight="1" x14ac:dyDescent="0.3">
      <c r="B6" s="48" t="s">
        <v>55</v>
      </c>
      <c r="C6" s="83">
        <v>8</v>
      </c>
      <c r="D6" s="84">
        <v>1</v>
      </c>
      <c r="E6" s="84">
        <f t="shared" si="0"/>
        <v>8</v>
      </c>
      <c r="F6" s="86">
        <f>'Respondent Burden'!F23</f>
        <v>2.16</v>
      </c>
      <c r="G6" s="85">
        <f>ROUND(E6*F6, 2)</f>
        <v>17.28</v>
      </c>
      <c r="H6" s="87">
        <f>ROUND(G6*0.05, 2)</f>
        <v>0.86</v>
      </c>
      <c r="I6" s="85">
        <f>ROUND(G6*0.1, 2)</f>
        <v>1.73</v>
      </c>
      <c r="J6" s="88">
        <f>ROUND(G6*$M$6+H6*$M$5+I6*$M$7, 2)</f>
        <v>992.6</v>
      </c>
      <c r="L6" s="44" t="s">
        <v>41</v>
      </c>
      <c r="M6" s="68">
        <v>51.23</v>
      </c>
    </row>
    <row r="7" spans="2:14" s="2" customFormat="1" ht="18.75" customHeight="1" x14ac:dyDescent="0.3">
      <c r="B7" s="80" t="s">
        <v>39</v>
      </c>
      <c r="C7" s="89"/>
      <c r="D7" s="84"/>
      <c r="E7" s="84"/>
      <c r="F7" s="85"/>
      <c r="G7" s="85"/>
      <c r="H7" s="85"/>
      <c r="I7" s="85"/>
      <c r="J7" s="88"/>
      <c r="L7" s="44" t="s">
        <v>42</v>
      </c>
      <c r="M7" s="68">
        <v>27.73</v>
      </c>
    </row>
    <row r="8" spans="2:14" s="2" customFormat="1" ht="18.5" x14ac:dyDescent="0.35">
      <c r="B8" s="94" t="s">
        <v>56</v>
      </c>
      <c r="C8" s="89">
        <v>16</v>
      </c>
      <c r="D8" s="83">
        <v>2</v>
      </c>
      <c r="E8" s="84">
        <f t="shared" ref="E8" si="1">C8*D8</f>
        <v>32</v>
      </c>
      <c r="F8" s="87">
        <f>'Respondent Burden'!F24</f>
        <v>1.4000000000000001</v>
      </c>
      <c r="G8" s="85">
        <f t="shared" ref="G8" si="2">ROUND(E8*F8, 2)</f>
        <v>44.8</v>
      </c>
      <c r="H8" s="85">
        <f t="shared" ref="H8" si="3">ROUND(G8*0.05, 2)</f>
        <v>2.2400000000000002</v>
      </c>
      <c r="I8" s="85">
        <f t="shared" ref="I8" si="4">ROUND(G8*0.1, 2)</f>
        <v>4.4800000000000004</v>
      </c>
      <c r="J8" s="88">
        <f t="shared" ref="J8:J9" si="5">ROUND(G8*$M$6+H8*$M$5+I8*$M$7, 2)</f>
        <v>2573.98</v>
      </c>
      <c r="L8" s="34"/>
    </row>
    <row r="9" spans="2:14" s="2" customFormat="1" ht="18.5" x14ac:dyDescent="0.3">
      <c r="B9" s="94" t="s">
        <v>57</v>
      </c>
      <c r="C9" s="89">
        <v>8</v>
      </c>
      <c r="D9" s="83">
        <v>2</v>
      </c>
      <c r="E9" s="84">
        <f>C9*D9</f>
        <v>16</v>
      </c>
      <c r="F9" s="87">
        <f>'Respondent Burden'!F25</f>
        <v>5.6000000000000005</v>
      </c>
      <c r="G9" s="85">
        <f>ROUND(E9*F9, 2)</f>
        <v>89.6</v>
      </c>
      <c r="H9" s="86">
        <f>ROUND(G9*0.05, 2)</f>
        <v>4.4800000000000004</v>
      </c>
      <c r="I9" s="87">
        <f>ROUND(G9*0.1, 2)</f>
        <v>8.9600000000000009</v>
      </c>
      <c r="J9" s="88">
        <f t="shared" si="5"/>
        <v>5147.97</v>
      </c>
      <c r="L9" s="4"/>
    </row>
    <row r="10" spans="2:14" s="2" customFormat="1" ht="28.5" hidden="1" x14ac:dyDescent="0.3">
      <c r="B10" s="95" t="s">
        <v>64</v>
      </c>
      <c r="C10" s="83">
        <v>8</v>
      </c>
      <c r="D10" s="83">
        <v>2</v>
      </c>
      <c r="E10" s="84">
        <f>C10*D10</f>
        <v>16</v>
      </c>
      <c r="F10" s="85">
        <v>0</v>
      </c>
      <c r="G10" s="85">
        <f>ROUND(E10*F10, 2)</f>
        <v>0</v>
      </c>
      <c r="H10" s="86">
        <f>ROUND(G10*0.05, 2)</f>
        <v>0</v>
      </c>
      <c r="I10" s="87">
        <f>ROUND(G10*0.1, 2)</f>
        <v>0</v>
      </c>
      <c r="J10" s="88">
        <f t="shared" ref="J10" si="6">ROUND(G10*$M$6+H10*$M$5+I10*$M$7, 2)</f>
        <v>0</v>
      </c>
      <c r="L10" s="4"/>
    </row>
    <row r="11" spans="2:14" s="2" customFormat="1" ht="15" x14ac:dyDescent="0.3">
      <c r="B11" s="65" t="s">
        <v>66</v>
      </c>
      <c r="C11" s="66"/>
      <c r="D11" s="66"/>
      <c r="E11" s="66"/>
      <c r="F11" s="66"/>
      <c r="G11" s="122">
        <f>ROUNDUP(SUM(G4:I10), 0)</f>
        <v>180</v>
      </c>
      <c r="H11" s="122"/>
      <c r="I11" s="122"/>
      <c r="J11" s="101">
        <f>ROUND(SUM(J4:J10), -1)</f>
        <v>8960</v>
      </c>
      <c r="L11" s="97"/>
    </row>
    <row r="12" spans="2:14" s="2" customFormat="1" ht="13" x14ac:dyDescent="0.3">
      <c r="B12" s="63"/>
      <c r="C12" s="23"/>
      <c r="D12" s="20"/>
      <c r="E12" s="20"/>
      <c r="F12" s="21"/>
      <c r="G12" s="24"/>
      <c r="L12" s="4"/>
    </row>
    <row r="13" spans="2:14" ht="17.25" customHeight="1" x14ac:dyDescent="0.35">
      <c r="B13" s="115" t="s">
        <v>24</v>
      </c>
      <c r="C13" s="115"/>
      <c r="D13" s="115"/>
      <c r="E13" s="115"/>
      <c r="F13" s="115"/>
      <c r="G13" s="115"/>
      <c r="H13" s="115"/>
      <c r="I13" s="115"/>
      <c r="J13" s="115"/>
    </row>
    <row r="14" spans="2:14" ht="43.5" customHeight="1" x14ac:dyDescent="0.35">
      <c r="B14" s="116" t="s">
        <v>117</v>
      </c>
      <c r="C14" s="116"/>
      <c r="D14" s="116"/>
      <c r="E14" s="116"/>
      <c r="F14" s="116"/>
      <c r="G14" s="116"/>
      <c r="H14" s="116"/>
      <c r="I14" s="116"/>
      <c r="J14" s="116"/>
    </row>
    <row r="15" spans="2:14" ht="43.5" customHeight="1" x14ac:dyDescent="0.35">
      <c r="B15" s="125" t="s">
        <v>116</v>
      </c>
      <c r="C15" s="125"/>
      <c r="D15" s="125"/>
      <c r="E15" s="125"/>
      <c r="F15" s="125"/>
      <c r="G15" s="125"/>
      <c r="H15" s="125"/>
      <c r="I15" s="125"/>
      <c r="J15" s="125"/>
    </row>
    <row r="16" spans="2:14" ht="32.15" customHeight="1" x14ac:dyDescent="0.35">
      <c r="B16" s="123" t="s">
        <v>118</v>
      </c>
      <c r="C16" s="123"/>
      <c r="D16" s="123"/>
      <c r="E16" s="123"/>
      <c r="F16" s="123"/>
      <c r="G16" s="123"/>
      <c r="H16" s="123"/>
      <c r="I16" s="123"/>
      <c r="J16" s="123"/>
    </row>
    <row r="17" spans="2:10" ht="30.75" customHeight="1" x14ac:dyDescent="0.35">
      <c r="B17" s="123" t="s">
        <v>93</v>
      </c>
      <c r="C17" s="123"/>
      <c r="D17" s="123"/>
      <c r="E17" s="123"/>
      <c r="F17" s="123"/>
      <c r="G17" s="123"/>
      <c r="H17" s="123"/>
      <c r="I17" s="123"/>
      <c r="J17" s="123"/>
    </row>
    <row r="18" spans="2:10" ht="15.5" x14ac:dyDescent="0.35">
      <c r="B18" s="123" t="s">
        <v>94</v>
      </c>
      <c r="C18" s="123"/>
      <c r="D18" s="123"/>
      <c r="E18" s="123"/>
      <c r="F18" s="123"/>
      <c r="G18" s="123"/>
      <c r="H18" s="123"/>
      <c r="I18" s="123"/>
      <c r="J18" s="123"/>
    </row>
    <row r="21" spans="2:10" x14ac:dyDescent="0.35">
      <c r="B21" s="6"/>
    </row>
  </sheetData>
  <mergeCells count="8">
    <mergeCell ref="G11:I11"/>
    <mergeCell ref="B13:J13"/>
    <mergeCell ref="B18:J18"/>
    <mergeCell ref="L4:M4"/>
    <mergeCell ref="B15:J15"/>
    <mergeCell ref="B14:J14"/>
    <mergeCell ref="B16:J16"/>
    <mergeCell ref="B17:J17"/>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 Respondents</vt:lpstr>
      <vt:lpstr># Responses</vt:lpstr>
      <vt:lpstr>Respondent Burden</vt:lpstr>
      <vt:lpstr>Agency Burden</vt:lpstr>
    </vt:vector>
  </TitlesOfParts>
  <Company>Eastern Research Group,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ERG</dc:creator>
  <cp:lastModifiedBy>Wrigley, William</cp:lastModifiedBy>
  <dcterms:created xsi:type="dcterms:W3CDTF">2014-10-21T14:07:44Z</dcterms:created>
  <dcterms:modified xsi:type="dcterms:W3CDTF">2022-05-12T12:08:08Z</dcterms:modified>
</cp:coreProperties>
</file>