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P:\SD\RULES\Practice Standards\NOP-xx-xx (Welfare)\"/>
    </mc:Choice>
  </mc:AlternateContent>
  <xr:revisionPtr revIDLastSave="0" documentId="8_{718129DE-19BC-45A5-B8B4-8566F89FE6F5}" xr6:coauthVersionLast="46" xr6:coauthVersionMax="46" xr10:uidLastSave="{00000000-0000-0000-0000-000000000000}"/>
  <bookViews>
    <workbookView xWindow="-120" yWindow="-120" windowWidth="29040" windowHeight="15840" xr2:uid="{B0B46F45-61F5-451B-9232-B18B8FFA56ED}"/>
  </bookViews>
  <sheets>
    <sheet name="AMS Grid" sheetId="1" r:id="rId1"/>
    <sheet name="Table of Responders" sheetId="4" r:id="rId2"/>
    <sheet name="Tables for narratives" sheetId="6" r:id="rId3"/>
    <sheet name="Q15 breakout Overall ICR 01 21" sheetId="7" r:id="rId4"/>
  </sheets>
  <externalReferences>
    <externalReference r:id="rId5"/>
  </externalReferences>
  <definedNames>
    <definedName name="Inflate">[1]Product!$BM$6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7" l="1"/>
  <c r="D33" i="7" s="1"/>
  <c r="C32" i="7"/>
  <c r="C33" i="7" s="1"/>
  <c r="E31" i="7"/>
  <c r="E30" i="7"/>
  <c r="E32" i="7" s="1"/>
  <c r="D27" i="7"/>
  <c r="C27" i="7"/>
  <c r="E26" i="7"/>
  <c r="E25" i="7"/>
  <c r="E27" i="7" s="1"/>
  <c r="D23" i="7"/>
  <c r="C23" i="7"/>
  <c r="D22" i="7"/>
  <c r="C22" i="7"/>
  <c r="E21" i="7"/>
  <c r="E20" i="7"/>
  <c r="E19" i="7"/>
  <c r="E18" i="7"/>
  <c r="E22" i="7" s="1"/>
  <c r="E23" i="7" s="1"/>
  <c r="E16" i="7"/>
  <c r="D16" i="7"/>
  <c r="C16" i="7"/>
  <c r="E15" i="7"/>
  <c r="E14" i="7"/>
  <c r="E13" i="7"/>
  <c r="E11" i="7"/>
  <c r="D11" i="7"/>
  <c r="C11" i="7"/>
  <c r="E10" i="7"/>
  <c r="E9" i="7"/>
  <c r="E8" i="7"/>
  <c r="D6" i="7"/>
  <c r="C6" i="7"/>
  <c r="E5" i="7"/>
  <c r="E4" i="7"/>
  <c r="E6" i="7" s="1"/>
  <c r="E33" i="7" l="1"/>
  <c r="F21" i="6"/>
  <c r="D21" i="6"/>
  <c r="C21" i="6"/>
  <c r="M17" i="6"/>
  <c r="K17" i="6"/>
  <c r="J17" i="6"/>
  <c r="F17" i="6"/>
  <c r="P14" i="6" s="1"/>
  <c r="D17" i="6"/>
  <c r="P15" i="6" s="1"/>
  <c r="C17" i="6"/>
  <c r="M13" i="6"/>
  <c r="K13" i="6"/>
  <c r="P13" i="6" s="1"/>
  <c r="Q13" i="6" s="1"/>
  <c r="J13" i="6"/>
  <c r="F12" i="6"/>
  <c r="D12" i="6"/>
  <c r="C12" i="6"/>
  <c r="O10" i="6"/>
  <c r="P11" i="6" s="1"/>
  <c r="M8" i="6"/>
  <c r="K8" i="6"/>
  <c r="F7" i="6"/>
  <c r="P7" i="6" s="1"/>
  <c r="P8" i="6" s="1"/>
  <c r="D7" i="6"/>
  <c r="Q7" i="6" s="1"/>
  <c r="R7" i="6" s="1"/>
  <c r="C7" i="6"/>
  <c r="R11" i="6" s="1"/>
  <c r="B45" i="4" l="1"/>
  <c r="O52" i="1"/>
  <c r="N55" i="1"/>
  <c r="I64" i="1"/>
  <c r="J64" i="1"/>
  <c r="L64" i="1"/>
  <c r="O64" i="1"/>
  <c r="J65" i="1"/>
  <c r="L65" i="1"/>
  <c r="J70" i="1"/>
  <c r="L70" i="1"/>
  <c r="O70" i="1"/>
  <c r="H44" i="1"/>
  <c r="G31" i="4" l="1"/>
  <c r="F42" i="4" l="1"/>
  <c r="M19" i="4"/>
  <c r="M14" i="1"/>
  <c r="D38" i="4"/>
  <c r="D35" i="4"/>
  <c r="D31" i="4"/>
  <c r="O27" i="1"/>
  <c r="H43" i="1"/>
  <c r="N24" i="1"/>
  <c r="J45" i="1"/>
  <c r="L45" i="1" s="1"/>
  <c r="J44" i="1"/>
  <c r="L44" i="1" s="1"/>
  <c r="N48" i="1" l="1"/>
  <c r="N25" i="1" s="1"/>
  <c r="H40" i="1"/>
  <c r="M39" i="1" l="1"/>
  <c r="M48" i="1" s="1"/>
  <c r="J23" i="1" l="1"/>
  <c r="B37" i="4" l="1"/>
  <c r="B38" i="4"/>
  <c r="B42" i="4" l="1"/>
  <c r="H72" i="1" l="1"/>
  <c r="E38" i="4"/>
  <c r="E35" i="4"/>
  <c r="E31" i="4"/>
  <c r="E30" i="4"/>
  <c r="B35" i="4" l="1"/>
  <c r="B33" i="4"/>
  <c r="B30" i="4"/>
  <c r="E42" i="4" l="1"/>
  <c r="I25" i="4"/>
  <c r="G25" i="4"/>
  <c r="F25" i="4"/>
  <c r="E25" i="4"/>
  <c r="B70" i="4" l="1"/>
  <c r="M72" i="1"/>
  <c r="O71" i="1"/>
  <c r="J22" i="4" s="1"/>
  <c r="J71" i="1"/>
  <c r="L71" i="1" s="1"/>
  <c r="H48" i="1"/>
  <c r="H25" i="1" s="1"/>
  <c r="L4" i="4"/>
  <c r="J5" i="4" l="1"/>
  <c r="K5" i="4"/>
  <c r="M4" i="4"/>
  <c r="M18" i="4" s="1"/>
  <c r="J25" i="4" l="1"/>
  <c r="H42" i="4" s="1"/>
  <c r="G42" i="4"/>
  <c r="J21" i="1"/>
  <c r="L21" i="1" s="1"/>
  <c r="L23" i="1"/>
  <c r="K42" i="4" l="1"/>
  <c r="L42" i="4" s="1"/>
  <c r="M42" i="4" s="1"/>
  <c r="I42" i="4"/>
  <c r="J42" i="4" s="1"/>
  <c r="N30" i="1" l="1"/>
  <c r="O39" i="1"/>
  <c r="D22" i="4" s="1"/>
  <c r="O72" i="1" l="1"/>
  <c r="H25" i="4"/>
  <c r="O14" i="1" l="1"/>
  <c r="C22" i="4" s="1"/>
  <c r="C25" i="4" s="1"/>
  <c r="H30" i="4" s="1"/>
  <c r="J14" i="1"/>
  <c r="L14" i="1" s="1"/>
  <c r="K30" i="4" l="1"/>
  <c r="L30" i="4" s="1"/>
  <c r="M30" i="4" s="1"/>
  <c r="I30" i="4"/>
  <c r="J30" i="4" s="1"/>
  <c r="B68" i="4" l="1"/>
  <c r="I18" i="4" l="1"/>
  <c r="E33" i="4" l="1"/>
  <c r="L18" i="4" l="1"/>
  <c r="B65" i="4" l="1"/>
  <c r="B64" i="4"/>
  <c r="C87" i="4" l="1"/>
  <c r="B88" i="4"/>
  <c r="C88" i="4" s="1"/>
  <c r="D88" i="4"/>
  <c r="E87" i="4"/>
  <c r="E86" i="4"/>
  <c r="H87" i="4"/>
  <c r="I87" i="4" s="1"/>
  <c r="H86" i="4"/>
  <c r="I86" i="4" s="1"/>
  <c r="B50" i="4" l="1"/>
  <c r="H17" i="1"/>
  <c r="P5" i="4"/>
  <c r="Q5" i="4" s="1"/>
  <c r="E88" i="4"/>
  <c r="H88" i="4"/>
  <c r="I88" i="4" s="1"/>
  <c r="B89" i="4"/>
  <c r="D89" i="4"/>
  <c r="D90" i="4" s="1"/>
  <c r="H19" i="1" l="1"/>
  <c r="J19" i="1" s="1"/>
  <c r="L19" i="1" s="1"/>
  <c r="B62" i="4"/>
  <c r="H24" i="1"/>
  <c r="B90" i="4"/>
  <c r="B97" i="4"/>
  <c r="B98" i="4" s="1"/>
  <c r="B96" i="4"/>
  <c r="M15" i="1"/>
  <c r="W4" i="4"/>
  <c r="M43" i="1" l="1"/>
  <c r="O43" i="1" s="1"/>
  <c r="J43" i="1"/>
  <c r="L43" i="1" s="1"/>
  <c r="J40" i="1"/>
  <c r="L40" i="1" s="1"/>
  <c r="B31" i="4"/>
  <c r="B29" i="4"/>
  <c r="J39" i="1"/>
  <c r="I39" i="1" s="1"/>
  <c r="E37" i="4"/>
  <c r="E29" i="4"/>
  <c r="O48" i="1" l="1"/>
  <c r="D23" i="4"/>
  <c r="G6" i="4"/>
  <c r="F6" i="4"/>
  <c r="B54" i="4"/>
  <c r="B55" i="4" s="1"/>
  <c r="B43" i="4"/>
  <c r="B46" i="4" s="1"/>
  <c r="L39" i="1"/>
  <c r="J72" i="1"/>
  <c r="M24" i="1"/>
  <c r="M25" i="1" s="1"/>
  <c r="H6" i="4" l="1"/>
  <c r="F4" i="4"/>
  <c r="G4" i="4"/>
  <c r="B56" i="4"/>
  <c r="G51" i="4"/>
  <c r="I51" i="4" s="1"/>
  <c r="H4" i="4" l="1"/>
  <c r="L72" i="1"/>
  <c r="K4" i="4"/>
  <c r="J4" i="4"/>
  <c r="D25" i="4" l="1"/>
  <c r="H35" i="4" l="1"/>
  <c r="I35" i="4" s="1"/>
  <c r="H33" i="4"/>
  <c r="J17" i="1"/>
  <c r="H27" i="4" l="1"/>
  <c r="L17" i="1"/>
  <c r="C78" i="4" l="1"/>
  <c r="E78" i="4" s="1"/>
  <c r="AJ3" i="4" l="1"/>
  <c r="AA3" i="4"/>
  <c r="AA4" i="4" s="1"/>
  <c r="J18" i="1" l="1"/>
  <c r="O15" i="1"/>
  <c r="B22" i="4" s="1"/>
  <c r="B25" i="4" s="1"/>
  <c r="H31" i="4" s="1"/>
  <c r="J15" i="1"/>
  <c r="O24" i="1" l="1"/>
  <c r="O25" i="1" s="1"/>
  <c r="B76" i="4"/>
  <c r="D78" i="4" s="1"/>
  <c r="L18" i="1"/>
  <c r="L15" i="1"/>
  <c r="I31" i="4" l="1"/>
  <c r="A59" i="4"/>
  <c r="E18" i="4"/>
  <c r="H29" i="4" l="1"/>
  <c r="H43" i="4" s="1"/>
  <c r="K25" i="4"/>
  <c r="D18" i="4"/>
  <c r="B71" i="4"/>
  <c r="I29" i="4" l="1"/>
  <c r="C56" i="4" l="1"/>
  <c r="B49" i="4"/>
  <c r="F63" i="4" l="1"/>
  <c r="J18" i="4" l="1"/>
  <c r="F37" i="4" s="1"/>
  <c r="K18" i="4"/>
  <c r="F38" i="4" s="1"/>
  <c r="J19" i="4" l="1"/>
  <c r="K38" i="4"/>
  <c r="L38" i="4" s="1"/>
  <c r="M38" i="4" s="1"/>
  <c r="G38" i="4"/>
  <c r="J38" i="4" s="1"/>
  <c r="K37" i="4"/>
  <c r="L37" i="4" s="1"/>
  <c r="M37" i="4" s="1"/>
  <c r="P37" i="4" l="1"/>
  <c r="G37" i="4"/>
  <c r="J37" i="4" s="1"/>
  <c r="N6" i="4" l="1"/>
  <c r="G63" i="4" l="1"/>
  <c r="I61" i="4" s="1"/>
  <c r="I33" i="4" l="1"/>
  <c r="I43" i="4" s="1"/>
  <c r="H44" i="4"/>
  <c r="H54" i="4"/>
  <c r="D56" i="4" l="1"/>
  <c r="I27" i="4"/>
  <c r="I54" i="4"/>
  <c r="J22" i="1" l="1"/>
  <c r="L48" i="1" l="1"/>
  <c r="J48" i="1"/>
  <c r="L22" i="1"/>
  <c r="L24" i="1" s="1"/>
  <c r="J24" i="1"/>
  <c r="J25" i="1" s="1"/>
  <c r="L25" i="1" l="1"/>
  <c r="L26" i="1" s="1"/>
  <c r="B4" i="4"/>
  <c r="B18" i="4" s="1"/>
  <c r="F29" i="4" s="1"/>
  <c r="C4" i="4"/>
  <c r="C18" i="4" s="1"/>
  <c r="F31" i="4" s="1"/>
  <c r="G18" i="4"/>
  <c r="F35" i="4" s="1"/>
  <c r="G50" i="4"/>
  <c r="I50" i="4" s="1"/>
  <c r="C55" i="4" s="1"/>
  <c r="C19" i="4" l="1"/>
  <c r="F18" i="4"/>
  <c r="P6" i="4"/>
  <c r="Q6" i="4" s="1"/>
  <c r="J26" i="1"/>
  <c r="G49" i="4" s="1"/>
  <c r="G52" i="4"/>
  <c r="B48" i="4"/>
  <c r="B77" i="4"/>
  <c r="J78" i="4" s="1"/>
  <c r="D79" i="4"/>
  <c r="I49" i="4" l="1"/>
  <c r="C54" i="4" s="1"/>
  <c r="B47" i="4"/>
  <c r="F19" i="4"/>
  <c r="F33" i="4"/>
  <c r="G33" i="4" s="1"/>
  <c r="N19" i="4"/>
  <c r="N25" i="4" s="1"/>
  <c r="N18" i="4"/>
  <c r="D73" i="4"/>
  <c r="K29" i="4"/>
  <c r="L29" i="4" s="1"/>
  <c r="G29" i="4"/>
  <c r="H26" i="4" s="1"/>
  <c r="G35" i="4"/>
  <c r="J35" i="4" s="1"/>
  <c r="K35" i="4"/>
  <c r="L35" i="4" s="1"/>
  <c r="M35" i="4" s="1"/>
  <c r="K31" i="4"/>
  <c r="L31" i="4" s="1"/>
  <c r="M31" i="4" s="1"/>
  <c r="J31" i="4"/>
  <c r="J52" i="4"/>
  <c r="F43" i="4" l="1"/>
  <c r="F54" i="4"/>
  <c r="K54" i="4" s="1"/>
  <c r="J33" i="4"/>
  <c r="F27" i="4"/>
  <c r="D63" i="4"/>
  <c r="E63" i="4" s="1"/>
  <c r="I62" i="4" s="1"/>
  <c r="K33" i="4"/>
  <c r="L33" i="4" s="1"/>
  <c r="M33" i="4" s="1"/>
  <c r="N35" i="4"/>
  <c r="N31" i="4"/>
  <c r="J29" i="4"/>
  <c r="D55" i="4" l="1"/>
  <c r="D53" i="4"/>
  <c r="D54" i="4" s="1"/>
  <c r="K43" i="4"/>
  <c r="F46" i="4" s="1"/>
  <c r="G43" i="4"/>
  <c r="N33" i="4"/>
  <c r="K27" i="4"/>
  <c r="L27" i="4" s="1"/>
  <c r="J27" i="4"/>
  <c r="M27" i="4" s="1"/>
  <c r="G54" i="4"/>
  <c r="J54" i="4" s="1"/>
  <c r="G27" i="4"/>
  <c r="J43" i="4"/>
  <c r="M29" i="4"/>
  <c r="N29" i="4"/>
  <c r="P30" i="4" s="1"/>
  <c r="F4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Frances, Valerie - AMS</author>
  </authors>
  <commentList>
    <comment ref="F4" authorId="0" shapeId="0" xr:uid="{F46B78F0-8C07-4C2A-B6CB-1BAB08CFD377}">
      <text>
        <r>
          <rPr>
            <b/>
            <sz val="9"/>
            <color indexed="81"/>
            <rFont val="Tahoma"/>
            <family val="2"/>
          </rPr>
          <t>Frances, Valerie - AMS:</t>
        </r>
        <r>
          <rPr>
            <sz val="9"/>
            <color indexed="81"/>
            <rFont val="Tahoma"/>
            <family val="2"/>
          </rPr>
          <t xml:space="preserve">
Certification activities</t>
        </r>
      </text>
    </comment>
    <comment ref="J4" authorId="0" shapeId="0" xr:uid="{07F316C6-8953-4DE7-B054-C22107401ECE}">
      <text>
        <r>
          <rPr>
            <b/>
            <sz val="9"/>
            <color indexed="81"/>
            <rFont val="Tahoma"/>
            <family val="2"/>
          </rPr>
          <t>Frances, Valerie - AMS:</t>
        </r>
        <r>
          <rPr>
            <sz val="9"/>
            <color indexed="81"/>
            <rFont val="Tahoma"/>
            <family val="2"/>
          </rPr>
          <t xml:space="preserve">
Inspection reports
</t>
        </r>
      </text>
    </comment>
    <comment ref="J5" authorId="0" shapeId="0" xr:uid="{D8C12B7C-76D1-4E83-B216-7047617F87FC}">
      <text>
        <r>
          <rPr>
            <b/>
            <sz val="9"/>
            <color indexed="81"/>
            <rFont val="Tahoma"/>
            <family val="2"/>
          </rPr>
          <t>Frances, Valerie - AMS:</t>
        </r>
        <r>
          <rPr>
            <sz val="9"/>
            <color indexed="81"/>
            <rFont val="Tahoma"/>
            <family val="2"/>
          </rPr>
          <t xml:space="preserve">
training
</t>
        </r>
      </text>
    </comment>
    <comment ref="F6" authorId="0" shapeId="0" xr:uid="{A84B5E55-5DC5-4A73-BE7C-6BE760C03D05}">
      <text>
        <r>
          <rPr>
            <b/>
            <sz val="9"/>
            <color indexed="81"/>
            <rFont val="Tahoma"/>
            <family val="2"/>
          </rPr>
          <t>Frances, Valerie - AMS:</t>
        </r>
        <r>
          <rPr>
            <sz val="9"/>
            <color indexed="81"/>
            <rFont val="Tahoma"/>
            <family val="2"/>
          </rPr>
          <t xml:space="preserve">
activities under accreditation section</t>
        </r>
      </text>
    </comment>
  </commentList>
</comments>
</file>

<file path=xl/sharedStrings.xml><?xml version="1.0" encoding="utf-8"?>
<sst xmlns="http://schemas.openxmlformats.org/spreadsheetml/2006/main" count="522" uniqueCount="318">
  <si>
    <r>
      <t xml:space="preserve">INSTRUCTIONS:  </t>
    </r>
    <r>
      <rPr>
        <sz val="8"/>
        <rFont val="Times New Roman"/>
        <family val="1"/>
      </rPr>
      <t xml:space="preserve">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The columns will calculate automatically.  If Col. E's response is something other than annually, i.e., 1/6 years, list as "1/6" &amp; decimal will display. </t>
    </r>
    <r>
      <rPr>
        <b/>
        <sz val="8"/>
        <rFont val="Times New Roman"/>
        <family val="1"/>
      </rPr>
      <t xml:space="preserve">   </t>
    </r>
  </si>
  <si>
    <t>TITLE OF INFORMATION COLLECTION DOCUMENT</t>
  </si>
  <si>
    <t>OMB NO.</t>
  </si>
  <si>
    <t>DATE PREPARED</t>
  </si>
  <si>
    <t>IDENTIFICATION OF REPORTING OR RECORDKEEPING REQUIREMENT</t>
  </si>
  <si>
    <t>ANNUAL BURDEN</t>
  </si>
  <si>
    <t>REPORTS</t>
  </si>
  <si>
    <t>RECORDS</t>
  </si>
  <si>
    <t>TOTAL</t>
  </si>
  <si>
    <t>FORMS NO (S)</t>
  </si>
  <si>
    <t>NO. OF</t>
  </si>
  <si>
    <t>NO OF</t>
  </si>
  <si>
    <t>TOTAL ANNUAL</t>
  </si>
  <si>
    <t>HOURS</t>
  </si>
  <si>
    <t xml:space="preserve">TOTAL </t>
  </si>
  <si>
    <t xml:space="preserve">NO. OF </t>
  </si>
  <si>
    <t xml:space="preserve">ANNUAL </t>
  </si>
  <si>
    <t>RECORD-</t>
  </si>
  <si>
    <t>SECTION OF</t>
  </si>
  <si>
    <t>DESCRIPTION</t>
  </si>
  <si>
    <t>(If "none"</t>
  </si>
  <si>
    <t>RESPONDENTS</t>
  </si>
  <si>
    <t>RESPONSES</t>
  </si>
  <si>
    <t xml:space="preserve">PER  </t>
  </si>
  <si>
    <t>HOURS PER</t>
  </si>
  <si>
    <t>KEEPING HOURS</t>
  </si>
  <si>
    <t>REGS.</t>
  </si>
  <si>
    <t>so state)</t>
  </si>
  <si>
    <t xml:space="preserve">PER </t>
  </si>
  <si>
    <t>(Col. D x E)</t>
  </si>
  <si>
    <t>RESPONSE</t>
  </si>
  <si>
    <t>(Col. F x G)</t>
  </si>
  <si>
    <t>KEEPERS</t>
  </si>
  <si>
    <t>(Col. I x J)</t>
  </si>
  <si>
    <t>RESPONDENT</t>
  </si>
  <si>
    <t>KEEPER</t>
  </si>
  <si>
    <t>(A)</t>
  </si>
  <si>
    <t>(B)</t>
  </si>
  <si>
    <t>(C)</t>
  </si>
  <si>
    <t>(D)</t>
  </si>
  <si>
    <t>(E)</t>
  </si>
  <si>
    <t>(F)</t>
  </si>
  <si>
    <t>(G)</t>
  </si>
  <si>
    <t>(H)</t>
  </si>
  <si>
    <t>(I)</t>
  </si>
  <si>
    <t>(J)</t>
  </si>
  <si>
    <t>(K)</t>
  </si>
  <si>
    <t>None</t>
  </si>
  <si>
    <t>205.103</t>
  </si>
  <si>
    <t>TOTAL OF ALL PAGES</t>
  </si>
  <si>
    <t>TOTAL -  "F30" = OMB 831, 13 b;  "H30" = OMB 831, 13c</t>
  </si>
  <si>
    <t>205.404(b)   205.406(d)</t>
  </si>
  <si>
    <t>TM-10CG</t>
  </si>
  <si>
    <t>Supplemental Sheets</t>
  </si>
  <si>
    <t>REPORTING HOURS</t>
  </si>
  <si>
    <t>total operations</t>
  </si>
  <si>
    <t>total handlers domestic</t>
  </si>
  <si>
    <t>total handlers international</t>
  </si>
  <si>
    <t xml:space="preserve">Domestic </t>
  </si>
  <si>
    <t>Internataional</t>
  </si>
  <si>
    <t>Producers</t>
  </si>
  <si>
    <t>Certifiers</t>
  </si>
  <si>
    <t>Inspectors</t>
  </si>
  <si>
    <t>Misc. (Petit-ioners)</t>
  </si>
  <si>
    <t>New Excluded Handlers</t>
  </si>
  <si>
    <t>developing a benchmark approach</t>
  </si>
  <si>
    <t>exempt operations - 11.5% of total - NASS</t>
  </si>
  <si>
    <t>Import Certificate # of shipments</t>
  </si>
  <si>
    <t>fas website database - need link</t>
  </si>
  <si>
    <t>% compromised shipments</t>
  </si>
  <si>
    <t>need a rationale</t>
  </si>
  <si>
    <t># of foreign nonusda certifying agents</t>
  </si>
  <si>
    <t xml:space="preserve">certifiers accredited by other organic standards </t>
  </si>
  <si>
    <t>export certificates (fas webpage)</t>
  </si>
  <si>
    <t>2.01 billion imported into us</t>
  </si>
  <si>
    <t>us organic exports represent 27% of oranic import sales  - export shipments = 27% of import certifcates (67023) = 18,384 export certificates</t>
  </si>
  <si>
    <t>new nonretail  label</t>
  </si>
  <si>
    <t>number of us handlers plus new formerly excluded handlers &amp; private label handlers</t>
  </si>
  <si>
    <t>1 hour per label</t>
  </si>
  <si>
    <t>20 labels</t>
  </si>
  <si>
    <t>private labels</t>
  </si>
  <si>
    <t>not yet determined</t>
  </si>
  <si>
    <t>unannounced inspections</t>
  </si>
  <si>
    <t xml:space="preserve">2.5% meet full inspection criteria </t>
  </si>
  <si>
    <t>2.5% are focused on specific issues and can include the trace back audits - will be additional inspections above the 100% annual</t>
  </si>
  <si>
    <t>qualifications &amp; training</t>
  </si>
  <si>
    <t>inspectors &amp; employees</t>
  </si>
  <si>
    <t>500 - 250 contract inspectors plus 250 employee reviewers</t>
  </si>
  <si>
    <t>20 hours</t>
  </si>
  <si>
    <t>equivalency</t>
  </si>
  <si>
    <t>go with accreditation model of 60 hours per year</t>
  </si>
  <si>
    <t>appeals</t>
  </si>
  <si>
    <t>no new requirements</t>
  </si>
  <si>
    <t>traceability</t>
  </si>
  <si>
    <t>counted among the unnannounced audits above</t>
  </si>
  <si>
    <t>traceback audits</t>
  </si>
  <si>
    <t>Total</t>
  </si>
  <si>
    <t>RECORDKEEPING HOURS</t>
  </si>
  <si>
    <t>SUMMARY TABLE</t>
  </si>
  <si>
    <t>Respondent Categories</t>
  </si>
  <si>
    <t>Number of Respondents</t>
  </si>
  <si>
    <t>Wage Category</t>
  </si>
  <si>
    <t>Total Reporting Hours</t>
  </si>
  <si>
    <t>Total Reporting Costs</t>
  </si>
  <si>
    <t xml:space="preserve">Total Record keeping Hours </t>
  </si>
  <si>
    <t>Total Record Keeping Costs</t>
  </si>
  <si>
    <t>11-9013 Farmers, Ranchers, and other Agricultural Managers</t>
  </si>
  <si>
    <t>45-2011 Agricultural Inspectors</t>
  </si>
  <si>
    <t>State Certifier Breakout for OMB 81-I question #13</t>
  </si>
  <si>
    <t xml:space="preserve">Total State Certifier Burden Hours </t>
  </si>
  <si>
    <t>Total responses of certifying agents</t>
  </si>
  <si>
    <t xml:space="preserve">Total State Certifier Responses </t>
  </si>
  <si>
    <t>Number of Responders</t>
  </si>
  <si>
    <t>State Certifiers</t>
  </si>
  <si>
    <t># of responses per state in one year</t>
  </si>
  <si>
    <t>hours per response for states</t>
  </si>
  <si>
    <t>Petitioners</t>
  </si>
  <si>
    <t>Total Responses #13b</t>
  </si>
  <si>
    <t>50,000 organic UPCs manufactured by 17140 currently certified handlers and 30% or 15,000 labels manufactured by  30% or 5142 handlers will need to be relabeled by to show correct certifying agent. All labels are modified within 42 months so 25% of 1286 handlers or 3750 labels per year will be modified per year to accommodate this change at that time</t>
  </si>
  <si>
    <t>the numbers are correlated to the new revised grid</t>
  </si>
  <si>
    <t>205.501 (a)(4)-(a)(6)</t>
  </si>
  <si>
    <t>Foreign Governments</t>
  </si>
  <si>
    <t>Exempt Producers</t>
  </si>
  <si>
    <t>Total cost per respondent type</t>
  </si>
  <si>
    <t>Total hours per respondent</t>
  </si>
  <si>
    <t xml:space="preserve">Table 2 </t>
  </si>
  <si>
    <t>Excluded Handlers</t>
  </si>
  <si>
    <t xml:space="preserve">Reporting </t>
  </si>
  <si>
    <t>Record-Keeping</t>
  </si>
  <si>
    <t>Domestic</t>
  </si>
  <si>
    <t>International</t>
  </si>
  <si>
    <t>Currently Certified Operations</t>
  </si>
  <si>
    <t>Farmers</t>
  </si>
  <si>
    <t>Handlers</t>
  </si>
  <si>
    <t>All Operations</t>
  </si>
  <si>
    <t>Certified farms</t>
  </si>
  <si>
    <t>All</t>
  </si>
  <si>
    <t>All Certified</t>
  </si>
  <si>
    <t>Certified handlers</t>
  </si>
  <si>
    <t>double certified</t>
  </si>
  <si>
    <t>united states</t>
  </si>
  <si>
    <t>international</t>
  </si>
  <si>
    <t>%</t>
  </si>
  <si>
    <t>reporting</t>
  </si>
  <si>
    <t>recordkeeping</t>
  </si>
  <si>
    <t xml:space="preserve">reporting </t>
  </si>
  <si>
    <t>subtracted the double</t>
  </si>
  <si>
    <t>from handlers</t>
  </si>
  <si>
    <t>USDA Certifiers</t>
  </si>
  <si>
    <t>Domestic Based with Foreign Ops</t>
  </si>
  <si>
    <t>USDA Accredited Foreign Based Certifying Agents</t>
  </si>
  <si>
    <t>US Based Certifiers</t>
  </si>
  <si>
    <t>Domestic Based with only domestic ops with no involvement in imports</t>
  </si>
  <si>
    <t>% Domestic Certifiers</t>
  </si>
  <si>
    <t>% USDA Foreign Certifiers</t>
  </si>
  <si>
    <t>US Foreign-Based Certifiers</t>
  </si>
  <si>
    <t>US Foreign Based Certifiers</t>
  </si>
  <si>
    <t>Foreign Accredited Foreign Certifiers</t>
  </si>
  <si>
    <t xml:space="preserve"> 13-1041 Compliance Officers</t>
  </si>
  <si>
    <t>World Bank OECD Wage rates</t>
  </si>
  <si>
    <t>Total All Costs</t>
  </si>
  <si>
    <t>Total All Hours</t>
  </si>
  <si>
    <t>US Benefits</t>
  </si>
  <si>
    <t>Foreign Accred Certifiers</t>
  </si>
  <si>
    <t>Total  US Certifiers Burden Hours</t>
  </si>
  <si>
    <t>Foreign Operations - formerly excluded</t>
  </si>
  <si>
    <t>Certified Producers &amp; Handlers - New and Existing Domestic</t>
  </si>
  <si>
    <t>Certified Producers &amp; Handlers - New and Existing Foreign</t>
  </si>
  <si>
    <t>Inspectors &amp; Inspecting staff</t>
  </si>
  <si>
    <t>Domestic Inspectors</t>
  </si>
  <si>
    <t>Foreign Inspectors</t>
  </si>
  <si>
    <t>US based Inspectors</t>
  </si>
  <si>
    <t>Foreign based inspectors</t>
  </si>
  <si>
    <t>just domestic</t>
  </si>
  <si>
    <t>Just Domestic</t>
  </si>
  <si>
    <t>total all responses</t>
  </si>
  <si>
    <t>average reporting hours per response</t>
  </si>
  <si>
    <t>average recordkeeping hours per response</t>
  </si>
  <si>
    <t>reporting responses</t>
  </si>
  <si>
    <t>recordkeeping responses</t>
  </si>
  <si>
    <t>all responses per all respondents</t>
  </si>
  <si>
    <t>reporting responses per reporting respondents</t>
  </si>
  <si>
    <t>all reporting &amp; recordkeeping respondents</t>
  </si>
  <si>
    <t>hours per response</t>
  </si>
  <si>
    <t>all domestic hours</t>
  </si>
  <si>
    <t>responses per respondents</t>
  </si>
  <si>
    <t>recordkeeping responses per recordkeeping respondents</t>
  </si>
  <si>
    <t xml:space="preserve">just reporters </t>
  </si>
  <si>
    <t>recordkeepers</t>
  </si>
  <si>
    <t>Domestic Only</t>
  </si>
  <si>
    <t># of respondents</t>
  </si>
  <si>
    <t>Domestic &amp; Foreign</t>
  </si>
  <si>
    <t>Reporting hours</t>
  </si>
  <si>
    <t>Reporting Costs</t>
  </si>
  <si>
    <t>recordkeeping hours</t>
  </si>
  <si>
    <t>Recordkeeping costs</t>
  </si>
  <si>
    <t>Total Costs</t>
  </si>
  <si>
    <t>Domestic &amp; Foreign Responses</t>
  </si>
  <si>
    <t>total reporting &amp; recordkeeping respondents</t>
  </si>
  <si>
    <t>average all reporting and recordkeeping hours per response  hours per response</t>
  </si>
  <si>
    <t>total all domestic hours</t>
  </si>
  <si>
    <t>205.402</t>
  </si>
  <si>
    <r>
      <rPr>
        <b/>
        <sz val="8"/>
        <rFont val="Times New Roman"/>
        <family val="1"/>
      </rP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 The columns will calculate automatically.  If Col. E's response is something other than annually, i.e., 1/6 years, list as "1/6" &amp; decimal will display.    </t>
    </r>
  </si>
  <si>
    <t xml:space="preserve"> PRODUCERS and HANDLERS SUBTOTAL</t>
  </si>
  <si>
    <t>Producers and Handlers (Operations)</t>
  </si>
  <si>
    <t>Livestock</t>
  </si>
  <si>
    <t>205.101(c)</t>
  </si>
  <si>
    <t>Organic Integrity Database 08/7/2019</t>
  </si>
  <si>
    <t>new applicants 6.13%</t>
  </si>
  <si>
    <t>exempt operations (&lt;$5000) (11.5%)</t>
  </si>
  <si>
    <t xml:space="preserve">None </t>
  </si>
  <si>
    <t>205.405(b) (2)</t>
  </si>
  <si>
    <t xml:space="preserve">Subpart C - Production &amp; Handling Requirements and E --Certification    </t>
  </si>
  <si>
    <t>exempt handlers (3.18% of exempt)</t>
  </si>
  <si>
    <t>205.403                    205.406(b)</t>
  </si>
  <si>
    <t>205.663</t>
  </si>
  <si>
    <t>Accredited Certifying Agents - Certification</t>
  </si>
  <si>
    <t>Accredited Certifying Agents - Accreditation</t>
  </si>
  <si>
    <t>205.681(a)</t>
  </si>
  <si>
    <t>205.621(a)</t>
  </si>
  <si>
    <t>205.621(c)</t>
  </si>
  <si>
    <t>Subpart E Certification - On-site Inspections</t>
  </si>
  <si>
    <r>
      <t xml:space="preserve">State Organic Programs
</t>
    </r>
    <r>
      <rPr>
        <sz val="9"/>
        <rFont val="Arial"/>
        <family val="2"/>
      </rPr>
      <t>States submit proposed State organic program to Secretary</t>
    </r>
  </si>
  <si>
    <t>States update State organic  program to the Secretary.</t>
  </si>
  <si>
    <t xml:space="preserve"> SUBTOTAL</t>
  </si>
  <si>
    <t>Subpart G Administrative -State Organic Program</t>
  </si>
  <si>
    <t>State Organic Program</t>
  </si>
  <si>
    <t>Petitioner</t>
  </si>
  <si>
    <t xml:space="preserve">205.501 (a)(2-4), (6-7), (11)(v), (15) &amp; (20-21);  205.503 (a -b), (d)(1-2) &amp; (c-e); 205.504(a -e); 205.510(a)(1-2), and 205.642 </t>
  </si>
  <si>
    <t>Exempt Producers &amp; Handlers</t>
  </si>
  <si>
    <t>Internat'l Benefits</t>
  </si>
  <si>
    <t>`</t>
  </si>
  <si>
    <t>Total cost for all US Based Operations</t>
  </si>
  <si>
    <t>Total cost for all foreign based operations</t>
  </si>
  <si>
    <t>all inspectors</t>
  </si>
  <si>
    <t>all operations</t>
  </si>
  <si>
    <t>Just certified organic now</t>
  </si>
  <si>
    <t>all reporting respondents (minus excluded operations )</t>
  </si>
  <si>
    <r>
      <t xml:space="preserve">Subpart B -- APPLICABILITY </t>
    </r>
    <r>
      <rPr>
        <sz val="9"/>
        <rFont val="Arial"/>
        <family val="2"/>
      </rPr>
      <t xml:space="preserve">  exempt producers and handlers (11.5% of current total certified that are exempt from organic certification) document compliance and maintain records for not less than 3 years.
</t>
    </r>
  </si>
  <si>
    <r>
      <rPr>
        <b/>
        <sz val="8"/>
        <rFont val="Times New Roman"/>
        <family val="1"/>
      </rPr>
      <t xml:space="preserve">INSTRUCTIONS: </t>
    </r>
    <r>
      <rPr>
        <sz val="8"/>
        <rFont val="Times New Roman"/>
        <family val="1"/>
      </rPr>
      <t xml:space="preserve"> Use this form when a single information collection document involves multiple reporting and recordkeeping requirements.  The totals of the figures in cols. should be entered in item 13 of OMB-83-1: cols. (D) &amp;/or (I) = 13a (respondent is only counted once); cols. F &amp; I = 13b; cols. H &amp; K = 13c. (F)Total/(D)Total = (E)Average     (H)Total/(F)Total = (G)Average     (K)Total/(I)Total = (J)Average. </t>
    </r>
    <r>
      <rPr>
        <b/>
        <sz val="8"/>
        <rFont val="Times New Roman"/>
        <family val="1"/>
      </rPr>
      <t xml:space="preserve">NOTE: </t>
    </r>
    <r>
      <rPr>
        <sz val="8"/>
        <rFont val="Times New Roman"/>
        <family val="1"/>
      </rPr>
      <t xml:space="preserve"> The columns will calculate automatically.  If Col. E's response is something other than annually, i.e., 1/6 years, list as "1/6" &amp; decimal will display.    </t>
    </r>
  </si>
  <si>
    <t>205.200, .201, .400, .401, &amp;.406</t>
  </si>
  <si>
    <t>205.403</t>
  </si>
  <si>
    <t>Provide training to Certification Review Personnel and Inspectors regarding new livestock and poultry practices</t>
  </si>
  <si>
    <t>Certification Review Personnel receive training regarding new livestock and poultry practices</t>
  </si>
  <si>
    <t>US Foreign Based Operations</t>
  </si>
  <si>
    <t xml:space="preserve">US Operations - New and Existing </t>
  </si>
  <si>
    <t xml:space="preserve">Foreign Ops -  - New and Existing </t>
  </si>
  <si>
    <t>Provide information and training to operations regarding livestock and poultry requirements</t>
  </si>
  <si>
    <t>Inspectors receive 5 hours of training per new livestock and poultry practices</t>
  </si>
  <si>
    <t xml:space="preserve">Accredited Certifying Agents - SUBTOTAL </t>
  </si>
  <si>
    <t>0581-0293</t>
  </si>
  <si>
    <t xml:space="preserve">National Organic Program:  Organic Livestock and Poultry Practices Proposed Rule                                                                                                                                                                                                                                                                                                                                                                                                                                                                                  </t>
  </si>
  <si>
    <t xml:space="preserve">National Organic Program:  Organic Livestock and Poultry Practices Proposed Rule       </t>
  </si>
  <si>
    <t>11-9013 Farmers, Ranchers, and other Agricultural Managers https://www.bls.gov/oes/current/oes119013.htm</t>
  </si>
  <si>
    <t xml:space="preserve">Wage + 31.3% Benefits </t>
  </si>
  <si>
    <t xml:space="preserve"> 13-1041 Compliance Officers https://www.bls.gov/oes/current/oes131041.htm </t>
  </si>
  <si>
    <t>Wage Rates      May 2020</t>
  </si>
  <si>
    <t xml:space="preserve">Wage + Benefits </t>
  </si>
  <si>
    <t>USDA Certified Producers &amp; Handlers - New and Existing Domestic</t>
  </si>
  <si>
    <t>USDA Certified Producers &amp; Handlers - New and Existing Foreign</t>
  </si>
  <si>
    <t>USDA Certified Producers &amp; Handlers - New and Existing - All</t>
  </si>
  <si>
    <r>
      <t xml:space="preserve">Accreditation of Certifying Agents -  Form TM-10CG - </t>
    </r>
    <r>
      <rPr>
        <sz val="9"/>
        <rFont val="Arial"/>
        <family val="2"/>
      </rPr>
      <t>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t>
    </r>
    <r>
      <rPr>
        <b/>
        <sz val="9"/>
        <rFont val="Arial"/>
        <family val="2"/>
      </rPr>
      <t>. Includes one-time preparation of practices and procedures necessary to comply with new livestock and poultry practice requirements</t>
    </r>
  </si>
  <si>
    <r>
      <rPr>
        <b/>
        <sz val="9"/>
        <rFont val="Arial"/>
        <family val="2"/>
      </rPr>
      <t>New operations submit their initial organic system plan: including one-time preparation</t>
    </r>
    <r>
      <rPr>
        <sz val="9"/>
        <rFont val="Arial"/>
        <family val="2"/>
      </rPr>
      <t xml:space="preserve"> of all practices, procedures, and information necessary to comply with new livestock and poultry requirements.</t>
    </r>
  </si>
  <si>
    <r>
      <rPr>
        <b/>
        <sz val="9"/>
        <rFont val="Arial"/>
        <family val="2"/>
      </rPr>
      <t>Current certified operations submit updated Organic System Plan (OSP):  including one-time preparation</t>
    </r>
    <r>
      <rPr>
        <sz val="9"/>
        <rFont val="Arial"/>
        <family val="2"/>
      </rPr>
      <t xml:space="preserve"> of all practices, procedures, and information necessary to comply with new livestock and poultry requirements</t>
    </r>
  </si>
  <si>
    <r>
      <t>Curent and new livestock and poultry operations</t>
    </r>
    <r>
      <rPr>
        <b/>
        <sz val="9"/>
        <rFont val="Arial"/>
        <family val="2"/>
      </rPr>
      <t xml:space="preserve"> first on-site inspection</t>
    </r>
    <r>
      <rPr>
        <sz val="9"/>
        <rFont val="Arial"/>
        <family val="2"/>
      </rPr>
      <t xml:space="preserve"> that includes new livestock and poultry practices and procedures </t>
    </r>
  </si>
  <si>
    <t>Certified operators maintain records for not less than 5 years</t>
  </si>
  <si>
    <t>Inspectors provide on-site inspection reports addressing new requirements for livestock and poultry operations to the certifying agent</t>
  </si>
  <si>
    <t>Recordkeeping respondents (less petitioners and inspectors) plus exempt operations</t>
  </si>
  <si>
    <t>total cost for a US Based Certifiers</t>
  </si>
  <si>
    <t>total cost for a foreign Based Certifiers</t>
  </si>
  <si>
    <t>Table 1: Summary of Reporting Burden</t>
  </si>
  <si>
    <t>Table 2: Summary of Recordkeeping Burden</t>
  </si>
  <si>
    <t>USDA Certified Operations Reporting Burden</t>
  </si>
  <si>
    <t>USDA Certified Operations Recordkeeping Burden</t>
  </si>
  <si>
    <t>Total Recordkeeping Hours</t>
  </si>
  <si>
    <t>Total Recordkeeping Costs</t>
  </si>
  <si>
    <t>Exempt Producers ((11.5% of current total certified that are exempt from organic certification))</t>
  </si>
  <si>
    <t>USDA Accredited Certifiers Reporting Burden</t>
  </si>
  <si>
    <t>US Accedited US-Based Certifers</t>
  </si>
  <si>
    <t>USDA Accredited Certifiers Recordkeeping Burden</t>
  </si>
  <si>
    <t>US Accredited Foreign-Based Certifiers</t>
  </si>
  <si>
    <t>US Certifers - All</t>
  </si>
  <si>
    <t>Inspectors Reporting Burden</t>
  </si>
  <si>
    <t>US Based Inspectors</t>
  </si>
  <si>
    <t>State Organic Programs Recordkeeping Burden</t>
  </si>
  <si>
    <t>Foreign Based Inspectors</t>
  </si>
  <si>
    <t>State Organic Programs</t>
  </si>
  <si>
    <t>Inspectors - All</t>
  </si>
  <si>
    <t>SOP - All</t>
  </si>
  <si>
    <t>Total Recordkeeping Burden - All Respondents</t>
  </si>
  <si>
    <t>State Organic Programs Reporting Burden</t>
  </si>
  <si>
    <t>Total Reporting Burden - All Respondents</t>
  </si>
  <si>
    <t>REGS</t>
  </si>
  <si>
    <t>REG Text</t>
  </si>
  <si>
    <t>Difference Between New and Previous Burden</t>
  </si>
  <si>
    <t>Type of Change</t>
  </si>
  <si>
    <r>
      <t xml:space="preserve">Subpart B -- APPLICABILITY </t>
    </r>
    <r>
      <rPr>
        <sz val="9"/>
        <rFont val="Arial"/>
        <family val="2"/>
      </rPr>
      <t xml:space="preserve">  exempt producers and handlers (11.5% of current total certified) document compliance and maintain records for not less than 3 years. </t>
    </r>
    <r>
      <rPr>
        <b/>
        <sz val="9"/>
        <rFont val="Arial"/>
        <family val="2"/>
      </rPr>
      <t xml:space="preserve"> National Agricultural Statistic Service (NASS) estimates  that exempt producers represent 11.5% of the total number of certified organic producers. The difference is due to aligning with NASS's estimate, rather than guestimating.</t>
    </r>
    <r>
      <rPr>
        <sz val="9"/>
        <rFont val="Arial"/>
        <family val="2"/>
      </rPr>
      <t xml:space="preserve">
</t>
    </r>
  </si>
  <si>
    <r>
      <rPr>
        <b/>
        <sz val="9"/>
        <rFont val="Arial"/>
        <family val="2"/>
      </rPr>
      <t>ADJ</t>
    </r>
    <r>
      <rPr>
        <sz val="9"/>
        <rFont val="Arial"/>
        <family val="2"/>
      </rPr>
      <t xml:space="preserve"> </t>
    </r>
  </si>
  <si>
    <r>
      <t xml:space="preserve">Certified operators maintain records for not less than 5 years. </t>
    </r>
    <r>
      <rPr>
        <b/>
        <sz val="9"/>
        <rFont val="Arial"/>
        <family val="2"/>
      </rPr>
      <t>Corrected recordkeeping from 80 hours to 40 hours. Recordkeeping is an act of routine storage, and is not labor intensive. Records are also kept to comply with other requirements, such as the Internal Revenue Service (IRS) and State Business Licensing requirements. The total hours are not halved from the prior renewal package because the number of farmers have increased from 31,000 to 44,805.</t>
    </r>
  </si>
  <si>
    <t>Subpart C &amp; E - Production &amp; Handling -- Operators submit initial application or update existing Organic System Plan (OSP)</t>
  </si>
  <si>
    <t>205.201(a)(1) - (6),205.400(b),  205.401d,  205.406(a)(1)(i)           205.406(a)(3)</t>
  </si>
  <si>
    <t xml:space="preserve">ADJ </t>
  </si>
  <si>
    <t>Subpart E Certification - Inspectors</t>
  </si>
  <si>
    <r>
      <t>States update State organic  program to the Secretary. Reporting.</t>
    </r>
    <r>
      <rPr>
        <i/>
        <sz val="9"/>
        <rFont val="Arial"/>
        <family val="2"/>
      </rPr>
      <t xml:space="preserve"> </t>
    </r>
    <r>
      <rPr>
        <b/>
        <sz val="9"/>
        <rFont val="Arial"/>
        <family val="2"/>
      </rPr>
      <t>Not properly accounted for in prior years.</t>
    </r>
  </si>
  <si>
    <r>
      <t xml:space="preserve">States update State organic  program to the Secretary. </t>
    </r>
    <r>
      <rPr>
        <b/>
        <sz val="9"/>
        <rFont val="Arial"/>
        <family val="2"/>
      </rPr>
      <t xml:space="preserve">Recordkeeping. Not properly accounted for in prior years. </t>
    </r>
  </si>
  <si>
    <r>
      <t>Review of Application/Updates</t>
    </r>
    <r>
      <rPr>
        <sz val="9"/>
        <rFont val="Arial"/>
        <family val="2"/>
      </rPr>
      <t xml:space="preserve">
agents review and process OSP applications/updates from livestock and poultry operations in compliance with new requirements</t>
    </r>
    <r>
      <rPr>
        <b/>
        <sz val="9"/>
        <rFont val="Arial"/>
        <family val="2"/>
      </rPr>
      <t xml:space="preserve"> for the first time and maintain records</t>
    </r>
  </si>
  <si>
    <t xml:space="preserve">SUMMARY OF OLPP 2021 - NEW INFORMATION COLLECTION -          #0581-0293 Q15 Breakout                                                                                                                                                                                                                                                                                      </t>
  </si>
  <si>
    <t xml:space="preserve">Previous Burden </t>
  </si>
  <si>
    <t>New Burden 2021</t>
  </si>
  <si>
    <r>
      <t xml:space="preserve">New operations submit their initial organic system plan: including one-time preparation </t>
    </r>
    <r>
      <rPr>
        <sz val="9"/>
        <rFont val="Arial"/>
        <family val="2"/>
      </rPr>
      <t>of all practices, procedures, and information necessary to comply with new livestock and poultry requirements.</t>
    </r>
  </si>
  <si>
    <r>
      <t xml:space="preserve">Current certified operations submit updated Organic System Plan (OSP):  including one-time preparation </t>
    </r>
    <r>
      <rPr>
        <sz val="9"/>
        <rFont val="Arial"/>
        <family val="2"/>
      </rPr>
      <t>of all practices, procedures, and information necessary to comply with new livestock and poultry requirements</t>
    </r>
  </si>
  <si>
    <t xml:space="preserve">Curent and new livestock and poultry operations first on-site inspection that includes new livestock and poultry practices and procedures </t>
  </si>
  <si>
    <r>
      <t xml:space="preserve">Review of Application/Updates
</t>
    </r>
    <r>
      <rPr>
        <sz val="9"/>
        <rFont val="Arial"/>
        <family val="2"/>
      </rPr>
      <t>agents review and process OSP applications/updates from livestock and poultry operations in compliance with new requirements for the first time</t>
    </r>
  </si>
  <si>
    <t>New Record storage-one time</t>
  </si>
  <si>
    <t>Agents provide information and training to operations regarding livestock and poultry requirements</t>
  </si>
  <si>
    <r>
      <t>Accreditation of Certifying Agents -  Form TM-10CG -</t>
    </r>
    <r>
      <rPr>
        <sz val="9"/>
        <rFont val="Arial"/>
        <family val="2"/>
      </rPr>
      <t xml:space="preserve"> Provide Policies, Procedures, Evidence of Expertise and Ability,  describe organizational units, primary location, areas of certification (crops, livestock, &amp; handling), States &amp; foreign countries where they operate, lists of currently certified operations, conduct &amp; provide results of performance evaluations of personnel &amp; inspectors, conduct program evaluations of their certification activities,  provide procedures for  residue testing, and other information that will assist in evaluating their application, and comply with any other requirements. Includes one-time preparation of practices and procedures necessary to comply with new livestock and poultry practice requirements</t>
    </r>
  </si>
  <si>
    <t>New Record storage- one-time</t>
  </si>
  <si>
    <t xml:space="preserve">Accredited Certifying Agents - Certification + Accreditation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</si>
</sst>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mmmm\ d\,\ yyyy"/>
    <numFmt numFmtId="165" formatCode="&quot;$&quot;#,##0.00"/>
    <numFmt numFmtId="166" formatCode="_(* #,##0_);_(* \(#,##0\);_(* &quot;-&quot;??_);_(@_)"/>
    <numFmt numFmtId="167" formatCode="&quot;$&quot;#,##0"/>
    <numFmt numFmtId="168" formatCode="#,##0.000000000000"/>
  </numFmts>
  <fonts count="50" x14ac:knownFonts="1">
    <font>
      <sz val="11"/>
      <color theme="1"/>
      <name val="Calibri"/>
      <family val="2"/>
      <scheme val="minor"/>
    </font>
    <font>
      <b/>
      <sz val="11"/>
      <color theme="1"/>
      <name val="Calibri"/>
      <family val="2"/>
      <scheme val="minor"/>
    </font>
    <font>
      <b/>
      <sz val="8"/>
      <name val="Times New Roman"/>
      <family val="1"/>
    </font>
    <font>
      <sz val="8"/>
      <name val="Times New Roman"/>
      <family val="1"/>
    </font>
    <font>
      <sz val="10"/>
      <name val="Arial"/>
      <family val="2"/>
    </font>
    <font>
      <b/>
      <sz val="8"/>
      <name val="Arial"/>
      <family val="2"/>
    </font>
    <font>
      <sz val="6"/>
      <name val="Times New Roman"/>
      <family val="1"/>
    </font>
    <font>
      <sz val="10"/>
      <name val="Times New Roman"/>
      <family val="1"/>
    </font>
    <font>
      <sz val="9"/>
      <name val="Arial"/>
      <family val="2"/>
    </font>
    <font>
      <b/>
      <sz val="9"/>
      <name val="Arial"/>
      <family val="2"/>
    </font>
    <font>
      <b/>
      <sz val="7.5"/>
      <name val="Arial"/>
      <family val="2"/>
    </font>
    <font>
      <b/>
      <sz val="6"/>
      <name val="Arial"/>
      <family val="2"/>
    </font>
    <font>
      <b/>
      <sz val="6"/>
      <name val="Times New Roman"/>
      <family val="1"/>
    </font>
    <font>
      <b/>
      <sz val="7"/>
      <name val="Arial"/>
      <family val="2"/>
    </font>
    <font>
      <sz val="6"/>
      <name val="Arial"/>
      <family val="2"/>
    </font>
    <font>
      <b/>
      <sz val="10"/>
      <name val="Times New Roman"/>
      <family val="1"/>
    </font>
    <font>
      <sz val="11"/>
      <name val="Calibri"/>
      <family val="2"/>
    </font>
    <font>
      <b/>
      <sz val="9"/>
      <name val="Times New Roman"/>
      <family val="1"/>
    </font>
    <font>
      <sz val="11"/>
      <name val="Calibri"/>
      <family val="2"/>
      <scheme val="minor"/>
    </font>
    <font>
      <sz val="11"/>
      <name val="Times New Roman"/>
      <family val="1"/>
    </font>
    <font>
      <b/>
      <sz val="12"/>
      <color theme="1"/>
      <name val="Calibri"/>
      <family val="2"/>
      <scheme val="minor"/>
    </font>
    <font>
      <sz val="10"/>
      <color theme="1"/>
      <name val="Calibri"/>
      <family val="2"/>
      <scheme val="minor"/>
    </font>
    <font>
      <sz val="11"/>
      <color theme="1"/>
      <name val="Calibri"/>
      <family val="2"/>
      <scheme val="minor"/>
    </font>
    <font>
      <b/>
      <i/>
      <sz val="11"/>
      <color rgb="FFFF0000"/>
      <name val="Calibri"/>
      <family val="2"/>
      <scheme val="minor"/>
    </font>
    <font>
      <sz val="9"/>
      <color rgb="FF000000"/>
      <name val="Calibri"/>
      <family val="2"/>
      <scheme val="minor"/>
    </font>
    <font>
      <b/>
      <sz val="9"/>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b/>
      <sz val="10"/>
      <name val="Arial"/>
      <family val="2"/>
    </font>
    <font>
      <sz val="11"/>
      <color rgb="FF000000"/>
      <name val="Calibri"/>
      <family val="2"/>
      <scheme val="minor"/>
    </font>
    <font>
      <sz val="11"/>
      <color rgb="FFC00000"/>
      <name val="Calibri"/>
      <family val="2"/>
      <scheme val="minor"/>
    </font>
    <font>
      <sz val="11"/>
      <color theme="1"/>
      <name val="Times New Roman"/>
      <family val="1"/>
    </font>
    <font>
      <b/>
      <sz val="9"/>
      <name val="Calibri"/>
      <family val="2"/>
      <scheme val="minor"/>
    </font>
    <font>
      <sz val="10"/>
      <color rgb="FF7030A0"/>
      <name val="Times New Roman"/>
      <family val="1"/>
    </font>
    <font>
      <sz val="9"/>
      <color indexed="81"/>
      <name val="Tahoma"/>
      <family val="2"/>
    </font>
    <font>
      <b/>
      <sz val="9"/>
      <color indexed="81"/>
      <name val="Tahoma"/>
      <family val="2"/>
    </font>
    <font>
      <sz val="20"/>
      <name val="Times New Roman"/>
      <family val="1"/>
    </font>
    <font>
      <sz val="11"/>
      <color theme="1"/>
      <name val="Calibri"/>
      <family val="2"/>
    </font>
    <font>
      <b/>
      <sz val="11"/>
      <color rgb="FF000000"/>
      <name val="Calibri"/>
      <family val="2"/>
    </font>
    <font>
      <b/>
      <sz val="10"/>
      <color rgb="FF000000"/>
      <name val="Calibri"/>
      <family val="2"/>
    </font>
    <font>
      <sz val="10"/>
      <color rgb="FF000000"/>
      <name val="Calibri"/>
      <family val="2"/>
    </font>
    <font>
      <i/>
      <sz val="10"/>
      <color rgb="FF000000"/>
      <name val="Calibri"/>
      <family val="2"/>
    </font>
    <font>
      <b/>
      <i/>
      <sz val="10"/>
      <color rgb="FF000000"/>
      <name val="Calibri"/>
      <family val="2"/>
    </font>
    <font>
      <b/>
      <i/>
      <sz val="12"/>
      <name val="Arial"/>
      <family val="2"/>
    </font>
    <font>
      <sz val="8"/>
      <name val="Arial"/>
      <family val="2"/>
    </font>
    <font>
      <sz val="8"/>
      <name val="Calibri"/>
      <family val="2"/>
      <scheme val="minor"/>
    </font>
    <font>
      <i/>
      <sz val="9"/>
      <name val="Arial"/>
      <family val="2"/>
    </font>
    <font>
      <sz val="11"/>
      <name val="Arial"/>
      <family val="2"/>
    </font>
    <font>
      <b/>
      <sz val="11"/>
      <name val="Arial"/>
      <family val="2"/>
    </font>
  </fonts>
  <fills count="10">
    <fill>
      <patternFill patternType="none"/>
    </fill>
    <fill>
      <patternFill patternType="gray125"/>
    </fill>
    <fill>
      <patternFill patternType="solid">
        <fgColor rgb="FFFFFFFF"/>
        <bgColor rgb="FF000000"/>
      </patternFill>
    </fill>
    <fill>
      <patternFill patternType="solid">
        <fgColor theme="7"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bgColor indexed="64"/>
      </patternFill>
    </fill>
    <fill>
      <patternFill patternType="solid">
        <fgColor theme="3" tint="0.59999389629810485"/>
        <bgColor indexed="64"/>
      </patternFill>
    </fill>
    <fill>
      <patternFill patternType="solid">
        <fgColor theme="9" tint="0.79998168889431442"/>
        <bgColor indexed="64"/>
      </patternFill>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rgb="FFFF0000"/>
      </left>
      <right style="thick">
        <color rgb="FFFF0000"/>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ck">
        <color rgb="FFFF0000"/>
      </right>
      <top style="thick">
        <color rgb="FFFF0000"/>
      </top>
      <bottom/>
      <diagonal/>
    </border>
    <border>
      <left style="thick">
        <color rgb="FFFF0000"/>
      </left>
      <right style="thick">
        <color rgb="FFFF0000"/>
      </right>
      <top style="thick">
        <color rgb="FFFF0000"/>
      </top>
      <bottom/>
      <diagonal/>
    </border>
    <border>
      <left style="thin">
        <color indexed="64"/>
      </left>
      <right style="thick">
        <color rgb="FFFF0000"/>
      </right>
      <top/>
      <bottom style="thick">
        <color rgb="FFFF0000"/>
      </bottom>
      <diagonal/>
    </border>
    <border>
      <left style="thick">
        <color rgb="FFFF0000"/>
      </left>
      <right style="thick">
        <color rgb="FFFF0000"/>
      </right>
      <top/>
      <bottom style="thick">
        <color rgb="FFFF0000"/>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671">
    <xf numFmtId="0" fontId="0" fillId="0" borderId="0" xfId="0"/>
    <xf numFmtId="0" fontId="6" fillId="0" borderId="0" xfId="0" applyFont="1" applyFill="1"/>
    <xf numFmtId="2" fontId="6" fillId="0" borderId="5" xfId="0" applyNumberFormat="1" applyFont="1" applyFill="1" applyBorder="1" applyProtection="1"/>
    <xf numFmtId="0" fontId="6" fillId="0" borderId="4" xfId="0" applyFont="1" applyFill="1" applyBorder="1" applyAlignment="1" applyProtection="1">
      <alignment wrapText="1"/>
    </xf>
    <xf numFmtId="0" fontId="6" fillId="0" borderId="0" xfId="0" applyFont="1" applyFill="1" applyBorder="1" applyProtection="1"/>
    <xf numFmtId="0" fontId="6" fillId="0" borderId="5" xfId="0" applyFont="1" applyFill="1" applyBorder="1" applyProtection="1"/>
    <xf numFmtId="0" fontId="0" fillId="0" borderId="0" xfId="0" applyAlignment="1">
      <alignment wrapText="1"/>
    </xf>
    <xf numFmtId="2" fontId="14" fillId="0" borderId="5" xfId="0" applyNumberFormat="1" applyFont="1" applyFill="1" applyBorder="1" applyAlignment="1" applyProtection="1">
      <alignment horizontal="center"/>
    </xf>
    <xf numFmtId="0" fontId="14" fillId="0" borderId="10" xfId="0" applyFont="1" applyFill="1" applyBorder="1" applyAlignment="1" applyProtection="1">
      <alignment horizontal="center" wrapText="1"/>
    </xf>
    <xf numFmtId="2" fontId="14" fillId="0" borderId="10" xfId="0" applyNumberFormat="1" applyFont="1" applyFill="1" applyBorder="1" applyAlignment="1" applyProtection="1">
      <alignment horizontal="center"/>
    </xf>
    <xf numFmtId="43" fontId="14" fillId="0" borderId="10" xfId="0" applyNumberFormat="1" applyFont="1" applyFill="1" applyBorder="1" applyAlignment="1" applyProtection="1">
      <alignment horizontal="center"/>
    </xf>
    <xf numFmtId="0" fontId="6" fillId="0" borderId="10" xfId="0" applyFont="1" applyFill="1" applyBorder="1" applyAlignment="1" applyProtection="1">
      <alignment wrapText="1"/>
    </xf>
    <xf numFmtId="0" fontId="11" fillId="0" borderId="11" xfId="0" applyFont="1" applyFill="1" applyBorder="1" applyAlignment="1" applyProtection="1">
      <alignment horizontal="center" wrapText="1"/>
    </xf>
    <xf numFmtId="2" fontId="11" fillId="0" borderId="7" xfId="0" applyNumberFormat="1" applyFont="1" applyFill="1" applyBorder="1" applyAlignment="1" applyProtection="1">
      <alignment horizontal="center"/>
    </xf>
    <xf numFmtId="2" fontId="11" fillId="0" borderId="11" xfId="0" applyNumberFormat="1" applyFont="1" applyFill="1" applyBorder="1" applyAlignment="1" applyProtection="1">
      <alignment horizontal="center"/>
    </xf>
    <xf numFmtId="43" fontId="11" fillId="0" borderId="11" xfId="0" applyNumberFormat="1" applyFont="1" applyFill="1" applyBorder="1" applyAlignment="1" applyProtection="1">
      <alignment horizontal="center"/>
    </xf>
    <xf numFmtId="49" fontId="7" fillId="0" borderId="5" xfId="0" applyNumberFormat="1" applyFont="1" applyFill="1" applyBorder="1" applyAlignment="1" applyProtection="1">
      <alignment horizontal="left" vertical="center" wrapText="1"/>
      <protection locked="0"/>
    </xf>
    <xf numFmtId="2" fontId="7" fillId="0" borderId="5" xfId="0" applyNumberFormat="1" applyFont="1" applyFill="1" applyBorder="1" applyAlignment="1" applyProtection="1">
      <alignment vertical="center"/>
      <protection locked="0"/>
    </xf>
    <xf numFmtId="2" fontId="7" fillId="0" borderId="10" xfId="0" applyNumberFormat="1" applyFont="1" applyFill="1" applyBorder="1" applyAlignment="1" applyProtection="1">
      <alignment vertical="center"/>
      <protection locked="0"/>
    </xf>
    <xf numFmtId="2" fontId="7" fillId="0" borderId="0" xfId="0" applyNumberFormat="1" applyFont="1" applyFill="1" applyBorder="1" applyAlignment="1" applyProtection="1">
      <alignment vertical="center"/>
    </xf>
    <xf numFmtId="43" fontId="7" fillId="0" borderId="10" xfId="0" applyNumberFormat="1" applyFont="1" applyFill="1" applyBorder="1" applyAlignment="1" applyProtection="1">
      <alignment vertical="center"/>
      <protection locked="0"/>
    </xf>
    <xf numFmtId="49" fontId="7" fillId="0" borderId="7" xfId="0" applyNumberFormat="1" applyFont="1" applyFill="1" applyBorder="1" applyAlignment="1" applyProtection="1">
      <alignment horizontal="left" vertical="center" wrapText="1"/>
      <protection locked="0"/>
    </xf>
    <xf numFmtId="2" fontId="7" fillId="0" borderId="7" xfId="0" applyNumberFormat="1" applyFont="1" applyFill="1" applyBorder="1" applyAlignment="1" applyProtection="1">
      <alignment vertical="center"/>
      <protection locked="0"/>
    </xf>
    <xf numFmtId="2" fontId="7" fillId="0" borderId="11" xfId="0" applyNumberFormat="1" applyFont="1" applyFill="1" applyBorder="1" applyAlignment="1" applyProtection="1">
      <alignment vertical="center"/>
      <protection locked="0"/>
    </xf>
    <xf numFmtId="2" fontId="7" fillId="0" borderId="6" xfId="0" applyNumberFormat="1" applyFont="1" applyFill="1" applyBorder="1" applyAlignment="1" applyProtection="1">
      <alignment vertical="center"/>
    </xf>
    <xf numFmtId="0" fontId="7" fillId="0" borderId="0" xfId="0" applyFont="1" applyFill="1"/>
    <xf numFmtId="49" fontId="7" fillId="2" borderId="5" xfId="0" applyNumberFormat="1" applyFont="1" applyFill="1" applyBorder="1" applyAlignment="1" applyProtection="1">
      <alignment horizontal="left" vertical="center" wrapText="1"/>
      <protection locked="0"/>
    </xf>
    <xf numFmtId="2" fontId="7" fillId="2" borderId="10" xfId="0" applyNumberFormat="1" applyFont="1" applyFill="1" applyBorder="1" applyAlignment="1" applyProtection="1">
      <alignment vertical="center"/>
      <protection locked="0"/>
    </xf>
    <xf numFmtId="43" fontId="7" fillId="2" borderId="10" xfId="0" applyNumberFormat="1" applyFont="1" applyFill="1" applyBorder="1" applyAlignment="1" applyProtection="1">
      <alignment vertical="center"/>
      <protection locked="0"/>
    </xf>
    <xf numFmtId="49" fontId="7" fillId="0" borderId="9" xfId="0" applyNumberFormat="1" applyFont="1" applyFill="1" applyBorder="1" applyAlignment="1" applyProtection="1">
      <alignment horizontal="left" vertical="center" wrapText="1"/>
    </xf>
    <xf numFmtId="49" fontId="7" fillId="0" borderId="15" xfId="0" applyNumberFormat="1" applyFont="1" applyFill="1" applyBorder="1" applyAlignment="1" applyProtection="1">
      <alignment horizontal="left" vertical="center" wrapText="1"/>
    </xf>
    <xf numFmtId="2" fontId="7" fillId="0" borderId="18" xfId="0" applyNumberFormat="1" applyFont="1" applyFill="1" applyBorder="1" applyAlignment="1" applyProtection="1">
      <alignment vertical="center"/>
    </xf>
    <xf numFmtId="2" fontId="7" fillId="0" borderId="15" xfId="0" applyNumberFormat="1" applyFont="1" applyFill="1" applyBorder="1" applyAlignment="1" applyProtection="1">
      <alignment vertical="center"/>
    </xf>
    <xf numFmtId="43" fontId="15" fillId="0" borderId="15" xfId="0" applyNumberFormat="1" applyFont="1" applyFill="1" applyBorder="1" applyAlignment="1" applyProtection="1">
      <alignment vertical="center"/>
    </xf>
    <xf numFmtId="43" fontId="7" fillId="0" borderId="15" xfId="0" applyNumberFormat="1" applyFont="1" applyFill="1" applyBorder="1" applyAlignment="1" applyProtection="1">
      <alignment vertical="center"/>
    </xf>
    <xf numFmtId="0" fontId="7" fillId="0" borderId="0" xfId="0" applyFont="1" applyFill="1" applyBorder="1"/>
    <xf numFmtId="1" fontId="7" fillId="0" borderId="0" xfId="0" applyNumberFormat="1" applyFont="1" applyFill="1" applyBorder="1" applyAlignment="1" applyProtection="1">
      <alignment horizontal="left" vertical="center"/>
    </xf>
    <xf numFmtId="49" fontId="15"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49" fontId="7" fillId="0" borderId="0" xfId="0" applyNumberFormat="1" applyFont="1" applyFill="1" applyBorder="1" applyAlignment="1" applyProtection="1">
      <alignment horizontal="left" vertical="center" wrapText="1"/>
    </xf>
    <xf numFmtId="43" fontId="7" fillId="0" borderId="0" xfId="0" applyNumberFormat="1" applyFont="1" applyFill="1" applyBorder="1" applyAlignment="1" applyProtection="1">
      <alignment vertical="center"/>
    </xf>
    <xf numFmtId="49" fontId="15" fillId="0" borderId="5"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vertical="center" wrapText="1"/>
      <protection locked="0"/>
    </xf>
    <xf numFmtId="0" fontId="4" fillId="0" borderId="0" xfId="0" applyFont="1" applyFill="1"/>
    <xf numFmtId="0" fontId="0" fillId="0" borderId="0" xfId="0" applyAlignment="1">
      <alignment vertical="top" wrapText="1"/>
    </xf>
    <xf numFmtId="0" fontId="1" fillId="0" borderId="0" xfId="0" applyFont="1"/>
    <xf numFmtId="0" fontId="0" fillId="0" borderId="0" xfId="0" applyAlignment="1">
      <alignment horizontal="right"/>
    </xf>
    <xf numFmtId="2" fontId="0" fillId="0" borderId="0" xfId="0" applyNumberFormat="1"/>
    <xf numFmtId="0" fontId="0" fillId="0" borderId="22" xfId="0" applyBorder="1" applyAlignment="1">
      <alignment horizontal="left" vertical="top" wrapText="1"/>
    </xf>
    <xf numFmtId="4" fontId="4" fillId="0" borderId="0" xfId="0" applyNumberFormat="1" applyFont="1" applyFill="1" applyBorder="1" applyAlignment="1" applyProtection="1">
      <alignment wrapText="1"/>
    </xf>
    <xf numFmtId="4" fontId="14" fillId="0" borderId="10" xfId="0" applyNumberFormat="1" applyFont="1" applyFill="1" applyBorder="1" applyAlignment="1" applyProtection="1">
      <alignment horizontal="center"/>
    </xf>
    <xf numFmtId="4" fontId="11" fillId="0" borderId="11" xfId="0" applyNumberFormat="1" applyFont="1" applyFill="1" applyBorder="1" applyAlignment="1" applyProtection="1">
      <alignment horizontal="center"/>
    </xf>
    <xf numFmtId="4" fontId="7" fillId="0" borderId="10" xfId="0" applyNumberFormat="1" applyFont="1" applyFill="1" applyBorder="1" applyAlignment="1">
      <alignment vertical="center"/>
    </xf>
    <xf numFmtId="4" fontId="7" fillId="0" borderId="11" xfId="0" applyNumberFormat="1" applyFont="1" applyFill="1" applyBorder="1" applyAlignment="1">
      <alignment vertical="center"/>
    </xf>
    <xf numFmtId="4" fontId="7" fillId="2" borderId="10" xfId="0" applyNumberFormat="1" applyFont="1" applyFill="1" applyBorder="1" applyAlignment="1">
      <alignment vertical="center"/>
    </xf>
    <xf numFmtId="4" fontId="0" fillId="0" borderId="0" xfId="0" applyNumberFormat="1"/>
    <xf numFmtId="4" fontId="6" fillId="0" borderId="0" xfId="0" applyNumberFormat="1" applyFont="1" applyFill="1"/>
    <xf numFmtId="43" fontId="0" fillId="0" borderId="0" xfId="0" applyNumberFormat="1"/>
    <xf numFmtId="0" fontId="20" fillId="0" borderId="0" xfId="0" applyFont="1"/>
    <xf numFmtId="2" fontId="23" fillId="0" borderId="0" xfId="0" applyNumberFormat="1" applyFont="1"/>
    <xf numFmtId="0" fontId="1" fillId="0" borderId="0" xfId="0" applyFont="1" applyAlignment="1">
      <alignment wrapText="1"/>
    </xf>
    <xf numFmtId="0" fontId="1" fillId="0" borderId="22" xfId="0" applyFont="1" applyBorder="1" applyAlignment="1">
      <alignment wrapText="1"/>
    </xf>
    <xf numFmtId="0" fontId="0" fillId="0" borderId="22" xfId="0" applyBorder="1"/>
    <xf numFmtId="2" fontId="1" fillId="0" borderId="22" xfId="0" applyNumberFormat="1" applyFont="1" applyBorder="1"/>
    <xf numFmtId="0" fontId="1" fillId="0" borderId="22" xfId="0" applyFont="1" applyBorder="1"/>
    <xf numFmtId="0" fontId="1" fillId="0" borderId="22" xfId="0" applyFont="1" applyBorder="1" applyAlignment="1">
      <alignment horizontal="left" vertical="top" wrapText="1"/>
    </xf>
    <xf numFmtId="0" fontId="0" fillId="0" borderId="22" xfId="0" applyBorder="1" applyAlignment="1">
      <alignment horizontal="left" vertical="top"/>
    </xf>
    <xf numFmtId="43" fontId="0" fillId="0" borderId="22" xfId="2" applyFont="1" applyBorder="1"/>
    <xf numFmtId="43" fontId="1" fillId="0" borderId="22" xfId="2" applyFont="1" applyBorder="1" applyAlignment="1">
      <alignment wrapText="1"/>
    </xf>
    <xf numFmtId="43" fontId="18" fillId="0" borderId="22" xfId="2" applyFont="1" applyBorder="1"/>
    <xf numFmtId="0" fontId="21" fillId="0" borderId="22" xfId="0" applyFont="1" applyBorder="1" applyAlignment="1">
      <alignment horizontal="left" vertical="top"/>
    </xf>
    <xf numFmtId="2" fontId="0" fillId="0" borderId="22" xfId="0" applyNumberFormat="1" applyBorder="1"/>
    <xf numFmtId="0" fontId="16" fillId="0" borderId="22" xfId="0" applyFont="1" applyFill="1" applyBorder="1" applyAlignment="1">
      <alignment horizontal="left" vertical="top"/>
    </xf>
    <xf numFmtId="0" fontId="7" fillId="0" borderId="22" xfId="0" applyFont="1" applyFill="1" applyBorder="1" applyAlignment="1">
      <alignment horizontal="left" vertical="top"/>
    </xf>
    <xf numFmtId="9" fontId="19" fillId="0" borderId="22" xfId="0" applyNumberFormat="1" applyFont="1" applyFill="1" applyBorder="1" applyAlignment="1">
      <alignment horizontal="left" vertical="top"/>
    </xf>
    <xf numFmtId="10" fontId="19" fillId="0" borderId="22" xfId="0" applyNumberFormat="1" applyFont="1" applyFill="1" applyBorder="1" applyAlignment="1">
      <alignment horizontal="left" vertical="top" wrapText="1"/>
    </xf>
    <xf numFmtId="0" fontId="7" fillId="0" borderId="22" xfId="0" applyFont="1" applyFill="1" applyBorder="1" applyAlignment="1">
      <alignment horizontal="left" vertical="top" wrapText="1"/>
    </xf>
    <xf numFmtId="43" fontId="7" fillId="0" borderId="22" xfId="2" applyFont="1" applyFill="1" applyBorder="1" applyAlignment="1" applyProtection="1">
      <alignment horizontal="left" vertical="top"/>
    </xf>
    <xf numFmtId="0" fontId="7" fillId="0" borderId="22" xfId="0" applyFont="1" applyFill="1" applyBorder="1" applyAlignment="1" applyProtection="1">
      <alignment horizontal="left" vertical="top"/>
    </xf>
    <xf numFmtId="43" fontId="7" fillId="0" borderId="22" xfId="0" applyNumberFormat="1" applyFont="1" applyFill="1" applyBorder="1" applyAlignment="1" applyProtection="1">
      <alignment horizontal="left" vertical="top"/>
    </xf>
    <xf numFmtId="0" fontId="7" fillId="0" borderId="22" xfId="0" applyFont="1" applyFill="1" applyBorder="1" applyAlignment="1" applyProtection="1">
      <alignment horizontal="left" vertical="top" wrapText="1"/>
    </xf>
    <xf numFmtId="43" fontId="0" fillId="0" borderId="22" xfId="0" applyNumberFormat="1" applyBorder="1" applyAlignment="1">
      <alignment horizontal="left" vertical="top" wrapText="1"/>
    </xf>
    <xf numFmtId="43" fontId="1" fillId="0" borderId="0" xfId="2" applyFont="1"/>
    <xf numFmtId="0" fontId="0" fillId="0" borderId="0" xfId="0" applyNumberFormat="1"/>
    <xf numFmtId="0" fontId="1" fillId="0" borderId="0" xfId="0" applyFont="1" applyFill="1" applyAlignment="1">
      <alignment wrapText="1"/>
    </xf>
    <xf numFmtId="2" fontId="1" fillId="0" borderId="0" xfId="0" applyNumberFormat="1" applyFont="1"/>
    <xf numFmtId="43" fontId="1" fillId="0" borderId="0" xfId="0" applyNumberFormat="1" applyFont="1" applyFill="1" applyAlignment="1">
      <alignment wrapText="1"/>
    </xf>
    <xf numFmtId="4" fontId="1" fillId="0" borderId="0" xfId="0" applyNumberFormat="1" applyFont="1" applyAlignment="1">
      <alignment wrapText="1"/>
    </xf>
    <xf numFmtId="43" fontId="1" fillId="0" borderId="22" xfId="2" applyFont="1" applyBorder="1" applyAlignment="1">
      <alignment vertical="top" wrapText="1"/>
    </xf>
    <xf numFmtId="0" fontId="0" fillId="0" borderId="0" xfId="0" applyFont="1"/>
    <xf numFmtId="0" fontId="1" fillId="0" borderId="1" xfId="0" applyFont="1" applyBorder="1"/>
    <xf numFmtId="0" fontId="1" fillId="0" borderId="8" xfId="0" applyFont="1" applyBorder="1"/>
    <xf numFmtId="43" fontId="0" fillId="0" borderId="0" xfId="0" applyNumberFormat="1" applyAlignment="1">
      <alignment vertical="top" wrapText="1"/>
    </xf>
    <xf numFmtId="2" fontId="0" fillId="0" borderId="19" xfId="0" applyNumberFormat="1" applyBorder="1"/>
    <xf numFmtId="0" fontId="0" fillId="0" borderId="22" xfId="0" applyFont="1" applyBorder="1"/>
    <xf numFmtId="43" fontId="0" fillId="0" borderId="22" xfId="0" applyNumberFormat="1" applyFont="1" applyBorder="1"/>
    <xf numFmtId="43" fontId="19" fillId="0" borderId="22" xfId="0" applyNumberFormat="1" applyFont="1" applyFill="1" applyBorder="1"/>
    <xf numFmtId="43" fontId="1" fillId="0" borderId="0" xfId="0" applyNumberFormat="1" applyFont="1"/>
    <xf numFmtId="165" fontId="0" fillId="0" borderId="0" xfId="0" applyNumberFormat="1"/>
    <xf numFmtId="0" fontId="0" fillId="0" borderId="0" xfId="0" applyAlignment="1">
      <alignment vertical="top"/>
    </xf>
    <xf numFmtId="0" fontId="0" fillId="0" borderId="0" xfId="0" applyBorder="1"/>
    <xf numFmtId="0" fontId="0" fillId="0" borderId="0" xfId="0" applyFont="1" applyBorder="1"/>
    <xf numFmtId="43" fontId="0" fillId="0" borderId="0" xfId="0" applyNumberFormat="1" applyFont="1" applyBorder="1"/>
    <xf numFmtId="43" fontId="19" fillId="0" borderId="0" xfId="0" applyNumberFormat="1" applyFont="1" applyFill="1" applyBorder="1"/>
    <xf numFmtId="43" fontId="0" fillId="0" borderId="22" xfId="2" applyFont="1" applyBorder="1" applyAlignment="1">
      <alignment vertical="center" wrapText="1"/>
    </xf>
    <xf numFmtId="2" fontId="0" fillId="0" borderId="22" xfId="0" applyNumberFormat="1" applyFont="1" applyBorder="1" applyAlignment="1">
      <alignment vertical="center" wrapText="1"/>
    </xf>
    <xf numFmtId="43" fontId="0" fillId="0" borderId="0" xfId="0" applyNumberFormat="1" applyAlignment="1">
      <alignment vertical="top"/>
    </xf>
    <xf numFmtId="43" fontId="1" fillId="0" borderId="22" xfId="2" applyFont="1" applyBorder="1" applyAlignment="1">
      <alignment horizontal="center" vertical="top" wrapText="1"/>
    </xf>
    <xf numFmtId="0" fontId="1" fillId="0" borderId="22" xfId="0" applyFont="1" applyBorder="1" applyAlignment="1">
      <alignment horizontal="center" vertical="top" wrapText="1"/>
    </xf>
    <xf numFmtId="0" fontId="0" fillId="0" borderId="0" xfId="0" applyAlignment="1">
      <alignment horizontal="left" wrapText="1"/>
    </xf>
    <xf numFmtId="0" fontId="0" fillId="0" borderId="0" xfId="0" applyAlignment="1">
      <alignment horizontal="left" wrapText="1"/>
    </xf>
    <xf numFmtId="1" fontId="0" fillId="0" borderId="19" xfId="0" applyNumberFormat="1" applyBorder="1" applyAlignment="1">
      <alignment horizontal="center" vertical="center"/>
    </xf>
    <xf numFmtId="1" fontId="0" fillId="0" borderId="22" xfId="0" applyNumberFormat="1" applyBorder="1" applyAlignment="1">
      <alignment horizontal="center" vertical="center"/>
    </xf>
    <xf numFmtId="43" fontId="1" fillId="3" borderId="22" xfId="0" applyNumberFormat="1" applyFont="1" applyFill="1" applyBorder="1" applyAlignment="1">
      <alignment horizontal="center" vertical="top" wrapText="1"/>
    </xf>
    <xf numFmtId="165" fontId="25" fillId="3" borderId="22" xfId="2" applyNumberFormat="1" applyFont="1" applyFill="1" applyBorder="1" applyAlignment="1">
      <alignment horizontal="center" vertical="center" wrapText="1"/>
    </xf>
    <xf numFmtId="0" fontId="1" fillId="3" borderId="19" xfId="0" applyFont="1" applyFill="1" applyBorder="1" applyAlignment="1">
      <alignment horizontal="center" vertical="top" wrapText="1"/>
    </xf>
    <xf numFmtId="165" fontId="26" fillId="3" borderId="22" xfId="2" applyNumberFormat="1" applyFont="1" applyFill="1" applyBorder="1" applyAlignment="1">
      <alignment horizontal="center" vertical="center"/>
    </xf>
    <xf numFmtId="165" fontId="26" fillId="5" borderId="8" xfId="2" applyNumberFormat="1" applyFont="1" applyFill="1" applyBorder="1" applyAlignment="1">
      <alignment horizontal="center" vertical="center"/>
    </xf>
    <xf numFmtId="165" fontId="26" fillId="5" borderId="19" xfId="2" applyNumberFormat="1" applyFont="1" applyFill="1" applyBorder="1" applyAlignment="1">
      <alignment horizontal="center" vertical="center"/>
    </xf>
    <xf numFmtId="0" fontId="1" fillId="0" borderId="22" xfId="0" applyFont="1" applyBorder="1" applyAlignment="1">
      <alignment horizontal="center" vertical="top"/>
    </xf>
    <xf numFmtId="0" fontId="1" fillId="6" borderId="22" xfId="0" applyFont="1" applyFill="1" applyBorder="1" applyAlignment="1">
      <alignment horizontal="center" vertical="top" wrapText="1"/>
    </xf>
    <xf numFmtId="43" fontId="26" fillId="0" borderId="22" xfId="2" applyFont="1" applyBorder="1" applyAlignment="1">
      <alignment horizontal="left" vertical="center"/>
    </xf>
    <xf numFmtId="165" fontId="0" fillId="6" borderId="22" xfId="0" applyNumberFormat="1" applyFill="1" applyBorder="1" applyAlignment="1">
      <alignment horizontal="center" vertical="center"/>
    </xf>
    <xf numFmtId="0" fontId="0" fillId="4" borderId="0" xfId="0" applyFill="1"/>
    <xf numFmtId="0" fontId="0" fillId="0" borderId="0" xfId="0" applyFill="1"/>
    <xf numFmtId="0" fontId="0" fillId="0" borderId="22" xfId="0" applyBorder="1" applyAlignment="1">
      <alignment horizontal="right"/>
    </xf>
    <xf numFmtId="0" fontId="0" fillId="0" borderId="22" xfId="0" applyFill="1" applyBorder="1" applyAlignment="1">
      <alignment horizontal="right"/>
    </xf>
    <xf numFmtId="0" fontId="0" fillId="0" borderId="0" xfId="0" applyAlignment="1">
      <alignment horizontal="left" wrapText="1"/>
    </xf>
    <xf numFmtId="165" fontId="0" fillId="0" borderId="0" xfId="0" applyNumberFormat="1" applyFont="1" applyBorder="1"/>
    <xf numFmtId="0" fontId="0" fillId="0" borderId="22" xfId="0" applyBorder="1" applyAlignment="1">
      <alignment horizontal="right" wrapText="1"/>
    </xf>
    <xf numFmtId="43" fontId="1" fillId="7" borderId="0" xfId="0" applyNumberFormat="1" applyFont="1" applyFill="1" applyAlignment="1">
      <alignment wrapText="1"/>
    </xf>
    <xf numFmtId="0" fontId="1" fillId="0" borderId="0" xfId="0" applyFont="1" applyFill="1" applyBorder="1" applyAlignment="1">
      <alignment horizontal="center" vertical="top" wrapText="1"/>
    </xf>
    <xf numFmtId="165" fontId="0" fillId="0" borderId="0" xfId="0" applyNumberFormat="1" applyFill="1" applyBorder="1" applyAlignment="1">
      <alignment horizontal="center" vertical="center"/>
    </xf>
    <xf numFmtId="0" fontId="0" fillId="0" borderId="0" xfId="0" applyFill="1" applyBorder="1"/>
    <xf numFmtId="0" fontId="1" fillId="5" borderId="22" xfId="0" applyFont="1" applyFill="1" applyBorder="1" applyAlignment="1">
      <alignment horizontal="center" vertical="top"/>
    </xf>
    <xf numFmtId="0" fontId="0" fillId="0" borderId="0" xfId="0" applyAlignment="1">
      <alignment horizontal="left" wrapText="1"/>
    </xf>
    <xf numFmtId="0" fontId="1" fillId="8" borderId="22" xfId="0" applyFont="1" applyFill="1" applyBorder="1" applyAlignment="1">
      <alignment horizontal="center" vertical="top" wrapText="1"/>
    </xf>
    <xf numFmtId="39" fontId="25" fillId="8" borderId="22" xfId="2" applyNumberFormat="1" applyFont="1" applyFill="1" applyBorder="1" applyAlignment="1">
      <alignment horizontal="center" vertical="center" wrapText="1"/>
    </xf>
    <xf numFmtId="43" fontId="1" fillId="8" borderId="9" xfId="0" applyNumberFormat="1" applyFont="1" applyFill="1" applyBorder="1" applyAlignment="1">
      <alignment horizontal="center" wrapText="1"/>
    </xf>
    <xf numFmtId="2" fontId="0" fillId="0" borderId="22" xfId="0" applyNumberFormat="1" applyFont="1" applyBorder="1" applyAlignment="1">
      <alignment horizontal="right" vertical="center" wrapText="1"/>
    </xf>
    <xf numFmtId="0" fontId="1" fillId="0" borderId="22" xfId="0" applyFont="1" applyBorder="1" applyAlignment="1">
      <alignment horizontal="center" vertical="center" wrapText="1"/>
    </xf>
    <xf numFmtId="0" fontId="24" fillId="0" borderId="22" xfId="0" applyFont="1" applyBorder="1" applyAlignment="1">
      <alignment horizontal="center" vertical="center" wrapText="1"/>
    </xf>
    <xf numFmtId="165" fontId="1" fillId="7" borderId="0" xfId="0" applyNumberFormat="1" applyFont="1" applyFill="1" applyAlignment="1">
      <alignment wrapText="1"/>
    </xf>
    <xf numFmtId="2" fontId="22" fillId="6" borderId="22" xfId="2" applyNumberFormat="1" applyFont="1" applyFill="1" applyBorder="1" applyAlignment="1">
      <alignment horizontal="center" vertical="center"/>
    </xf>
    <xf numFmtId="43" fontId="28" fillId="7" borderId="0" xfId="0" applyNumberFormat="1" applyFont="1" applyFill="1" applyAlignment="1">
      <alignment wrapText="1"/>
    </xf>
    <xf numFmtId="0" fontId="31" fillId="0" borderId="0" xfId="0" applyFont="1" applyFill="1" applyAlignment="1">
      <alignment vertical="top"/>
    </xf>
    <xf numFmtId="4" fontId="1" fillId="7" borderId="0" xfId="0" applyNumberFormat="1" applyFont="1" applyFill="1" applyAlignment="1">
      <alignment wrapText="1"/>
    </xf>
    <xf numFmtId="44" fontId="28" fillId="7" borderId="0" xfId="3" applyFont="1" applyFill="1" applyAlignment="1">
      <alignment wrapText="1"/>
    </xf>
    <xf numFmtId="165" fontId="0" fillId="0" borderId="4" xfId="0" applyNumberFormat="1" applyFill="1" applyBorder="1" applyAlignment="1">
      <alignment horizontal="center" vertical="center"/>
    </xf>
    <xf numFmtId="43" fontId="1" fillId="0" borderId="0" xfId="0" applyNumberFormat="1" applyFont="1" applyAlignment="1">
      <alignment horizontal="center" vertical="center" wrapText="1"/>
    </xf>
    <xf numFmtId="10" fontId="1" fillId="0" borderId="0" xfId="4" applyNumberFormat="1" applyFont="1" applyAlignment="1">
      <alignment horizontal="center" vertical="center" wrapText="1"/>
    </xf>
    <xf numFmtId="10" fontId="1" fillId="0" borderId="0" xfId="0" applyNumberFormat="1" applyFont="1" applyFill="1" applyAlignment="1">
      <alignment horizontal="center" vertical="center" wrapText="1"/>
    </xf>
    <xf numFmtId="0" fontId="1" fillId="0" borderId="0" xfId="0" applyFont="1" applyAlignment="1">
      <alignment horizontal="center" vertical="center" wrapText="1"/>
    </xf>
    <xf numFmtId="2" fontId="0" fillId="0" borderId="22" xfId="0" applyNumberFormat="1" applyFont="1" applyBorder="1"/>
    <xf numFmtId="0" fontId="0" fillId="0" borderId="0" xfId="0" applyAlignment="1">
      <alignment horizontal="center" vertical="top" wrapText="1"/>
    </xf>
    <xf numFmtId="2" fontId="1" fillId="0" borderId="22" xfId="0" applyNumberFormat="1" applyFont="1" applyBorder="1" applyAlignment="1">
      <alignment vertical="top" wrapText="1"/>
    </xf>
    <xf numFmtId="0" fontId="0" fillId="0" borderId="22" xfId="0" applyBorder="1" applyAlignment="1">
      <alignment horizontal="center" vertical="center" wrapText="1"/>
    </xf>
    <xf numFmtId="165" fontId="0" fillId="4" borderId="28" xfId="0" applyNumberFormat="1" applyFill="1" applyBorder="1" applyAlignment="1">
      <alignment horizontal="center" vertical="center"/>
    </xf>
    <xf numFmtId="0" fontId="0" fillId="4" borderId="27" xfId="0" applyFill="1" applyBorder="1" applyAlignment="1">
      <alignment horizontal="center" vertical="center" wrapText="1"/>
    </xf>
    <xf numFmtId="0" fontId="0" fillId="0" borderId="0" xfId="0" applyBorder="1" applyAlignment="1">
      <alignment vertical="center"/>
    </xf>
    <xf numFmtId="2" fontId="1" fillId="0" borderId="22" xfId="0" applyNumberFormat="1" applyFont="1" applyBorder="1" applyAlignment="1">
      <alignment vertical="top"/>
    </xf>
    <xf numFmtId="0" fontId="1" fillId="0" borderId="22" xfId="0" applyFont="1" applyBorder="1" applyAlignment="1">
      <alignment vertical="top" wrapText="1"/>
    </xf>
    <xf numFmtId="2" fontId="22" fillId="6" borderId="19" xfId="2" applyNumberFormat="1" applyFont="1" applyFill="1" applyBorder="1" applyAlignment="1">
      <alignment horizontal="center" vertical="center"/>
    </xf>
    <xf numFmtId="165" fontId="0" fillId="6" borderId="9" xfId="0" applyNumberFormat="1" applyFill="1" applyBorder="1" applyAlignment="1">
      <alignment horizontal="center" vertical="center"/>
    </xf>
    <xf numFmtId="165" fontId="0" fillId="4" borderId="27" xfId="0" applyNumberFormat="1" applyFill="1" applyBorder="1" applyAlignment="1">
      <alignment horizontal="center" vertical="center"/>
    </xf>
    <xf numFmtId="2" fontId="0" fillId="0" borderId="0" xfId="0" applyNumberFormat="1" applyAlignment="1">
      <alignment horizontal="center" vertical="center"/>
    </xf>
    <xf numFmtId="1" fontId="0" fillId="0" borderId="0" xfId="0" applyNumberFormat="1"/>
    <xf numFmtId="39" fontId="0" fillId="0" borderId="0" xfId="0" applyNumberFormat="1" applyFont="1"/>
    <xf numFmtId="0" fontId="1" fillId="0" borderId="0" xfId="0" applyFont="1" applyFill="1" applyBorder="1" applyAlignment="1">
      <alignment horizontal="center" wrapText="1"/>
    </xf>
    <xf numFmtId="0" fontId="0" fillId="9" borderId="22" xfId="0" applyFill="1" applyBorder="1"/>
    <xf numFmtId="39" fontId="1" fillId="9" borderId="22" xfId="0" applyNumberFormat="1" applyFont="1" applyFill="1" applyBorder="1" applyAlignment="1">
      <alignment horizontal="center" wrapText="1"/>
    </xf>
    <xf numFmtId="44" fontId="1" fillId="9" borderId="22" xfId="3" applyFont="1" applyFill="1" applyBorder="1" applyAlignment="1">
      <alignment horizontal="center" wrapText="1"/>
    </xf>
    <xf numFmtId="0" fontId="1" fillId="9" borderId="22" xfId="0" applyFont="1" applyFill="1" applyBorder="1" applyAlignment="1">
      <alignment horizontal="center" wrapText="1"/>
    </xf>
    <xf numFmtId="44" fontId="1" fillId="9" borderId="22" xfId="0" applyNumberFormat="1" applyFont="1" applyFill="1" applyBorder="1" applyAlignment="1">
      <alignment horizontal="center" wrapText="1"/>
    </xf>
    <xf numFmtId="44" fontId="1" fillId="9" borderId="22" xfId="0" applyNumberFormat="1" applyFont="1" applyFill="1" applyBorder="1"/>
    <xf numFmtId="2" fontId="4" fillId="0" borderId="0" xfId="0" applyNumberFormat="1" applyFont="1" applyFill="1" applyBorder="1" applyAlignment="1" applyProtection="1">
      <alignment wrapText="1"/>
    </xf>
    <xf numFmtId="2" fontId="4" fillId="0" borderId="5" xfId="0" applyNumberFormat="1" applyFont="1" applyFill="1" applyBorder="1" applyAlignment="1" applyProtection="1">
      <alignment wrapText="1"/>
    </xf>
    <xf numFmtId="2" fontId="4" fillId="0" borderId="4" xfId="0" applyNumberFormat="1" applyFont="1" applyFill="1" applyBorder="1" applyAlignment="1" applyProtection="1">
      <alignment wrapText="1"/>
    </xf>
    <xf numFmtId="1" fontId="7" fillId="0" borderId="43" xfId="0" applyNumberFormat="1" applyFont="1" applyFill="1" applyBorder="1" applyAlignment="1" applyProtection="1">
      <alignment horizontal="left" vertical="center"/>
    </xf>
    <xf numFmtId="43" fontId="7" fillId="0" borderId="39" xfId="0" applyNumberFormat="1" applyFont="1" applyFill="1" applyBorder="1" applyAlignment="1" applyProtection="1">
      <alignment vertical="center"/>
    </xf>
    <xf numFmtId="0" fontId="6" fillId="0" borderId="34" xfId="0" applyFont="1" applyFill="1" applyBorder="1" applyProtection="1"/>
    <xf numFmtId="0" fontId="6" fillId="0" borderId="40" xfId="0" applyFont="1" applyFill="1" applyBorder="1" applyProtection="1"/>
    <xf numFmtId="2" fontId="14" fillId="0" borderId="26" xfId="0" applyNumberFormat="1" applyFont="1" applyFill="1" applyBorder="1" applyAlignment="1" applyProtection="1">
      <alignment horizontal="center"/>
    </xf>
    <xf numFmtId="0" fontId="14" fillId="0" borderId="40" xfId="0" applyFont="1" applyFill="1" applyBorder="1" applyAlignment="1" applyProtection="1">
      <alignment horizontal="center"/>
    </xf>
    <xf numFmtId="2" fontId="14" fillId="0" borderId="38" xfId="0" applyNumberFormat="1" applyFont="1" applyFill="1" applyBorder="1" applyAlignment="1" applyProtection="1">
      <alignment horizontal="center"/>
    </xf>
    <xf numFmtId="0" fontId="11" fillId="0" borderId="42" xfId="0" applyFont="1" applyFill="1" applyBorder="1" applyAlignment="1" applyProtection="1">
      <alignment horizontal="center"/>
    </xf>
    <xf numFmtId="2" fontId="11" fillId="0" borderId="48" xfId="0" applyNumberFormat="1" applyFont="1" applyFill="1" applyBorder="1" applyAlignment="1" applyProtection="1">
      <alignment horizontal="center"/>
    </xf>
    <xf numFmtId="49" fontId="3" fillId="0" borderId="25" xfId="0" applyNumberFormat="1" applyFont="1" applyFill="1" applyBorder="1" applyAlignment="1" applyProtection="1">
      <alignment horizontal="left" vertical="center" wrapText="1"/>
      <protection locked="0"/>
    </xf>
    <xf numFmtId="2" fontId="7" fillId="0" borderId="26" xfId="0" applyNumberFormat="1" applyFont="1" applyFill="1" applyBorder="1" applyAlignment="1" applyProtection="1">
      <alignment vertical="center"/>
      <protection locked="0"/>
    </xf>
    <xf numFmtId="49" fontId="3" fillId="0" borderId="49" xfId="0" applyNumberFormat="1" applyFont="1" applyFill="1" applyBorder="1" applyAlignment="1" applyProtection="1">
      <alignment horizontal="left" vertical="center" wrapText="1"/>
      <protection locked="0"/>
    </xf>
    <xf numFmtId="2" fontId="7" fillId="0" borderId="48" xfId="0" applyNumberFormat="1" applyFont="1" applyFill="1" applyBorder="1" applyAlignment="1" applyProtection="1">
      <alignment vertical="center"/>
      <protection locked="0"/>
    </xf>
    <xf numFmtId="49" fontId="3" fillId="0" borderId="25" xfId="0" applyNumberFormat="1" applyFont="1" applyFill="1" applyBorder="1" applyAlignment="1" applyProtection="1">
      <alignment horizontal="left" vertical="top" wrapText="1"/>
      <protection locked="0"/>
    </xf>
    <xf numFmtId="0" fontId="32" fillId="0" borderId="0" xfId="0" applyFont="1" applyBorder="1" applyAlignment="1">
      <alignment vertical="center"/>
    </xf>
    <xf numFmtId="1" fontId="7" fillId="0" borderId="34" xfId="0" applyNumberFormat="1" applyFont="1" applyFill="1" applyBorder="1" applyAlignment="1" applyProtection="1">
      <alignment horizontal="left" vertical="center"/>
    </xf>
    <xf numFmtId="2" fontId="26" fillId="8" borderId="22" xfId="0" applyNumberFormat="1" applyFont="1" applyFill="1" applyBorder="1" applyAlignment="1">
      <alignment horizontal="center" vertical="center" wrapText="1"/>
    </xf>
    <xf numFmtId="0" fontId="26" fillId="8" borderId="22" xfId="0" applyFont="1" applyFill="1" applyBorder="1" applyAlignment="1">
      <alignment horizontal="center" vertical="center" wrapText="1"/>
    </xf>
    <xf numFmtId="165" fontId="26" fillId="3" borderId="22" xfId="0" applyNumberFormat="1" applyFont="1" applyFill="1" applyBorder="1" applyAlignment="1">
      <alignment horizontal="center" vertical="center" wrapText="1"/>
    </xf>
    <xf numFmtId="2" fontId="0" fillId="0" borderId="0" xfId="0" applyNumberFormat="1" applyBorder="1"/>
    <xf numFmtId="44" fontId="1" fillId="6" borderId="53" xfId="3" applyFont="1" applyFill="1" applyBorder="1" applyAlignment="1">
      <alignment wrapText="1"/>
    </xf>
    <xf numFmtId="43" fontId="1" fillId="6" borderId="53" xfId="0" applyNumberFormat="1" applyFont="1" applyFill="1" applyBorder="1"/>
    <xf numFmtId="165" fontId="1" fillId="6" borderId="54" xfId="0" applyNumberFormat="1" applyFont="1" applyFill="1" applyBorder="1"/>
    <xf numFmtId="39" fontId="1" fillId="9" borderId="59" xfId="0" applyNumberFormat="1" applyFont="1" applyFill="1" applyBorder="1"/>
    <xf numFmtId="43" fontId="0" fillId="9" borderId="60" xfId="0" applyNumberFormat="1" applyFill="1" applyBorder="1"/>
    <xf numFmtId="43" fontId="0" fillId="9" borderId="41" xfId="0" applyNumberFormat="1" applyFill="1" applyBorder="1"/>
    <xf numFmtId="43" fontId="0" fillId="9" borderId="37" xfId="0" applyNumberFormat="1" applyFill="1" applyBorder="1"/>
    <xf numFmtId="3" fontId="0" fillId="9" borderId="19" xfId="0" applyNumberFormat="1" applyFill="1" applyBorder="1" applyAlignment="1">
      <alignment horizontal="center" vertical="center"/>
    </xf>
    <xf numFmtId="2" fontId="0" fillId="9" borderId="62" xfId="0" applyNumberFormat="1" applyFill="1" applyBorder="1"/>
    <xf numFmtId="2" fontId="0" fillId="9" borderId="58" xfId="0" applyNumberFormat="1" applyFill="1" applyBorder="1"/>
    <xf numFmtId="2" fontId="1" fillId="9" borderId="61" xfId="0" applyNumberFormat="1" applyFont="1" applyFill="1" applyBorder="1" applyAlignment="1">
      <alignment horizontal="left" vertical="top" wrapText="1"/>
    </xf>
    <xf numFmtId="0" fontId="1" fillId="9" borderId="22" xfId="0" applyFont="1" applyFill="1" applyBorder="1" applyAlignment="1">
      <alignment horizontal="left" vertical="top" wrapText="1"/>
    </xf>
    <xf numFmtId="0" fontId="1" fillId="9" borderId="22" xfId="0" applyFont="1" applyFill="1" applyBorder="1" applyAlignment="1">
      <alignment horizontal="left" vertical="top"/>
    </xf>
    <xf numFmtId="0" fontId="1" fillId="9" borderId="19" xfId="0" applyFont="1" applyFill="1" applyBorder="1" applyAlignment="1">
      <alignment horizontal="center" vertical="center"/>
    </xf>
    <xf numFmtId="0" fontId="0" fillId="0" borderId="41" xfId="0" applyBorder="1"/>
    <xf numFmtId="43" fontId="0" fillId="0" borderId="44" xfId="0" applyNumberFormat="1" applyBorder="1"/>
    <xf numFmtId="0" fontId="0" fillId="0" borderId="37" xfId="0" applyBorder="1"/>
    <xf numFmtId="43" fontId="0" fillId="0" borderId="36" xfId="0" applyNumberFormat="1" applyBorder="1"/>
    <xf numFmtId="43" fontId="0" fillId="0" borderId="62" xfId="0" applyNumberFormat="1" applyBorder="1"/>
    <xf numFmtId="43" fontId="0" fillId="0" borderId="58" xfId="0" applyNumberFormat="1" applyBorder="1"/>
    <xf numFmtId="0" fontId="0" fillId="0" borderId="0" xfId="0" applyBorder="1" applyAlignment="1">
      <alignment vertical="top"/>
    </xf>
    <xf numFmtId="165" fontId="0" fillId="6" borderId="9" xfId="0" applyNumberFormat="1" applyFill="1" applyBorder="1"/>
    <xf numFmtId="43" fontId="1" fillId="0" borderId="2" xfId="0" applyNumberFormat="1" applyFont="1" applyFill="1" applyBorder="1" applyAlignment="1">
      <alignment horizontal="center" wrapText="1"/>
    </xf>
    <xf numFmtId="2" fontId="27" fillId="0" borderId="2" xfId="0" applyNumberFormat="1" applyFont="1" applyFill="1" applyBorder="1"/>
    <xf numFmtId="0" fontId="0" fillId="0" borderId="2" xfId="0" applyFill="1" applyBorder="1"/>
    <xf numFmtId="0" fontId="1" fillId="0" borderId="33" xfId="0" applyFont="1" applyBorder="1" applyAlignment="1">
      <alignment wrapText="1"/>
    </xf>
    <xf numFmtId="43" fontId="0" fillId="0" borderId="0" xfId="0" applyNumberFormat="1" applyBorder="1"/>
    <xf numFmtId="0" fontId="1" fillId="0" borderId="0" xfId="0" applyFont="1" applyBorder="1" applyAlignment="1">
      <alignment wrapText="1"/>
    </xf>
    <xf numFmtId="43" fontId="1" fillId="6" borderId="60" xfId="0" applyNumberFormat="1" applyFont="1" applyFill="1" applyBorder="1" applyAlignment="1">
      <alignment wrapText="1"/>
    </xf>
    <xf numFmtId="2" fontId="1" fillId="0" borderId="60" xfId="0" applyNumberFormat="1" applyFont="1" applyBorder="1" applyAlignment="1">
      <alignment horizontal="left" vertical="center"/>
    </xf>
    <xf numFmtId="2" fontId="0" fillId="0" borderId="41" xfId="0" applyNumberFormat="1" applyBorder="1" applyAlignment="1">
      <alignment horizontal="left" vertical="top" wrapText="1"/>
    </xf>
    <xf numFmtId="2" fontId="0" fillId="0" borderId="44" xfId="0" applyNumberFormat="1" applyBorder="1" applyAlignment="1">
      <alignment horizontal="center" vertical="center"/>
    </xf>
    <xf numFmtId="43" fontId="0" fillId="0" borderId="41" xfId="0" applyNumberFormat="1" applyBorder="1" applyAlignment="1">
      <alignment horizontal="left" vertical="top" wrapText="1"/>
    </xf>
    <xf numFmtId="0" fontId="0" fillId="0" borderId="41" xfId="0" applyBorder="1" applyAlignment="1">
      <alignment horizontal="left" vertical="top" wrapText="1"/>
    </xf>
    <xf numFmtId="0" fontId="0" fillId="0" borderId="37" xfId="0" applyBorder="1" applyAlignment="1">
      <alignment wrapText="1"/>
    </xf>
    <xf numFmtId="0" fontId="1" fillId="9" borderId="22" xfId="0" applyFont="1" applyFill="1" applyBorder="1" applyAlignment="1">
      <alignment vertical="center"/>
    </xf>
    <xf numFmtId="0" fontId="1" fillId="9" borderId="63" xfId="0" applyFont="1" applyFill="1" applyBorder="1" applyAlignment="1">
      <alignment wrapText="1"/>
    </xf>
    <xf numFmtId="0" fontId="1" fillId="9" borderId="19" xfId="0" applyFont="1" applyFill="1" applyBorder="1" applyAlignment="1">
      <alignment wrapText="1"/>
    </xf>
    <xf numFmtId="0" fontId="1" fillId="9" borderId="12" xfId="0" applyFont="1" applyFill="1" applyBorder="1" applyAlignment="1">
      <alignment wrapText="1"/>
    </xf>
    <xf numFmtId="0" fontId="1" fillId="9" borderId="57" xfId="0" applyFont="1" applyFill="1" applyBorder="1" applyAlignment="1">
      <alignment wrapText="1"/>
    </xf>
    <xf numFmtId="0" fontId="1" fillId="9" borderId="2" xfId="0" applyFont="1" applyFill="1" applyBorder="1" applyAlignment="1">
      <alignment vertical="center" wrapText="1"/>
    </xf>
    <xf numFmtId="0" fontId="1" fillId="9" borderId="53" xfId="0" applyFont="1" applyFill="1" applyBorder="1" applyAlignment="1">
      <alignment vertical="center"/>
    </xf>
    <xf numFmtId="0" fontId="1" fillId="9" borderId="53" xfId="0" applyFont="1" applyFill="1" applyBorder="1" applyAlignment="1">
      <alignment vertical="center" wrapText="1"/>
    </xf>
    <xf numFmtId="0" fontId="1" fillId="0" borderId="65" xfId="0" applyFont="1" applyBorder="1" applyAlignment="1">
      <alignment wrapText="1"/>
    </xf>
    <xf numFmtId="0" fontId="0" fillId="0" borderId="66" xfId="0" applyBorder="1"/>
    <xf numFmtId="0" fontId="1" fillId="0" borderId="46" xfId="0" applyFont="1" applyBorder="1" applyAlignment="1">
      <alignment horizontal="left" vertical="center" wrapText="1"/>
    </xf>
    <xf numFmtId="0" fontId="1" fillId="0" borderId="61" xfId="0" applyFont="1" applyBorder="1" applyAlignment="1">
      <alignment horizontal="left" vertical="center"/>
    </xf>
    <xf numFmtId="2" fontId="1" fillId="0" borderId="9" xfId="0" applyNumberFormat="1" applyFont="1" applyBorder="1" applyAlignment="1">
      <alignment vertical="top" wrapText="1"/>
    </xf>
    <xf numFmtId="0" fontId="25" fillId="9" borderId="10" xfId="0" applyFont="1" applyFill="1" applyBorder="1" applyAlignment="1">
      <alignment vertical="center" wrapText="1"/>
    </xf>
    <xf numFmtId="39" fontId="0" fillId="0" borderId="0" xfId="0" applyNumberFormat="1"/>
    <xf numFmtId="2" fontId="4" fillId="0" borderId="0" xfId="0" applyNumberFormat="1" applyFont="1" applyFill="1" applyBorder="1" applyProtection="1"/>
    <xf numFmtId="49" fontId="7" fillId="0" borderId="33" xfId="0" applyNumberFormat="1" applyFont="1" applyFill="1" applyBorder="1" applyAlignment="1" applyProtection="1">
      <alignment horizontal="left" vertical="center" wrapText="1"/>
    </xf>
    <xf numFmtId="2" fontId="7" fillId="0" borderId="33" xfId="0" applyNumberFormat="1" applyFont="1" applyFill="1" applyBorder="1" applyAlignment="1" applyProtection="1">
      <alignment vertical="center"/>
    </xf>
    <xf numFmtId="43" fontId="7" fillId="0" borderId="33" xfId="0" applyNumberFormat="1" applyFont="1" applyFill="1" applyBorder="1" applyAlignment="1" applyProtection="1">
      <alignment vertical="center"/>
    </xf>
    <xf numFmtId="49" fontId="7" fillId="0" borderId="67" xfId="0" applyNumberFormat="1" applyFont="1" applyFill="1" applyBorder="1" applyAlignment="1" applyProtection="1">
      <alignment horizontal="left" vertical="center" wrapText="1"/>
    </xf>
    <xf numFmtId="2" fontId="7" fillId="0" borderId="67" xfId="0" applyNumberFormat="1" applyFont="1" applyFill="1" applyBorder="1" applyAlignment="1" applyProtection="1">
      <alignment vertical="center"/>
    </xf>
    <xf numFmtId="43" fontId="7" fillId="0" borderId="67" xfId="0" applyNumberFormat="1" applyFont="1" applyFill="1" applyBorder="1" applyAlignment="1" applyProtection="1">
      <alignment vertical="center"/>
    </xf>
    <xf numFmtId="1" fontId="7" fillId="0" borderId="67" xfId="0" applyNumberFormat="1" applyFont="1" applyFill="1" applyBorder="1" applyAlignment="1" applyProtection="1">
      <alignment horizontal="left" vertical="center"/>
    </xf>
    <xf numFmtId="49" fontId="15" fillId="0" borderId="67" xfId="0" applyNumberFormat="1" applyFont="1" applyFill="1" applyBorder="1" applyAlignment="1" applyProtection="1">
      <alignment horizontal="right" vertical="center"/>
    </xf>
    <xf numFmtId="0" fontId="4" fillId="0" borderId="67" xfId="0" applyFont="1" applyFill="1" applyBorder="1" applyAlignment="1" applyProtection="1">
      <alignment horizontal="right" vertical="center"/>
    </xf>
    <xf numFmtId="4" fontId="7" fillId="0" borderId="67" xfId="0" applyNumberFormat="1" applyFont="1" applyFill="1" applyBorder="1" applyAlignment="1" applyProtection="1">
      <alignment vertical="center"/>
    </xf>
    <xf numFmtId="1" fontId="7" fillId="0" borderId="33" xfId="0" applyNumberFormat="1" applyFont="1" applyFill="1" applyBorder="1" applyAlignment="1" applyProtection="1">
      <alignment horizontal="left" vertical="center"/>
    </xf>
    <xf numFmtId="49" fontId="15" fillId="0" borderId="33" xfId="0" applyNumberFormat="1" applyFont="1" applyFill="1" applyBorder="1" applyAlignment="1" applyProtection="1">
      <alignment horizontal="right" vertical="center"/>
    </xf>
    <xf numFmtId="0" fontId="4" fillId="0" borderId="33" xfId="0" applyFont="1" applyFill="1" applyBorder="1" applyAlignment="1" applyProtection="1">
      <alignment horizontal="right" vertical="center"/>
    </xf>
    <xf numFmtId="2" fontId="4" fillId="0" borderId="26" xfId="0" applyNumberFormat="1" applyFont="1" applyFill="1" applyBorder="1" applyAlignment="1" applyProtection="1"/>
    <xf numFmtId="2" fontId="29" fillId="0" borderId="0" xfId="0" applyNumberFormat="1" applyFont="1" applyFill="1" applyBorder="1" applyProtection="1"/>
    <xf numFmtId="2" fontId="4" fillId="0" borderId="26" xfId="0" applyNumberFormat="1" applyFont="1" applyFill="1" applyBorder="1" applyProtection="1"/>
    <xf numFmtId="39" fontId="33" fillId="8" borderId="22" xfId="2" applyNumberFormat="1" applyFont="1" applyFill="1" applyBorder="1" applyAlignment="1">
      <alignment horizontal="center" vertical="center" wrapText="1"/>
    </xf>
    <xf numFmtId="0" fontId="11" fillId="0" borderId="7" xfId="0" applyFont="1" applyFill="1" applyBorder="1" applyAlignment="1" applyProtection="1">
      <alignment horizontal="center" wrapText="1"/>
    </xf>
    <xf numFmtId="2" fontId="11" fillId="0" borderId="6" xfId="0" applyNumberFormat="1" applyFont="1" applyFill="1" applyBorder="1" applyAlignment="1" applyProtection="1">
      <alignment horizontal="center"/>
    </xf>
    <xf numFmtId="0" fontId="11" fillId="0" borderId="49" xfId="0" applyFont="1" applyFill="1" applyBorder="1" applyAlignment="1" applyProtection="1">
      <alignment horizontal="left"/>
    </xf>
    <xf numFmtId="49" fontId="7" fillId="0" borderId="19" xfId="0" applyNumberFormat="1" applyFont="1" applyFill="1" applyBorder="1" applyAlignment="1" applyProtection="1">
      <alignment horizontal="left" vertical="center" wrapText="1"/>
      <protection locked="0"/>
    </xf>
    <xf numFmtId="2" fontId="7" fillId="0" borderId="20" xfId="0" applyNumberFormat="1" applyFont="1" applyFill="1" applyBorder="1" applyAlignment="1" applyProtection="1">
      <alignment vertical="center"/>
      <protection locked="0"/>
    </xf>
    <xf numFmtId="2" fontId="7" fillId="0" borderId="20" xfId="0" applyNumberFormat="1" applyFont="1" applyFill="1" applyBorder="1" applyAlignment="1" applyProtection="1">
      <alignment vertical="center"/>
    </xf>
    <xf numFmtId="4" fontId="7" fillId="0" borderId="20" xfId="0" applyNumberFormat="1" applyFont="1" applyFill="1" applyBorder="1" applyAlignment="1">
      <alignment vertical="center"/>
    </xf>
    <xf numFmtId="43" fontId="7" fillId="0" borderId="20" xfId="0" applyNumberFormat="1" applyFont="1" applyFill="1" applyBorder="1" applyAlignment="1" applyProtection="1">
      <alignment vertical="center"/>
      <protection locked="0"/>
    </xf>
    <xf numFmtId="2" fontId="7" fillId="0" borderId="55" xfId="0" applyNumberFormat="1" applyFont="1" applyFill="1" applyBorder="1" applyAlignment="1" applyProtection="1">
      <alignment vertical="center"/>
      <protection locked="0"/>
    </xf>
    <xf numFmtId="49" fontId="3" fillId="0" borderId="4" xfId="0" applyNumberFormat="1" applyFont="1" applyFill="1" applyBorder="1" applyAlignment="1" applyProtection="1">
      <alignment horizontal="left" vertical="center" wrapText="1"/>
      <protection locked="0"/>
    </xf>
    <xf numFmtId="2" fontId="7" fillId="0" borderId="10" xfId="0" applyNumberFormat="1" applyFont="1" applyFill="1" applyBorder="1" applyAlignment="1">
      <alignment vertical="center"/>
    </xf>
    <xf numFmtId="2" fontId="7" fillId="0" borderId="38" xfId="0" applyNumberFormat="1" applyFont="1" applyFill="1" applyBorder="1" applyAlignment="1" applyProtection="1">
      <alignment vertical="center"/>
      <protection locked="0"/>
    </xf>
    <xf numFmtId="2" fontId="7" fillId="0" borderId="35" xfId="0" applyNumberFormat="1" applyFont="1" applyFill="1" applyBorder="1" applyAlignment="1" applyProtection="1">
      <alignment vertical="center"/>
      <protection locked="0"/>
    </xf>
    <xf numFmtId="0" fontId="29" fillId="0" borderId="20" xfId="0" applyFont="1" applyFill="1" applyBorder="1" applyAlignment="1" applyProtection="1">
      <alignment vertical="center"/>
    </xf>
    <xf numFmtId="0" fontId="29" fillId="0" borderId="21" xfId="0" applyFont="1" applyFill="1" applyBorder="1" applyAlignment="1" applyProtection="1">
      <alignment vertical="center"/>
    </xf>
    <xf numFmtId="0" fontId="29" fillId="0" borderId="41" xfId="0" applyFont="1" applyFill="1" applyBorder="1" applyAlignment="1" applyProtection="1">
      <alignment vertical="center"/>
    </xf>
    <xf numFmtId="0" fontId="29" fillId="0" borderId="19" xfId="0" applyFont="1" applyFill="1" applyBorder="1" applyAlignment="1" applyProtection="1">
      <alignment vertical="center"/>
    </xf>
    <xf numFmtId="49" fontId="15" fillId="0" borderId="33" xfId="0" applyNumberFormat="1" applyFont="1" applyFill="1" applyBorder="1" applyAlignment="1" applyProtection="1">
      <alignment horizontal="center" vertical="center"/>
    </xf>
    <xf numFmtId="43" fontId="7" fillId="0" borderId="47" xfId="0" applyNumberFormat="1" applyFont="1" applyFill="1" applyBorder="1" applyAlignment="1" applyProtection="1">
      <alignment vertical="center"/>
    </xf>
    <xf numFmtId="2" fontId="7" fillId="0" borderId="68" xfId="0" applyNumberFormat="1" applyFont="1" applyFill="1" applyBorder="1" applyAlignment="1" applyProtection="1">
      <alignment vertical="center"/>
    </xf>
    <xf numFmtId="49" fontId="15" fillId="0" borderId="25"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xf>
    <xf numFmtId="43" fontId="7" fillId="0" borderId="5" xfId="0" applyNumberFormat="1" applyFont="1" applyFill="1" applyBorder="1" applyAlignment="1" applyProtection="1">
      <alignment vertical="center"/>
    </xf>
    <xf numFmtId="2" fontId="7" fillId="0" borderId="4" xfId="0" applyNumberFormat="1" applyFont="1" applyFill="1" applyBorder="1" applyAlignment="1" applyProtection="1">
      <alignment vertical="center"/>
    </xf>
    <xf numFmtId="2" fontId="7" fillId="0" borderId="44" xfId="0" applyNumberFormat="1" applyFont="1" applyFill="1" applyBorder="1" applyAlignment="1" applyProtection="1">
      <alignment vertical="center"/>
      <protection locked="0"/>
    </xf>
    <xf numFmtId="49" fontId="3" fillId="0" borderId="65" xfId="0" applyNumberFormat="1" applyFont="1" applyFill="1" applyBorder="1" applyAlignment="1" applyProtection="1">
      <alignment horizontal="left" vertical="center" wrapText="1"/>
      <protection locked="0"/>
    </xf>
    <xf numFmtId="49" fontId="7" fillId="0" borderId="21" xfId="0" applyNumberFormat="1" applyFont="1" applyFill="1" applyBorder="1" applyAlignment="1" applyProtection="1">
      <alignment horizontal="left" vertical="center" wrapText="1"/>
      <protection locked="0"/>
    </xf>
    <xf numFmtId="2" fontId="7" fillId="0" borderId="22" xfId="0" applyNumberFormat="1" applyFont="1" applyFill="1" applyBorder="1" applyAlignment="1" applyProtection="1">
      <alignment vertical="center"/>
      <protection locked="0"/>
    </xf>
    <xf numFmtId="2" fontId="7" fillId="0" borderId="22" xfId="0" applyNumberFormat="1" applyFont="1" applyFill="1" applyBorder="1" applyAlignment="1">
      <alignment vertical="center"/>
    </xf>
    <xf numFmtId="43" fontId="7" fillId="0" borderId="22" xfId="0" applyNumberFormat="1" applyFont="1" applyFill="1" applyBorder="1" applyAlignment="1" applyProtection="1">
      <alignment vertical="center"/>
      <protection locked="0"/>
    </xf>
    <xf numFmtId="49" fontId="3" fillId="0" borderId="19" xfId="0" applyNumberFormat="1" applyFont="1" applyFill="1" applyBorder="1" applyAlignment="1" applyProtection="1">
      <alignment horizontal="left" vertical="center" wrapText="1"/>
      <protection locked="0"/>
    </xf>
    <xf numFmtId="2" fontId="7" fillId="0" borderId="21" xfId="0" applyNumberFormat="1" applyFont="1" applyFill="1" applyBorder="1" applyAlignment="1" applyProtection="1">
      <alignment vertical="center"/>
      <protection locked="0"/>
    </xf>
    <xf numFmtId="49" fontId="7" fillId="0" borderId="70" xfId="0" applyNumberFormat="1" applyFont="1" applyFill="1" applyBorder="1" applyAlignment="1" applyProtection="1">
      <alignment horizontal="left" vertical="center" wrapText="1"/>
      <protection locked="0"/>
    </xf>
    <xf numFmtId="2" fontId="7" fillId="0" borderId="70" xfId="0" applyNumberFormat="1" applyFont="1" applyFill="1" applyBorder="1" applyAlignment="1" applyProtection="1">
      <alignment vertical="center"/>
      <protection locked="0"/>
    </xf>
    <xf numFmtId="2" fontId="7" fillId="0" borderId="64" xfId="0" applyNumberFormat="1" applyFont="1" applyFill="1" applyBorder="1" applyAlignment="1" applyProtection="1">
      <alignment vertical="center"/>
      <protection locked="0"/>
    </xf>
    <xf numFmtId="43" fontId="7" fillId="0" borderId="64" xfId="0" applyNumberFormat="1" applyFont="1" applyFill="1" applyBorder="1" applyAlignment="1" applyProtection="1">
      <alignment vertical="center"/>
      <protection locked="0"/>
    </xf>
    <xf numFmtId="2" fontId="7" fillId="0" borderId="71" xfId="0" applyNumberFormat="1" applyFont="1" applyFill="1" applyBorder="1" applyAlignment="1" applyProtection="1">
      <alignment vertical="center"/>
      <protection locked="0"/>
    </xf>
    <xf numFmtId="2" fontId="19" fillId="0" borderId="5" xfId="0" applyNumberFormat="1" applyFont="1" applyFill="1" applyBorder="1" applyAlignment="1" applyProtection="1">
      <alignment vertical="center"/>
      <protection locked="0"/>
    </xf>
    <xf numFmtId="2" fontId="19" fillId="0" borderId="21" xfId="0" applyNumberFormat="1" applyFont="1" applyFill="1" applyBorder="1" applyAlignment="1" applyProtection="1">
      <alignment vertical="center"/>
      <protection locked="0"/>
    </xf>
    <xf numFmtId="0" fontId="12" fillId="0" borderId="21" xfId="0" applyFont="1" applyFill="1" applyBorder="1" applyAlignment="1" applyProtection="1">
      <alignment horizontal="center" wrapText="1"/>
    </xf>
    <xf numFmtId="2" fontId="12" fillId="0" borderId="21" xfId="0" applyNumberFormat="1" applyFont="1" applyFill="1" applyBorder="1" applyAlignment="1" applyProtection="1">
      <alignment horizontal="center"/>
    </xf>
    <xf numFmtId="2" fontId="12" fillId="0" borderId="22" xfId="0" applyNumberFormat="1" applyFont="1" applyFill="1" applyBorder="1" applyAlignment="1" applyProtection="1">
      <alignment horizontal="center"/>
    </xf>
    <xf numFmtId="2" fontId="12" fillId="0" borderId="20" xfId="0" applyNumberFormat="1" applyFont="1" applyFill="1" applyBorder="1" applyAlignment="1" applyProtection="1">
      <alignment horizontal="center"/>
    </xf>
    <xf numFmtId="4" fontId="12" fillId="0" borderId="22" xfId="0" applyNumberFormat="1" applyFont="1" applyFill="1" applyBorder="1" applyAlignment="1" applyProtection="1">
      <alignment horizontal="center"/>
    </xf>
    <xf numFmtId="43" fontId="12" fillId="0" borderId="22" xfId="0" applyNumberFormat="1" applyFont="1" applyFill="1" applyBorder="1" applyAlignment="1" applyProtection="1">
      <alignment horizontal="center"/>
    </xf>
    <xf numFmtId="2" fontId="12" fillId="0" borderId="55" xfId="0" applyNumberFormat="1" applyFont="1" applyFill="1" applyBorder="1" applyAlignment="1" applyProtection="1">
      <alignment horizontal="center"/>
    </xf>
    <xf numFmtId="43" fontId="18" fillId="0" borderId="22" xfId="2" applyFont="1" applyFill="1" applyBorder="1"/>
    <xf numFmtId="0" fontId="1" fillId="0" borderId="22" xfId="0" applyFont="1" applyFill="1" applyBorder="1" applyAlignment="1">
      <alignment wrapText="1"/>
    </xf>
    <xf numFmtId="2" fontId="0" fillId="0" borderId="22" xfId="0" applyNumberFormat="1" applyFont="1" applyFill="1" applyBorder="1" applyAlignment="1">
      <alignment wrapText="1"/>
    </xf>
    <xf numFmtId="2" fontId="0" fillId="0" borderId="9" xfId="0" applyNumberFormat="1" applyFont="1" applyBorder="1" applyAlignment="1">
      <alignment vertical="center" wrapText="1"/>
    </xf>
    <xf numFmtId="1" fontId="0" fillId="0" borderId="1" xfId="0" applyNumberFormat="1" applyBorder="1" applyAlignment="1">
      <alignment horizontal="center" vertical="center"/>
    </xf>
    <xf numFmtId="39" fontId="25" fillId="8" borderId="9" xfId="2" applyNumberFormat="1" applyFont="1" applyFill="1" applyBorder="1" applyAlignment="1">
      <alignment horizontal="center" vertical="center" wrapText="1"/>
    </xf>
    <xf numFmtId="49" fontId="9" fillId="0" borderId="21" xfId="0" applyNumberFormat="1" applyFont="1" applyFill="1" applyBorder="1" applyAlignment="1" applyProtection="1">
      <alignment vertical="center" wrapText="1"/>
      <protection locked="0"/>
    </xf>
    <xf numFmtId="4" fontId="7" fillId="0" borderId="22" xfId="0" applyNumberFormat="1" applyFont="1" applyFill="1" applyBorder="1" applyAlignment="1">
      <alignment vertical="center"/>
    </xf>
    <xf numFmtId="2" fontId="7" fillId="0" borderId="11" xfId="0" applyNumberFormat="1" applyFont="1" applyFill="1" applyBorder="1" applyAlignment="1">
      <alignment vertical="center"/>
    </xf>
    <xf numFmtId="2" fontId="7" fillId="0" borderId="9" xfId="0" applyNumberFormat="1" applyFont="1" applyFill="1" applyBorder="1" applyAlignment="1">
      <alignment vertical="center"/>
    </xf>
    <xf numFmtId="0" fontId="26" fillId="0" borderId="22" xfId="0" applyFont="1" applyBorder="1" applyAlignment="1">
      <alignment horizontal="center" vertical="center" wrapText="1"/>
    </xf>
    <xf numFmtId="0" fontId="1" fillId="0" borderId="19" xfId="0" applyFont="1" applyBorder="1" applyAlignment="1">
      <alignment wrapText="1"/>
    </xf>
    <xf numFmtId="43" fontId="34" fillId="0" borderId="10" xfId="0" applyNumberFormat="1" applyFont="1" applyFill="1" applyBorder="1" applyAlignment="1" applyProtection="1">
      <alignment vertical="center"/>
      <protection locked="0"/>
    </xf>
    <xf numFmtId="2" fontId="34" fillId="0" borderId="10" xfId="0" applyNumberFormat="1" applyFont="1" applyFill="1" applyBorder="1" applyAlignment="1" applyProtection="1">
      <alignment vertical="center"/>
      <protection locked="0"/>
    </xf>
    <xf numFmtId="0" fontId="6" fillId="0" borderId="9" xfId="0" applyFont="1" applyFill="1" applyBorder="1" applyAlignment="1" applyProtection="1">
      <alignment wrapText="1"/>
    </xf>
    <xf numFmtId="2" fontId="29" fillId="0" borderId="0" xfId="0" applyNumberFormat="1" applyFont="1" applyFill="1" applyBorder="1" applyAlignment="1" applyProtection="1">
      <alignment horizontal="left" vertical="top"/>
    </xf>
    <xf numFmtId="4" fontId="0" fillId="0" borderId="22" xfId="0" applyNumberFormat="1" applyBorder="1"/>
    <xf numFmtId="0" fontId="0" fillId="0" borderId="0" xfId="0" applyAlignment="1"/>
    <xf numFmtId="1" fontId="0" fillId="0" borderId="22" xfId="0" applyNumberFormat="1" applyBorder="1" applyAlignment="1">
      <alignment horizontal="center" vertical="center" wrapText="1"/>
    </xf>
    <xf numFmtId="3" fontId="1" fillId="0" borderId="9" xfId="0" applyNumberFormat="1" applyFont="1" applyBorder="1" applyAlignment="1">
      <alignment horizontal="center" vertical="center"/>
    </xf>
    <xf numFmtId="3" fontId="1" fillId="0" borderId="54" xfId="0" applyNumberFormat="1" applyFont="1" applyBorder="1" applyAlignment="1">
      <alignment horizontal="center" vertical="center"/>
    </xf>
    <xf numFmtId="3" fontId="0" fillId="0" borderId="44" xfId="0" applyNumberFormat="1" applyBorder="1" applyAlignment="1">
      <alignment horizontal="center" vertical="center"/>
    </xf>
    <xf numFmtId="3" fontId="0" fillId="0" borderId="36" xfId="0" applyNumberFormat="1" applyBorder="1" applyAlignment="1">
      <alignment horizontal="center" vertical="center"/>
    </xf>
    <xf numFmtId="1" fontId="7" fillId="2" borderId="0" xfId="0" applyNumberFormat="1" applyFont="1" applyFill="1" applyBorder="1" applyAlignment="1" applyProtection="1">
      <alignment vertical="center"/>
    </xf>
    <xf numFmtId="41" fontId="7" fillId="0" borderId="10" xfId="0" applyNumberFormat="1" applyFont="1" applyFill="1" applyBorder="1" applyAlignment="1" applyProtection="1">
      <alignment vertical="center"/>
      <protection locked="0"/>
    </xf>
    <xf numFmtId="41" fontId="7" fillId="0" borderId="11" xfId="0" applyNumberFormat="1" applyFont="1" applyFill="1" applyBorder="1" applyAlignment="1" applyProtection="1">
      <alignment vertical="center"/>
      <protection locked="0"/>
    </xf>
    <xf numFmtId="43" fontId="1" fillId="0" borderId="0" xfId="0" applyNumberFormat="1" applyFont="1" applyAlignment="1">
      <alignment wrapText="1"/>
    </xf>
    <xf numFmtId="2" fontId="1" fillId="0" borderId="22" xfId="0" applyNumberFormat="1" applyFont="1" applyBorder="1" applyAlignment="1">
      <alignment wrapText="1"/>
    </xf>
    <xf numFmtId="4" fontId="1" fillId="0" borderId="0" xfId="0" applyNumberFormat="1" applyFont="1"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0" xfId="0" applyBorder="1" applyAlignment="1">
      <alignment horizontal="center" vertical="center"/>
    </xf>
    <xf numFmtId="9" fontId="0" fillId="0" borderId="0" xfId="0" applyNumberFormat="1" applyAlignment="1">
      <alignment horizontal="center" vertical="center"/>
    </xf>
    <xf numFmtId="0" fontId="0" fillId="0" borderId="0" xfId="0" applyBorder="1" applyAlignment="1">
      <alignment horizontal="center" vertical="center" wrapText="1"/>
    </xf>
    <xf numFmtId="0" fontId="0" fillId="0" borderId="0" xfId="0" applyBorder="1" applyAlignment="1">
      <alignment wrapText="1"/>
    </xf>
    <xf numFmtId="1" fontId="7" fillId="0" borderId="0" xfId="0" applyNumberFormat="1" applyFont="1" applyFill="1" applyBorder="1" applyAlignment="1" applyProtection="1">
      <alignment vertical="center"/>
    </xf>
    <xf numFmtId="2" fontId="15" fillId="0" borderId="15" xfId="0" applyNumberFormat="1" applyFont="1" applyFill="1" applyBorder="1" applyAlignment="1" applyProtection="1">
      <alignment vertical="center"/>
    </xf>
    <xf numFmtId="43" fontId="15" fillId="0" borderId="9" xfId="0" applyNumberFormat="1" applyFont="1" applyFill="1" applyBorder="1" applyAlignment="1" applyProtection="1">
      <alignment vertical="center"/>
    </xf>
    <xf numFmtId="41" fontId="15" fillId="0" borderId="9" xfId="0" applyNumberFormat="1" applyFont="1" applyFill="1" applyBorder="1" applyAlignment="1" applyProtection="1">
      <alignment vertical="center"/>
    </xf>
    <xf numFmtId="2" fontId="15" fillId="0" borderId="9" xfId="0" applyNumberFormat="1" applyFont="1" applyFill="1" applyBorder="1" applyAlignment="1" applyProtection="1">
      <alignment vertical="center"/>
    </xf>
    <xf numFmtId="2" fontId="29" fillId="0" borderId="24" xfId="0" applyNumberFormat="1" applyFont="1" applyFill="1" applyBorder="1" applyAlignment="1" applyProtection="1">
      <alignment horizontal="center" vertical="center"/>
    </xf>
    <xf numFmtId="1" fontId="7" fillId="0" borderId="5" xfId="0" applyNumberFormat="1" applyFont="1" applyFill="1" applyBorder="1" applyAlignment="1" applyProtection="1">
      <alignment vertical="center"/>
    </xf>
    <xf numFmtId="1" fontId="19" fillId="0" borderId="5" xfId="0" applyNumberFormat="1" applyFont="1" applyFill="1" applyBorder="1" applyAlignment="1" applyProtection="1">
      <alignment vertical="center"/>
    </xf>
    <xf numFmtId="2" fontId="19" fillId="0" borderId="5" xfId="0" applyNumberFormat="1" applyFont="1" applyFill="1" applyBorder="1" applyAlignment="1" applyProtection="1">
      <alignment vertical="center"/>
    </xf>
    <xf numFmtId="165" fontId="26" fillId="3" borderId="22" xfId="2" applyNumberFormat="1" applyFont="1" applyFill="1" applyBorder="1" applyAlignment="1">
      <alignment horizontal="center" vertical="center" wrapText="1"/>
    </xf>
    <xf numFmtId="44" fontId="0" fillId="0" borderId="22" xfId="0" applyNumberFormat="1" applyBorder="1" applyAlignment="1">
      <alignment horizontal="center" vertical="center"/>
    </xf>
    <xf numFmtId="44" fontId="0" fillId="0" borderId="22" xfId="0" applyNumberFormat="1" applyBorder="1" applyAlignment="1">
      <alignment horizontal="center" vertical="center" wrapText="1"/>
    </xf>
    <xf numFmtId="44" fontId="30" fillId="0" borderId="22" xfId="3" applyNumberFormat="1" applyFont="1" applyBorder="1" applyAlignment="1">
      <alignment horizontal="center" vertical="center" wrapText="1"/>
    </xf>
    <xf numFmtId="2" fontId="0" fillId="0" borderId="19" xfId="0" applyNumberFormat="1" applyBorder="1" applyAlignment="1">
      <alignment horizontal="center" vertical="center"/>
    </xf>
    <xf numFmtId="2" fontId="29" fillId="0" borderId="33" xfId="0" applyNumberFormat="1" applyFont="1" applyFill="1" applyBorder="1" applyAlignment="1" applyProtection="1">
      <alignment horizontal="left" vertical="center" wrapText="1"/>
    </xf>
    <xf numFmtId="0" fontId="0" fillId="0" borderId="0" xfId="0" applyNumberFormat="1" applyFont="1" applyBorder="1"/>
    <xf numFmtId="1" fontId="19" fillId="0" borderId="5" xfId="0" applyNumberFormat="1" applyFont="1" applyFill="1" applyBorder="1" applyAlignment="1" applyProtection="1">
      <alignment vertical="center"/>
      <protection locked="0"/>
    </xf>
    <xf numFmtId="2" fontId="29" fillId="0" borderId="0" xfId="0" applyNumberFormat="1" applyFont="1" applyFill="1" applyBorder="1" applyAlignment="1" applyProtection="1">
      <alignment horizontal="left" vertical="top" wrapText="1"/>
    </xf>
    <xf numFmtId="0" fontId="11" fillId="0" borderId="41" xfId="0" applyFont="1" applyFill="1" applyBorder="1" applyAlignment="1" applyProtection="1">
      <alignment horizontal="left"/>
    </xf>
    <xf numFmtId="0" fontId="11" fillId="0" borderId="21" xfId="0" applyFont="1" applyFill="1" applyBorder="1" applyAlignment="1" applyProtection="1">
      <alignment horizontal="center" wrapText="1"/>
    </xf>
    <xf numFmtId="2" fontId="11" fillId="0" borderId="21" xfId="0" applyNumberFormat="1" applyFont="1" applyFill="1" applyBorder="1" applyAlignment="1" applyProtection="1">
      <alignment horizontal="center"/>
    </xf>
    <xf numFmtId="2" fontId="11" fillId="0" borderId="22" xfId="0" applyNumberFormat="1" applyFont="1" applyFill="1" applyBorder="1" applyAlignment="1" applyProtection="1">
      <alignment horizontal="center"/>
    </xf>
    <xf numFmtId="2" fontId="11" fillId="0" borderId="20" xfId="0" applyNumberFormat="1" applyFont="1" applyFill="1" applyBorder="1" applyAlignment="1" applyProtection="1">
      <alignment horizontal="center"/>
    </xf>
    <xf numFmtId="4" fontId="11" fillId="0" borderId="22" xfId="0" applyNumberFormat="1" applyFont="1" applyFill="1" applyBorder="1" applyAlignment="1" applyProtection="1">
      <alignment horizontal="center"/>
    </xf>
    <xf numFmtId="43" fontId="11" fillId="0" borderId="22" xfId="0" applyNumberFormat="1" applyFont="1" applyFill="1" applyBorder="1" applyAlignment="1" applyProtection="1">
      <alignment horizontal="center"/>
    </xf>
    <xf numFmtId="2" fontId="11" fillId="0" borderId="55" xfId="0" applyNumberFormat="1" applyFont="1" applyFill="1" applyBorder="1" applyAlignment="1" applyProtection="1">
      <alignment horizontal="center"/>
    </xf>
    <xf numFmtId="0" fontId="29" fillId="0" borderId="65" xfId="0" applyFont="1" applyFill="1" applyBorder="1" applyAlignment="1" applyProtection="1">
      <alignment vertical="center"/>
    </xf>
    <xf numFmtId="0" fontId="12" fillId="0" borderId="20" xfId="0" applyFont="1" applyFill="1" applyBorder="1" applyAlignment="1" applyProtection="1">
      <alignment horizontal="center" wrapText="1"/>
    </xf>
    <xf numFmtId="4" fontId="12" fillId="0" borderId="20" xfId="0" applyNumberFormat="1" applyFont="1" applyFill="1" applyBorder="1" applyAlignment="1" applyProtection="1">
      <alignment horizontal="center"/>
    </xf>
    <xf numFmtId="43" fontId="12" fillId="0" borderId="20" xfId="0" applyNumberFormat="1" applyFont="1" applyFill="1" applyBorder="1" applyAlignment="1" applyProtection="1">
      <alignment horizontal="center"/>
    </xf>
    <xf numFmtId="43" fontId="22" fillId="0" borderId="22" xfId="2" applyFont="1" applyBorder="1" applyAlignment="1">
      <alignment wrapText="1"/>
    </xf>
    <xf numFmtId="164" fontId="4" fillId="0" borderId="0" xfId="0" applyNumberFormat="1" applyFont="1" applyFill="1" applyBorder="1" applyAlignment="1" applyProtection="1">
      <alignment horizontal="left" vertical="center"/>
    </xf>
    <xf numFmtId="165" fontId="0" fillId="0" borderId="0" xfId="0" applyNumberFormat="1" applyAlignment="1">
      <alignment horizontal="left" vertical="center"/>
    </xf>
    <xf numFmtId="0" fontId="0" fillId="0" borderId="0" xfId="0" applyAlignment="1">
      <alignment horizontal="left" vertical="center"/>
    </xf>
    <xf numFmtId="166" fontId="15" fillId="0" borderId="15" xfId="0" applyNumberFormat="1" applyFont="1" applyFill="1" applyBorder="1" applyAlignment="1" applyProtection="1">
      <alignment vertical="center"/>
    </xf>
    <xf numFmtId="166" fontId="15" fillId="0" borderId="9" xfId="0" applyNumberFormat="1" applyFont="1" applyFill="1" applyBorder="1" applyAlignment="1" applyProtection="1">
      <alignment vertical="center"/>
    </xf>
    <xf numFmtId="166" fontId="17" fillId="0" borderId="15" xfId="0" applyNumberFormat="1" applyFont="1" applyFill="1" applyBorder="1" applyAlignment="1" applyProtection="1">
      <alignment vertical="center"/>
    </xf>
    <xf numFmtId="166" fontId="15" fillId="0" borderId="36" xfId="0" applyNumberFormat="1" applyFont="1" applyFill="1" applyBorder="1" applyAlignment="1" applyProtection="1">
      <alignment vertical="center"/>
    </xf>
    <xf numFmtId="166" fontId="15" fillId="0" borderId="39" xfId="0" applyNumberFormat="1" applyFont="1" applyFill="1" applyBorder="1" applyAlignment="1" applyProtection="1">
      <alignment vertical="center"/>
    </xf>
    <xf numFmtId="166" fontId="7" fillId="0" borderId="15" xfId="0" applyNumberFormat="1" applyFont="1" applyFill="1" applyBorder="1" applyAlignment="1" applyProtection="1">
      <alignment vertical="center"/>
    </xf>
    <xf numFmtId="166" fontId="7" fillId="0" borderId="39" xfId="0" applyNumberFormat="1" applyFont="1" applyFill="1" applyBorder="1" applyAlignment="1" applyProtection="1">
      <alignment vertical="center"/>
    </xf>
    <xf numFmtId="0" fontId="0" fillId="0" borderId="22" xfId="0" applyBorder="1" applyAlignment="1">
      <alignment horizontal="left" vertical="center" wrapText="1"/>
    </xf>
    <xf numFmtId="0" fontId="37" fillId="0" borderId="0" xfId="0" applyFont="1" applyFill="1"/>
    <xf numFmtId="43" fontId="1" fillId="4" borderId="9" xfId="0" applyNumberFormat="1" applyFont="1" applyFill="1" applyBorder="1" applyAlignment="1">
      <alignment horizontal="center" wrapText="1"/>
    </xf>
    <xf numFmtId="165" fontId="0" fillId="0" borderId="0" xfId="0" applyNumberFormat="1" applyFont="1" applyAlignment="1">
      <alignment vertical="top"/>
    </xf>
    <xf numFmtId="0" fontId="38" fillId="0" borderId="0" xfId="0" applyFont="1"/>
    <xf numFmtId="0" fontId="38" fillId="0" borderId="0" xfId="0" applyFont="1" applyAlignment="1">
      <alignment vertical="center"/>
    </xf>
    <xf numFmtId="0" fontId="40" fillId="0" borderId="43" xfId="0" applyFont="1" applyBorder="1" applyAlignment="1">
      <alignment horizontal="left" vertical="center" wrapText="1"/>
    </xf>
    <xf numFmtId="0" fontId="40" fillId="0" borderId="15" xfId="0" applyFont="1" applyBorder="1" applyAlignment="1">
      <alignment horizontal="center" vertical="center" wrapText="1"/>
    </xf>
    <xf numFmtId="2" fontId="40" fillId="0" borderId="15" xfId="2" applyNumberFormat="1" applyFont="1" applyFill="1" applyBorder="1" applyAlignment="1">
      <alignment horizontal="center" vertical="center" wrapText="1"/>
    </xf>
    <xf numFmtId="0" fontId="40" fillId="0" borderId="39" xfId="0" applyFont="1" applyBorder="1" applyAlignment="1">
      <alignment horizontal="center" vertical="center" wrapText="1"/>
    </xf>
    <xf numFmtId="0" fontId="41" fillId="0" borderId="60" xfId="0" applyFont="1" applyBorder="1" applyAlignment="1">
      <alignment horizontal="left" vertical="center" wrapText="1"/>
    </xf>
    <xf numFmtId="3" fontId="41" fillId="0" borderId="53" xfId="2" applyNumberFormat="1" applyFont="1" applyFill="1" applyBorder="1" applyAlignment="1">
      <alignment horizontal="center" vertical="center" wrapText="1"/>
    </xf>
    <xf numFmtId="44" fontId="38" fillId="0" borderId="53" xfId="3" applyFont="1" applyFill="1" applyBorder="1" applyAlignment="1">
      <alignment horizontal="center" vertical="center"/>
    </xf>
    <xf numFmtId="167" fontId="41" fillId="0" borderId="54" xfId="0" applyNumberFormat="1" applyFont="1" applyBorder="1" applyAlignment="1">
      <alignment horizontal="center" vertical="center" wrapText="1"/>
    </xf>
    <xf numFmtId="0" fontId="41" fillId="0" borderId="37" xfId="0" applyFont="1" applyBorder="1" applyAlignment="1">
      <alignment horizontal="left" vertical="center" wrapText="1"/>
    </xf>
    <xf numFmtId="3" fontId="41" fillId="0" borderId="72" xfId="2" applyNumberFormat="1" applyFont="1" applyFill="1" applyBorder="1" applyAlignment="1">
      <alignment horizontal="center" vertical="center" wrapText="1"/>
    </xf>
    <xf numFmtId="44" fontId="38" fillId="0" borderId="22" xfId="3" applyFont="1" applyFill="1" applyBorder="1" applyAlignment="1">
      <alignment horizontal="center" vertical="center"/>
    </xf>
    <xf numFmtId="167" fontId="41" fillId="0" borderId="75" xfId="0" applyNumberFormat="1" applyFont="1" applyBorder="1" applyAlignment="1">
      <alignment horizontal="center" vertical="center" wrapText="1"/>
    </xf>
    <xf numFmtId="0" fontId="41" fillId="0" borderId="41" xfId="0" applyFont="1" applyBorder="1" applyAlignment="1">
      <alignment horizontal="left" vertical="center" wrapText="1"/>
    </xf>
    <xf numFmtId="3" fontId="41" fillId="0" borderId="22" xfId="2" applyNumberFormat="1" applyFont="1" applyFill="1" applyBorder="1" applyAlignment="1">
      <alignment horizontal="center" vertical="center" wrapText="1"/>
    </xf>
    <xf numFmtId="167" fontId="41" fillId="0" borderId="44" xfId="0" applyNumberFormat="1" applyFont="1" applyBorder="1" applyAlignment="1">
      <alignment horizontal="center" vertical="center" wrapText="1"/>
    </xf>
    <xf numFmtId="0" fontId="42" fillId="0" borderId="73" xfId="0" applyFont="1" applyBorder="1" applyAlignment="1">
      <alignment horizontal="right" vertical="center" wrapText="1"/>
    </xf>
    <xf numFmtId="3" fontId="42" fillId="0" borderId="64" xfId="2" applyNumberFormat="1" applyFont="1" applyFill="1" applyBorder="1" applyAlignment="1">
      <alignment horizontal="center" vertical="center" wrapText="1"/>
    </xf>
    <xf numFmtId="3" fontId="42" fillId="0" borderId="15" xfId="2" applyNumberFormat="1" applyFont="1" applyFill="1" applyBorder="1" applyAlignment="1">
      <alignment horizontal="center" vertical="center" wrapText="1"/>
    </xf>
    <xf numFmtId="0" fontId="38" fillId="0" borderId="64" xfId="0" applyFont="1" applyBorder="1" applyAlignment="1">
      <alignment horizontal="center" vertical="center"/>
    </xf>
    <xf numFmtId="167" fontId="43" fillId="0" borderId="39" xfId="0" applyNumberFormat="1" applyFont="1" applyBorder="1" applyAlignment="1">
      <alignment horizontal="center" vertical="center" wrapText="1"/>
    </xf>
    <xf numFmtId="0" fontId="41" fillId="0" borderId="73" xfId="0" applyFont="1" applyBorder="1" applyAlignment="1">
      <alignment horizontal="left" vertical="center" wrapText="1"/>
    </xf>
    <xf numFmtId="3" fontId="41" fillId="0" borderId="64" xfId="2" applyNumberFormat="1" applyFont="1" applyFill="1" applyBorder="1" applyAlignment="1">
      <alignment horizontal="center" vertical="center" wrapText="1"/>
    </xf>
    <xf numFmtId="44" fontId="38" fillId="0" borderId="11" xfId="3" applyFont="1" applyFill="1" applyBorder="1" applyAlignment="1">
      <alignment horizontal="center" vertical="center"/>
    </xf>
    <xf numFmtId="167" fontId="38" fillId="0" borderId="0" xfId="0" applyNumberFormat="1" applyFont="1"/>
    <xf numFmtId="3" fontId="38" fillId="0" borderId="0" xfId="0" applyNumberFormat="1" applyFont="1"/>
    <xf numFmtId="167" fontId="42" fillId="0" borderId="39" xfId="0" applyNumberFormat="1" applyFont="1" applyBorder="1" applyAlignment="1">
      <alignment horizontal="center" vertical="center" wrapText="1"/>
    </xf>
    <xf numFmtId="165" fontId="38" fillId="0" borderId="0" xfId="0" applyNumberFormat="1" applyFont="1"/>
    <xf numFmtId="2" fontId="40" fillId="0" borderId="39" xfId="2" applyNumberFormat="1" applyFont="1" applyFill="1" applyBorder="1" applyAlignment="1">
      <alignment horizontal="center" vertical="center" wrapText="1"/>
    </xf>
    <xf numFmtId="44" fontId="38" fillId="0" borderId="0" xfId="3" applyFont="1" applyFill="1" applyBorder="1" applyAlignment="1">
      <alignment horizontal="center" vertical="center"/>
    </xf>
    <xf numFmtId="167" fontId="41" fillId="0" borderId="36" xfId="0" applyNumberFormat="1" applyFont="1" applyBorder="1" applyAlignment="1">
      <alignment horizontal="center" vertical="center" wrapText="1"/>
    </xf>
    <xf numFmtId="0" fontId="38" fillId="0" borderId="15" xfId="0" applyFont="1" applyBorder="1" applyAlignment="1">
      <alignment horizontal="center" vertical="center"/>
    </xf>
    <xf numFmtId="167" fontId="43" fillId="0" borderId="75" xfId="0" applyNumberFormat="1" applyFont="1" applyBorder="1" applyAlignment="1">
      <alignment horizontal="center" vertical="center" wrapText="1"/>
    </xf>
    <xf numFmtId="167" fontId="42" fillId="0" borderId="75" xfId="0" applyNumberFormat="1" applyFont="1" applyBorder="1" applyAlignment="1">
      <alignment horizontal="center" vertical="center" wrapText="1"/>
    </xf>
    <xf numFmtId="0" fontId="40" fillId="0" borderId="76" xfId="0" applyFont="1" applyBorder="1" applyAlignment="1">
      <alignment horizontal="left" vertical="center" wrapText="1"/>
    </xf>
    <xf numFmtId="0" fontId="40" fillId="0" borderId="77" xfId="0" applyFont="1" applyBorder="1" applyAlignment="1">
      <alignment horizontal="center" vertical="center" wrapText="1"/>
    </xf>
    <xf numFmtId="2" fontId="40" fillId="0" borderId="77" xfId="2" applyNumberFormat="1" applyFont="1" applyFill="1" applyBorder="1" applyAlignment="1">
      <alignment horizontal="center" vertical="center" wrapText="1"/>
    </xf>
    <xf numFmtId="0" fontId="40" fillId="0" borderId="78" xfId="0" applyFont="1" applyBorder="1" applyAlignment="1">
      <alignment horizontal="center" vertical="center" wrapText="1"/>
    </xf>
    <xf numFmtId="4" fontId="42" fillId="0" borderId="64" xfId="2" applyNumberFormat="1" applyFont="1" applyFill="1" applyBorder="1" applyAlignment="1">
      <alignment horizontal="center" vertical="center" wrapText="1"/>
    </xf>
    <xf numFmtId="44" fontId="38" fillId="0" borderId="15" xfId="3" applyFont="1" applyFill="1" applyBorder="1" applyAlignment="1">
      <alignment horizontal="center" vertical="center"/>
    </xf>
    <xf numFmtId="0" fontId="39" fillId="0" borderId="52" xfId="0" applyFont="1" applyBorder="1" applyAlignment="1">
      <alignment horizontal="left" vertical="center" wrapText="1"/>
    </xf>
    <xf numFmtId="3" fontId="39" fillId="0" borderId="17" xfId="0" applyNumberFormat="1" applyFont="1" applyBorder="1" applyAlignment="1">
      <alignment horizontal="center" vertical="center"/>
    </xf>
    <xf numFmtId="0" fontId="39" fillId="0" borderId="17" xfId="0" applyFont="1" applyBorder="1" applyAlignment="1">
      <alignment vertical="center"/>
    </xf>
    <xf numFmtId="167" fontId="39" fillId="0" borderId="74" xfId="0" applyNumberFormat="1" applyFont="1" applyBorder="1" applyAlignment="1">
      <alignment horizontal="center" vertical="center"/>
    </xf>
    <xf numFmtId="0" fontId="39" fillId="0" borderId="52" xfId="0" applyFont="1" applyBorder="1" applyAlignment="1">
      <alignment vertical="center" wrapText="1"/>
    </xf>
    <xf numFmtId="3" fontId="39" fillId="0" borderId="18" xfId="0" applyNumberFormat="1" applyFont="1" applyBorder="1" applyAlignment="1">
      <alignment horizontal="center" vertical="center"/>
    </xf>
    <xf numFmtId="3" fontId="39" fillId="0" borderId="15" xfId="0" applyNumberFormat="1" applyFont="1" applyBorder="1" applyAlignment="1">
      <alignment horizontal="center" vertical="center"/>
    </xf>
    <xf numFmtId="167" fontId="39" fillId="0" borderId="39" xfId="0" applyNumberFormat="1" applyFont="1" applyBorder="1" applyAlignment="1">
      <alignment horizontal="center" vertical="center"/>
    </xf>
    <xf numFmtId="0" fontId="29" fillId="0" borderId="0" xfId="0" applyFont="1" applyAlignment="1">
      <alignment vertical="center" wrapText="1"/>
    </xf>
    <xf numFmtId="0" fontId="4" fillId="0" borderId="0" xfId="0" applyFont="1" applyAlignment="1">
      <alignment horizontal="centerContinuous" vertical="center"/>
    </xf>
    <xf numFmtId="0" fontId="5" fillId="0" borderId="41" xfId="0" applyFont="1" applyBorder="1" applyAlignment="1">
      <alignment horizontal="center" vertical="center" wrapText="1"/>
    </xf>
    <xf numFmtId="0" fontId="29" fillId="0" borderId="22" xfId="0" applyFont="1" applyBorder="1" applyAlignment="1">
      <alignment horizontal="center" vertical="center" wrapText="1"/>
    </xf>
    <xf numFmtId="4" fontId="29" fillId="0" borderId="22" xfId="0" applyNumberFormat="1" applyFont="1" applyBorder="1" applyAlignment="1">
      <alignment horizontal="center" vertical="center" wrapText="1"/>
    </xf>
    <xf numFmtId="0" fontId="29" fillId="0" borderId="44" xfId="0" applyFont="1" applyBorder="1" applyAlignment="1">
      <alignment horizontal="center" vertical="center" wrapText="1"/>
    </xf>
    <xf numFmtId="0" fontId="4" fillId="0" borderId="0" xfId="0" applyFont="1"/>
    <xf numFmtId="0" fontId="45" fillId="0" borderId="49" xfId="0" applyFont="1" applyBorder="1" applyAlignment="1">
      <alignment horizontal="left" vertical="center" wrapText="1"/>
    </xf>
    <xf numFmtId="0" fontId="9" fillId="0" borderId="6" xfId="0" applyFont="1" applyBorder="1" applyAlignment="1">
      <alignment horizontal="left" vertical="center" wrapText="1"/>
    </xf>
    <xf numFmtId="4" fontId="8" fillId="0" borderId="6" xfId="0" applyNumberFormat="1" applyFont="1" applyBorder="1" applyAlignment="1">
      <alignment horizontal="center" vertical="center"/>
    </xf>
    <xf numFmtId="0" fontId="8" fillId="0" borderId="48" xfId="0" applyFont="1" applyBorder="1" applyAlignment="1">
      <alignment vertical="center" wrapText="1"/>
    </xf>
    <xf numFmtId="0" fontId="9" fillId="0" borderId="0" xfId="0" applyFont="1" applyAlignment="1">
      <alignment vertical="top" wrapText="1"/>
    </xf>
    <xf numFmtId="0" fontId="8" fillId="0" borderId="0" xfId="0" applyFont="1"/>
    <xf numFmtId="49" fontId="3" fillId="0" borderId="41" xfId="0" applyNumberFormat="1" applyFont="1" applyBorder="1" applyAlignment="1" applyProtection="1">
      <alignment horizontal="left" vertical="center" wrapText="1"/>
      <protection locked="0"/>
    </xf>
    <xf numFmtId="49" fontId="9" fillId="0" borderId="22" xfId="0" applyNumberFormat="1" applyFont="1" applyBorder="1" applyAlignment="1" applyProtection="1">
      <alignment vertical="center" wrapText="1"/>
      <protection locked="0"/>
    </xf>
    <xf numFmtId="4" fontId="4" fillId="0" borderId="22" xfId="2" applyNumberFormat="1" applyFont="1" applyFill="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wrapText="1"/>
      <protection locked="0"/>
    </xf>
    <xf numFmtId="4" fontId="8" fillId="0" borderId="22" xfId="0" applyNumberFormat="1" applyFont="1" applyBorder="1" applyAlignment="1">
      <alignment horizontal="center" vertical="center"/>
    </xf>
    <xf numFmtId="0" fontId="8" fillId="0" borderId="44" xfId="0" applyFont="1" applyBorder="1" applyAlignment="1">
      <alignment horizontal="center" vertical="center" wrapText="1"/>
    </xf>
    <xf numFmtId="4" fontId="9" fillId="0" borderId="0" xfId="0" applyNumberFormat="1" applyFont="1" applyAlignment="1">
      <alignment vertical="top" wrapText="1"/>
    </xf>
    <xf numFmtId="49" fontId="8" fillId="0" borderId="22" xfId="0" applyNumberFormat="1" applyFont="1" applyBorder="1" applyAlignment="1" applyProtection="1">
      <alignment vertical="center" wrapText="1"/>
      <protection locked="0"/>
    </xf>
    <xf numFmtId="4" fontId="8" fillId="0" borderId="22" xfId="2" applyNumberFormat="1" applyFont="1" applyFill="1" applyBorder="1" applyAlignment="1" applyProtection="1">
      <alignment horizontal="center" vertical="center" wrapText="1"/>
      <protection locked="0"/>
    </xf>
    <xf numFmtId="4" fontId="8" fillId="0" borderId="22"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0" fontId="9" fillId="0" borderId="22" xfId="0" applyFont="1" applyBorder="1" applyAlignment="1">
      <alignment horizontal="left" vertical="center" wrapText="1"/>
    </xf>
    <xf numFmtId="49" fontId="8" fillId="0" borderId="44" xfId="0" applyNumberFormat="1" applyFont="1" applyBorder="1" applyAlignment="1" applyProtection="1">
      <alignment vertical="center" wrapText="1"/>
      <protection locked="0"/>
    </xf>
    <xf numFmtId="0" fontId="45" fillId="0" borderId="41" xfId="0" applyFont="1" applyBorder="1" applyAlignment="1">
      <alignment horizontal="left" vertical="center" wrapText="1"/>
    </xf>
    <xf numFmtId="49" fontId="45" fillId="0" borderId="41" xfId="0" applyNumberFormat="1" applyFont="1" applyBorder="1" applyAlignment="1" applyProtection="1">
      <alignment horizontal="left" vertical="center" wrapText="1"/>
      <protection locked="0"/>
    </xf>
    <xf numFmtId="49" fontId="8" fillId="0" borderId="22" xfId="0" applyNumberFormat="1" applyFont="1" applyBorder="1" applyAlignment="1" applyProtection="1">
      <alignment horizontal="left" vertical="center" wrapText="1"/>
      <protection locked="0"/>
    </xf>
    <xf numFmtId="49" fontId="9" fillId="0" borderId="44" xfId="0" applyNumberFormat="1" applyFont="1" applyBorder="1" applyAlignment="1" applyProtection="1">
      <alignment horizontal="center" vertical="center" wrapText="1"/>
      <protection locked="0"/>
    </xf>
    <xf numFmtId="4" fontId="8" fillId="0" borderId="22" xfId="0" applyNumberFormat="1" applyFont="1" applyBorder="1" applyAlignment="1">
      <alignment horizontal="center" vertical="center" wrapText="1"/>
    </xf>
    <xf numFmtId="0" fontId="9" fillId="0" borderId="44" xfId="0" applyFont="1" applyBorder="1" applyAlignment="1">
      <alignment horizontal="center" vertical="center" wrapText="1"/>
    </xf>
    <xf numFmtId="4" fontId="8" fillId="0" borderId="0" xfId="0" applyNumberFormat="1" applyFont="1"/>
    <xf numFmtId="0" fontId="8" fillId="0" borderId="22" xfId="0" applyFont="1" applyBorder="1" applyAlignment="1" applyProtection="1">
      <alignment horizontal="center" vertical="center" wrapText="1"/>
      <protection locked="0"/>
    </xf>
    <xf numFmtId="0" fontId="3" fillId="0" borderId="41" xfId="0" applyFont="1" applyBorder="1" applyAlignment="1" applyProtection="1">
      <alignment horizontal="left" vertical="center" wrapText="1"/>
      <protection locked="0"/>
    </xf>
    <xf numFmtId="0" fontId="9" fillId="0" borderId="22"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49" fontId="46" fillId="0" borderId="41" xfId="0" applyNumberFormat="1" applyFont="1" applyBorder="1" applyAlignment="1">
      <alignment horizontal="left" vertical="center"/>
    </xf>
    <xf numFmtId="49" fontId="9" fillId="0" borderId="22" xfId="0" applyNumberFormat="1" applyFont="1" applyBorder="1" applyAlignment="1" applyProtection="1">
      <alignment horizontal="left" vertical="center" wrapText="1"/>
      <protection locked="0"/>
    </xf>
    <xf numFmtId="2" fontId="8" fillId="0" borderId="0" xfId="0" applyNumberFormat="1" applyFont="1"/>
    <xf numFmtId="4" fontId="8" fillId="0" borderId="22" xfId="2" applyNumberFormat="1" applyFont="1" applyFill="1" applyBorder="1" applyAlignment="1">
      <alignment horizontal="center" vertical="center" wrapText="1"/>
    </xf>
    <xf numFmtId="4" fontId="9" fillId="0" borderId="22" xfId="0" applyNumberFormat="1" applyFont="1" applyBorder="1" applyAlignment="1">
      <alignment horizontal="center" vertical="center"/>
    </xf>
    <xf numFmtId="0" fontId="29" fillId="0" borderId="41" xfId="0" applyFont="1" applyBorder="1" applyAlignment="1">
      <alignment vertical="center"/>
    </xf>
    <xf numFmtId="0" fontId="29" fillId="0" borderId="22" xfId="0" applyFont="1" applyBorder="1" applyAlignment="1">
      <alignment vertical="center"/>
    </xf>
    <xf numFmtId="4" fontId="4" fillId="0" borderId="22" xfId="0" applyNumberFormat="1" applyFont="1" applyBorder="1" applyAlignment="1">
      <alignment horizontal="center" vertical="center"/>
    </xf>
    <xf numFmtId="0" fontId="29" fillId="0" borderId="44" xfId="0" applyFont="1" applyBorder="1" applyAlignment="1">
      <alignment vertical="center"/>
    </xf>
    <xf numFmtId="4" fontId="4" fillId="0" borderId="22" xfId="0" applyNumberFormat="1" applyFont="1" applyBorder="1" applyAlignment="1">
      <alignment horizontal="center" vertical="center" wrapText="1"/>
    </xf>
    <xf numFmtId="49" fontId="9" fillId="0" borderId="44" xfId="0" applyNumberFormat="1" applyFont="1" applyBorder="1" applyAlignment="1" applyProtection="1">
      <alignment vertical="center" wrapText="1"/>
      <protection locked="0"/>
    </xf>
    <xf numFmtId="49" fontId="8" fillId="0" borderId="0" xfId="0" applyNumberFormat="1" applyFont="1" applyAlignment="1" applyProtection="1">
      <alignment vertical="center" wrapText="1"/>
      <protection locked="0"/>
    </xf>
    <xf numFmtId="3" fontId="0" fillId="0" borderId="0" xfId="0" applyNumberFormat="1"/>
    <xf numFmtId="43" fontId="4" fillId="0" borderId="0" xfId="0" applyNumberFormat="1" applyFont="1"/>
    <xf numFmtId="49" fontId="29" fillId="0" borderId="22" xfId="0" applyNumberFormat="1" applyFont="1" applyBorder="1" applyAlignment="1" applyProtection="1">
      <alignment vertical="center" wrapText="1"/>
      <protection locked="0"/>
    </xf>
    <xf numFmtId="4" fontId="1" fillId="0" borderId="72" xfId="0" applyNumberFormat="1" applyFont="1" applyBorder="1" applyAlignment="1">
      <alignment horizontal="center" vertical="center"/>
    </xf>
    <xf numFmtId="0" fontId="9" fillId="0" borderId="36" xfId="0" applyFont="1" applyBorder="1" applyAlignment="1">
      <alignment horizontal="center" vertical="center" wrapText="1"/>
    </xf>
    <xf numFmtId="0" fontId="5" fillId="0" borderId="37" xfId="0" applyFont="1" applyBorder="1" applyAlignment="1">
      <alignment horizontal="left" vertical="center" wrapText="1"/>
    </xf>
    <xf numFmtId="0" fontId="48" fillId="0" borderId="72" xfId="0" applyFont="1" applyBorder="1" applyAlignment="1">
      <alignment horizontal="left" vertical="center" wrapText="1"/>
    </xf>
    <xf numFmtId="4" fontId="9" fillId="0" borderId="64" xfId="0" applyNumberFormat="1" applyFont="1" applyBorder="1" applyAlignment="1">
      <alignment horizontal="center" vertical="center"/>
    </xf>
    <xf numFmtId="0" fontId="48" fillId="0" borderId="75" xfId="0" applyFont="1" applyBorder="1" applyAlignment="1">
      <alignment horizontal="left" vertical="center" wrapText="1"/>
    </xf>
    <xf numFmtId="3" fontId="4" fillId="0" borderId="0" xfId="0" applyNumberFormat="1" applyFont="1"/>
    <xf numFmtId="0" fontId="45" fillId="0" borderId="0" xfId="0" applyFont="1"/>
    <xf numFmtId="4" fontId="49" fillId="0" borderId="0" xfId="0" applyNumberFormat="1" applyFont="1" applyAlignment="1">
      <alignment horizontal="center" vertical="center"/>
    </xf>
    <xf numFmtId="4" fontId="0" fillId="0" borderId="0" xfId="0" applyNumberFormat="1" applyAlignment="1">
      <alignment horizontal="center" vertical="center"/>
    </xf>
    <xf numFmtId="4" fontId="0" fillId="0" borderId="0" xfId="0" applyNumberFormat="1" applyAlignment="1">
      <alignment vertical="center" wrapText="1"/>
    </xf>
    <xf numFmtId="168" fontId="4" fillId="0" borderId="0" xfId="0" applyNumberFormat="1" applyFont="1"/>
    <xf numFmtId="4" fontId="4" fillId="0" borderId="0" xfId="0" applyNumberFormat="1" applyFont="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49" fontId="9" fillId="0" borderId="8" xfId="0" applyNumberFormat="1" applyFont="1" applyFill="1" applyBorder="1" applyAlignment="1" applyProtection="1">
      <alignment horizontal="left" vertical="center" wrapText="1"/>
      <protection locked="0"/>
    </xf>
    <xf numFmtId="49" fontId="9" fillId="0" borderId="6"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0" fontId="29" fillId="0" borderId="19" xfId="0" applyFont="1" applyFill="1" applyBorder="1" applyAlignment="1" applyProtection="1">
      <alignment horizontal="left" vertical="center"/>
    </xf>
    <xf numFmtId="0" fontId="29" fillId="0" borderId="20" xfId="0" applyFont="1" applyFill="1" applyBorder="1" applyAlignment="1" applyProtection="1">
      <alignment horizontal="left" vertical="center"/>
    </xf>
    <xf numFmtId="0" fontId="29" fillId="0" borderId="21" xfId="0" applyFont="1" applyFill="1" applyBorder="1" applyAlignment="1" applyProtection="1">
      <alignment horizontal="left" vertical="center"/>
    </xf>
    <xf numFmtId="2" fontId="13" fillId="0" borderId="19" xfId="0" applyNumberFormat="1" applyFont="1" applyFill="1" applyBorder="1" applyAlignment="1" applyProtection="1">
      <alignment horizontal="center" vertical="center"/>
    </xf>
    <xf numFmtId="2" fontId="12" fillId="0" borderId="20" xfId="0" applyNumberFormat="1" applyFont="1" applyFill="1" applyBorder="1" applyAlignment="1" applyProtection="1">
      <alignment horizontal="center" vertical="center"/>
    </xf>
    <xf numFmtId="2" fontId="12" fillId="0" borderId="21" xfId="0" applyNumberFormat="1" applyFont="1" applyFill="1" applyBorder="1" applyAlignment="1" applyProtection="1">
      <alignment horizontal="center" vertical="center"/>
    </xf>
    <xf numFmtId="2" fontId="12" fillId="0" borderId="55"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5" xfId="0" applyFont="1" applyFill="1" applyBorder="1" applyAlignment="1" applyProtection="1">
      <alignment horizontal="center"/>
    </xf>
    <xf numFmtId="0" fontId="11"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21" xfId="0" applyFont="1" applyFill="1" applyBorder="1" applyAlignment="1" applyProtection="1">
      <alignment horizontal="center"/>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protection locked="0"/>
    </xf>
    <xf numFmtId="49" fontId="4" fillId="0" borderId="3" xfId="0" applyNumberFormat="1"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xf>
    <xf numFmtId="0" fontId="4" fillId="0" borderId="33" xfId="0" applyFont="1" applyFill="1" applyBorder="1" applyAlignment="1" applyProtection="1">
      <alignment horizontal="left" vertical="top" wrapText="1"/>
    </xf>
    <xf numFmtId="0" fontId="4" fillId="0" borderId="47" xfId="0" applyFont="1" applyFill="1" applyBorder="1" applyAlignment="1" applyProtection="1">
      <alignment horizontal="left" vertical="top" wrapText="1"/>
    </xf>
    <xf numFmtId="0" fontId="4" fillId="0" borderId="25"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2" fontId="29" fillId="0" borderId="33" xfId="0" applyNumberFormat="1" applyFont="1" applyFill="1" applyBorder="1" applyAlignment="1" applyProtection="1">
      <alignment horizontal="left" vertical="top" wrapText="1"/>
    </xf>
    <xf numFmtId="2" fontId="4" fillId="0" borderId="33" xfId="0" applyNumberFormat="1" applyFont="1" applyFill="1" applyBorder="1" applyAlignment="1" applyProtection="1"/>
    <xf numFmtId="2" fontId="4" fillId="0" borderId="47" xfId="0" applyNumberFormat="1" applyFont="1" applyFill="1" applyBorder="1" applyAlignment="1" applyProtection="1"/>
    <xf numFmtId="0" fontId="11" fillId="0" borderId="50"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2" fontId="12" fillId="0" borderId="2" xfId="0" applyNumberFormat="1" applyFont="1" applyFill="1" applyBorder="1" applyAlignment="1" applyProtection="1">
      <alignment horizontal="center" vertical="center"/>
    </xf>
    <xf numFmtId="2" fontId="12" fillId="0" borderId="51" xfId="0" applyNumberFormat="1" applyFont="1" applyFill="1" applyBorder="1" applyAlignment="1" applyProtection="1">
      <alignment horizontal="center" vertical="center"/>
    </xf>
    <xf numFmtId="2" fontId="12" fillId="0" borderId="8" xfId="0" applyNumberFormat="1" applyFont="1" applyFill="1" applyBorder="1" applyAlignment="1" applyProtection="1">
      <alignment horizontal="center" vertical="center"/>
    </xf>
    <xf numFmtId="2" fontId="12" fillId="0" borderId="6" xfId="0" applyNumberFormat="1" applyFont="1" applyFill="1" applyBorder="1" applyAlignment="1" applyProtection="1">
      <alignment horizontal="center" vertical="center"/>
    </xf>
    <xf numFmtId="2" fontId="12" fillId="0" borderId="48" xfId="0" applyNumberFormat="1" applyFont="1" applyFill="1" applyBorder="1" applyAlignment="1" applyProtection="1">
      <alignment horizontal="center" vertical="center"/>
    </xf>
    <xf numFmtId="2" fontId="29" fillId="0" borderId="4" xfId="0" applyNumberFormat="1" applyFont="1" applyBorder="1" applyAlignment="1">
      <alignment horizontal="left" vertical="top" wrapText="1"/>
    </xf>
    <xf numFmtId="2" fontId="29" fillId="0" borderId="0" xfId="0" applyNumberFormat="1" applyFont="1" applyAlignment="1">
      <alignment horizontal="left" vertical="top" wrapText="1"/>
    </xf>
    <xf numFmtId="2" fontId="29" fillId="0" borderId="5" xfId="0" applyNumberFormat="1" applyFont="1" applyBorder="1" applyAlignment="1">
      <alignment horizontal="left" vertical="top" wrapText="1"/>
    </xf>
    <xf numFmtId="2" fontId="29" fillId="0" borderId="4" xfId="0" applyNumberFormat="1" applyFont="1" applyFill="1" applyBorder="1" applyAlignment="1" applyProtection="1">
      <alignment horizontal="left" vertical="top" wrapText="1"/>
    </xf>
    <xf numFmtId="2" fontId="29" fillId="0" borderId="0" xfId="0" applyNumberFormat="1" applyFont="1" applyFill="1" applyBorder="1" applyAlignment="1" applyProtection="1">
      <alignment horizontal="left" vertical="top" wrapText="1"/>
    </xf>
    <xf numFmtId="2" fontId="29" fillId="0" borderId="5" xfId="0" applyNumberFormat="1" applyFont="1" applyFill="1" applyBorder="1" applyAlignment="1" applyProtection="1">
      <alignment horizontal="left" vertical="top" wrapText="1"/>
    </xf>
    <xf numFmtId="49" fontId="15" fillId="0" borderId="52" xfId="0" applyNumberFormat="1" applyFont="1" applyFill="1" applyBorder="1" applyAlignment="1" applyProtection="1">
      <alignment horizontal="center" vertical="center"/>
    </xf>
    <xf numFmtId="49" fontId="15" fillId="0" borderId="17" xfId="0" applyNumberFormat="1" applyFont="1" applyFill="1" applyBorder="1" applyAlignment="1" applyProtection="1">
      <alignment horizontal="center" vertical="center"/>
    </xf>
    <xf numFmtId="49" fontId="15" fillId="0" borderId="18"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2" fontId="10" fillId="0"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left" vertical="center"/>
    </xf>
    <xf numFmtId="164" fontId="4" fillId="0" borderId="26"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top" wrapText="1"/>
      <protection locked="0"/>
    </xf>
    <xf numFmtId="49" fontId="8" fillId="0" borderId="5" xfId="0" applyNumberFormat="1"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47"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5" xfId="0" applyFont="1" applyFill="1" applyBorder="1" applyAlignment="1" applyProtection="1">
      <alignment horizontal="left" vertical="top" wrapText="1"/>
    </xf>
    <xf numFmtId="0" fontId="3" fillId="0" borderId="49" xfId="0" applyFont="1" applyFill="1" applyBorder="1" applyAlignment="1" applyProtection="1">
      <alignment horizontal="left" vertical="top" wrapText="1"/>
    </xf>
    <xf numFmtId="0" fontId="3" fillId="0" borderId="6" xfId="0" applyFont="1" applyFill="1" applyBorder="1" applyAlignment="1" applyProtection="1">
      <alignment horizontal="left" vertical="top" wrapText="1"/>
    </xf>
    <xf numFmtId="0" fontId="3" fillId="0" borderId="7" xfId="0" applyFont="1" applyFill="1" applyBorder="1" applyAlignment="1" applyProtection="1">
      <alignment horizontal="left" vertical="top"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49" fontId="9" fillId="0" borderId="4" xfId="0" applyNumberFormat="1" applyFont="1" applyFill="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top" wrapText="1"/>
      <protection locked="0"/>
    </xf>
    <xf numFmtId="49" fontId="8" fillId="0" borderId="3" xfId="0" applyNumberFormat="1" applyFont="1" applyFill="1" applyBorder="1" applyAlignment="1" applyProtection="1">
      <alignment horizontal="left" vertical="top" wrapText="1"/>
      <protection locked="0"/>
    </xf>
    <xf numFmtId="49" fontId="15" fillId="0" borderId="16" xfId="0" applyNumberFormat="1" applyFont="1" applyFill="1" applyBorder="1" applyAlignment="1" applyProtection="1">
      <alignment horizontal="right" vertical="center"/>
    </xf>
    <xf numFmtId="0" fontId="4" fillId="0" borderId="17"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49" fontId="15" fillId="0" borderId="52" xfId="0" applyNumberFormat="1" applyFont="1" applyFill="1" applyBorder="1" applyAlignment="1" applyProtection="1">
      <alignment horizontal="right" vertical="center" wrapText="1"/>
    </xf>
    <xf numFmtId="0" fontId="4" fillId="0" borderId="17" xfId="0" applyFont="1" applyFill="1" applyBorder="1" applyAlignment="1" applyProtection="1">
      <alignment vertical="center" wrapText="1"/>
    </xf>
    <xf numFmtId="0" fontId="4" fillId="0" borderId="18" xfId="0" applyFont="1" applyFill="1" applyBorder="1" applyAlignment="1" applyProtection="1">
      <alignment vertical="center" wrapText="1"/>
    </xf>
    <xf numFmtId="49" fontId="8" fillId="2" borderId="4" xfId="0" applyNumberFormat="1" applyFont="1" applyFill="1" applyBorder="1" applyAlignment="1" applyProtection="1">
      <alignment horizontal="left" vertical="top" wrapText="1"/>
      <protection locked="0"/>
    </xf>
    <xf numFmtId="49" fontId="8" fillId="2" borderId="0" xfId="0" applyNumberFormat="1" applyFont="1" applyFill="1" applyBorder="1" applyAlignment="1" applyProtection="1">
      <alignment horizontal="left" vertical="top" wrapText="1"/>
      <protection locked="0"/>
    </xf>
    <xf numFmtId="49" fontId="8" fillId="2" borderId="5" xfId="0" applyNumberFormat="1" applyFont="1" applyFill="1" applyBorder="1" applyAlignment="1" applyProtection="1">
      <alignment horizontal="left" vertical="top" wrapText="1"/>
      <protection locked="0"/>
    </xf>
    <xf numFmtId="0" fontId="11" fillId="0" borderId="65"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49" fontId="15" fillId="0" borderId="12" xfId="0" applyNumberFormat="1" applyFont="1" applyFill="1" applyBorder="1" applyAlignment="1" applyProtection="1">
      <alignment horizontal="right" vertical="center"/>
    </xf>
    <xf numFmtId="0" fontId="4" fillId="0" borderId="13"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49" fontId="9" fillId="0" borderId="0" xfId="0" applyNumberFormat="1" applyFont="1" applyFill="1" applyBorder="1" applyAlignment="1" applyProtection="1">
      <alignment horizontal="left" vertical="center" wrapText="1"/>
      <protection locked="0"/>
    </xf>
    <xf numFmtId="49" fontId="9" fillId="0" borderId="5" xfId="0" applyNumberFormat="1" applyFont="1" applyFill="1" applyBorder="1" applyAlignment="1" applyProtection="1">
      <alignment horizontal="left" vertical="center" wrapText="1"/>
      <protection locked="0"/>
    </xf>
    <xf numFmtId="2" fontId="10" fillId="0" borderId="19" xfId="0" applyNumberFormat="1" applyFont="1" applyFill="1" applyBorder="1" applyAlignment="1" applyProtection="1">
      <alignment horizontal="center" vertical="center"/>
    </xf>
    <xf numFmtId="2" fontId="10" fillId="0" borderId="20" xfId="0" applyNumberFormat="1" applyFont="1" applyFill="1" applyBorder="1" applyAlignment="1" applyProtection="1">
      <alignment horizontal="center" vertical="center"/>
    </xf>
    <xf numFmtId="2" fontId="10" fillId="0" borderId="55" xfId="0" applyNumberFormat="1" applyFont="1" applyFill="1" applyBorder="1" applyAlignment="1" applyProtection="1">
      <alignment horizontal="center" vertical="center"/>
    </xf>
    <xf numFmtId="2" fontId="13" fillId="0" borderId="20" xfId="0" applyNumberFormat="1" applyFont="1" applyFill="1" applyBorder="1" applyAlignment="1" applyProtection="1">
      <alignment horizontal="center" vertical="center"/>
    </xf>
    <xf numFmtId="2" fontId="13" fillId="0" borderId="21" xfId="0" applyNumberFormat="1" applyFont="1" applyFill="1" applyBorder="1" applyAlignment="1" applyProtection="1">
      <alignment horizontal="center" vertical="center"/>
    </xf>
    <xf numFmtId="2" fontId="13" fillId="0" borderId="55" xfId="0" applyNumberFormat="1" applyFont="1" applyFill="1" applyBorder="1" applyAlignment="1" applyProtection="1">
      <alignment horizontal="center" vertical="center"/>
    </xf>
    <xf numFmtId="2" fontId="29" fillId="0" borderId="68" xfId="0" applyNumberFormat="1" applyFont="1" applyFill="1" applyBorder="1" applyAlignment="1" applyProtection="1">
      <alignment horizontal="left" vertical="top" wrapText="1"/>
    </xf>
    <xf numFmtId="2" fontId="29" fillId="0" borderId="47" xfId="0" applyNumberFormat="1" applyFont="1" applyFill="1" applyBorder="1" applyAlignment="1" applyProtection="1">
      <alignment horizontal="left" vertical="top" wrapText="1"/>
    </xf>
    <xf numFmtId="2" fontId="5" fillId="0" borderId="33" xfId="0" applyNumberFormat="1" applyFont="1" applyFill="1" applyBorder="1" applyAlignment="1" applyProtection="1">
      <alignment horizontal="left" vertical="top" wrapText="1"/>
    </xf>
    <xf numFmtId="0" fontId="11" fillId="0" borderId="20" xfId="0" applyFont="1" applyFill="1" applyBorder="1" applyAlignment="1" applyProtection="1">
      <alignment horizontal="center"/>
    </xf>
    <xf numFmtId="0" fontId="11" fillId="0" borderId="21" xfId="0" applyFont="1" applyFill="1" applyBorder="1" applyAlignment="1" applyProtection="1">
      <alignment horizontal="center"/>
    </xf>
    <xf numFmtId="0" fontId="14" fillId="0" borderId="0" xfId="0" applyFont="1" applyFill="1" applyBorder="1" applyAlignment="1" applyProtection="1">
      <alignment horizontal="center"/>
    </xf>
    <xf numFmtId="0" fontId="14" fillId="0" borderId="5" xfId="0" applyFont="1" applyFill="1" applyBorder="1" applyAlignment="1" applyProtection="1">
      <alignment horizontal="center"/>
    </xf>
    <xf numFmtId="49" fontId="8" fillId="0" borderId="19" xfId="0" applyNumberFormat="1" applyFont="1" applyFill="1" applyBorder="1" applyAlignment="1" applyProtection="1">
      <alignment vertical="center" wrapText="1"/>
      <protection locked="0"/>
    </xf>
    <xf numFmtId="49" fontId="9" fillId="0" borderId="20" xfId="0" applyNumberFormat="1" applyFont="1" applyFill="1" applyBorder="1" applyAlignment="1" applyProtection="1">
      <alignment vertical="center" wrapText="1"/>
      <protection locked="0"/>
    </xf>
    <xf numFmtId="49" fontId="9" fillId="0" borderId="21" xfId="0" applyNumberFormat="1" applyFont="1" applyFill="1" applyBorder="1" applyAlignment="1" applyProtection="1">
      <alignment vertical="center" wrapText="1"/>
      <protection locked="0"/>
    </xf>
    <xf numFmtId="49" fontId="8" fillId="0" borderId="69" xfId="0" applyNumberFormat="1" applyFont="1" applyFill="1" applyBorder="1" applyAlignment="1" applyProtection="1">
      <alignment horizontal="left" vertical="center" wrapText="1"/>
      <protection locked="0"/>
    </xf>
    <xf numFmtId="49" fontId="8" fillId="0" borderId="67" xfId="0" applyNumberFormat="1" applyFont="1" applyFill="1" applyBorder="1" applyAlignment="1" applyProtection="1">
      <alignment horizontal="left" vertical="center" wrapText="1"/>
      <protection locked="0"/>
    </xf>
    <xf numFmtId="49" fontId="8" fillId="0" borderId="70" xfId="0" applyNumberFormat="1" applyFont="1" applyFill="1" applyBorder="1" applyAlignment="1" applyProtection="1">
      <alignment horizontal="left" vertical="center" wrapText="1"/>
      <protection locked="0"/>
    </xf>
    <xf numFmtId="49" fontId="8" fillId="0" borderId="19" xfId="0" applyNumberFormat="1" applyFont="1" applyFill="1" applyBorder="1" applyAlignment="1" applyProtection="1">
      <alignment horizontal="left" vertical="top" wrapText="1"/>
      <protection locked="0"/>
    </xf>
    <xf numFmtId="49" fontId="8" fillId="0" borderId="20" xfId="0" applyNumberFormat="1" applyFont="1" applyFill="1" applyBorder="1" applyAlignment="1" applyProtection="1">
      <alignment horizontal="left" vertical="top" wrapText="1"/>
      <protection locked="0"/>
    </xf>
    <xf numFmtId="49" fontId="8" fillId="0" borderId="21" xfId="0" applyNumberFormat="1" applyFont="1" applyFill="1" applyBorder="1" applyAlignment="1" applyProtection="1">
      <alignment horizontal="left" vertical="top" wrapText="1"/>
      <protection locked="0"/>
    </xf>
    <xf numFmtId="49" fontId="8" fillId="0" borderId="19" xfId="0" applyNumberFormat="1" applyFont="1" applyFill="1" applyBorder="1" applyAlignment="1" applyProtection="1">
      <alignment horizontal="left" vertical="center" wrapText="1"/>
      <protection locked="0"/>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49" fontId="8" fillId="0" borderId="19" xfId="0" applyNumberFormat="1" applyFont="1" applyFill="1" applyBorder="1" applyAlignment="1" applyProtection="1">
      <alignment horizontal="center" vertical="top" wrapText="1"/>
      <protection locked="0"/>
    </xf>
    <xf numFmtId="49" fontId="8" fillId="0" borderId="20" xfId="0" applyNumberFormat="1" applyFont="1" applyFill="1" applyBorder="1" applyAlignment="1" applyProtection="1">
      <alignment horizontal="center" vertical="top" wrapText="1"/>
      <protection locked="0"/>
    </xf>
    <xf numFmtId="49" fontId="8" fillId="0" borderId="21" xfId="0" applyNumberFormat="1" applyFont="1" applyFill="1" applyBorder="1" applyAlignment="1" applyProtection="1">
      <alignment horizontal="center" vertical="top" wrapText="1"/>
      <protection locked="0"/>
    </xf>
    <xf numFmtId="0" fontId="29" fillId="0" borderId="20" xfId="0" applyFont="1" applyFill="1" applyBorder="1" applyAlignment="1" applyProtection="1">
      <alignment horizontal="center" vertical="center"/>
    </xf>
    <xf numFmtId="0" fontId="0" fillId="0" borderId="0" xfId="0" applyAlignment="1">
      <alignment horizontal="left"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1" fillId="0" borderId="2" xfId="0" applyFont="1" applyBorder="1" applyAlignment="1">
      <alignment horizontal="center" wrapText="1"/>
    </xf>
    <xf numFmtId="0" fontId="1" fillId="0" borderId="6" xfId="0" applyFont="1" applyBorder="1" applyAlignment="1">
      <alignment horizont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165" fontId="1" fillId="4" borderId="29" xfId="0" applyNumberFormat="1" applyFont="1" applyFill="1" applyBorder="1" applyAlignment="1">
      <alignment horizontal="center" vertical="center"/>
    </xf>
    <xf numFmtId="165" fontId="1" fillId="4" borderId="31" xfId="0" applyNumberFormat="1" applyFont="1" applyFill="1" applyBorder="1" applyAlignment="1">
      <alignment horizontal="center" vertical="center"/>
    </xf>
    <xf numFmtId="165" fontId="1" fillId="4" borderId="30" xfId="0" applyNumberFormat="1" applyFont="1" applyFill="1" applyBorder="1" applyAlignment="1">
      <alignment horizontal="center" vertical="center" wrapText="1"/>
    </xf>
    <xf numFmtId="165" fontId="1" fillId="4" borderId="32" xfId="0" applyNumberFormat="1" applyFont="1" applyFill="1" applyBorder="1" applyAlignment="1">
      <alignment horizontal="center" vertical="center" wrapText="1"/>
    </xf>
    <xf numFmtId="0" fontId="1" fillId="6" borderId="66" xfId="0" applyFont="1" applyFill="1" applyBorder="1" applyAlignment="1">
      <alignment horizontal="center" wrapText="1"/>
    </xf>
    <xf numFmtId="0" fontId="1" fillId="6" borderId="13" xfId="0" applyFont="1" applyFill="1" applyBorder="1" applyAlignment="1">
      <alignment horizontal="center" wrapText="1"/>
    </xf>
    <xf numFmtId="0" fontId="1" fillId="6" borderId="56" xfId="0" applyFont="1" applyFill="1" applyBorder="1" applyAlignment="1">
      <alignment horizontal="center" wrapText="1"/>
    </xf>
    <xf numFmtId="0" fontId="1" fillId="0" borderId="46" xfId="0" applyFont="1" applyBorder="1" applyAlignment="1">
      <alignment horizontal="left" vertical="center"/>
    </xf>
    <xf numFmtId="0" fontId="1" fillId="0" borderId="45" xfId="0" applyFont="1" applyBorder="1" applyAlignment="1">
      <alignment horizontal="left" vertical="center"/>
    </xf>
    <xf numFmtId="0" fontId="1" fillId="6" borderId="65" xfId="0" applyFont="1" applyFill="1" applyBorder="1" applyAlignment="1">
      <alignment horizontal="center" wrapText="1"/>
    </xf>
    <xf numFmtId="0" fontId="1" fillId="6" borderId="21" xfId="0" applyFont="1" applyFill="1" applyBorder="1" applyAlignment="1">
      <alignment horizontal="center" wrapText="1"/>
    </xf>
    <xf numFmtId="0" fontId="1" fillId="6" borderId="19" xfId="0" applyFont="1" applyFill="1" applyBorder="1" applyAlignment="1">
      <alignment horizontal="center" wrapText="1"/>
    </xf>
    <xf numFmtId="0" fontId="1" fillId="6" borderId="55" xfId="0" applyFont="1" applyFill="1" applyBorder="1" applyAlignment="1">
      <alignment horizontal="center" wrapText="1"/>
    </xf>
    <xf numFmtId="0" fontId="1" fillId="6" borderId="20" xfId="0" applyFont="1" applyFill="1" applyBorder="1" applyAlignment="1">
      <alignment horizontal="center" wrapText="1"/>
    </xf>
    <xf numFmtId="0" fontId="40" fillId="0" borderId="23" xfId="0" applyFont="1" applyBorder="1" applyAlignment="1">
      <alignment horizontal="left" vertical="center" wrapText="1"/>
    </xf>
    <xf numFmtId="0" fontId="40" fillId="0" borderId="33" xfId="0" applyFont="1" applyBorder="1" applyAlignment="1">
      <alignment horizontal="left" vertical="center" wrapText="1"/>
    </xf>
    <xf numFmtId="0" fontId="40" fillId="0" borderId="24" xfId="0" applyFont="1" applyBorder="1" applyAlignment="1">
      <alignment horizontal="left" vertical="center" wrapText="1"/>
    </xf>
    <xf numFmtId="0" fontId="39" fillId="0" borderId="52" xfId="0" applyFont="1" applyBorder="1" applyAlignment="1">
      <alignment horizontal="left" vertical="center"/>
    </xf>
    <xf numFmtId="0" fontId="39" fillId="0" borderId="17" xfId="0" applyFont="1" applyBorder="1" applyAlignment="1">
      <alignment horizontal="left" vertical="center"/>
    </xf>
    <xf numFmtId="0" fontId="39" fillId="0" borderId="74" xfId="0" applyFont="1" applyBorder="1" applyAlignment="1">
      <alignment horizontal="left" vertical="center"/>
    </xf>
    <xf numFmtId="0" fontId="44" fillId="0" borderId="23"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24" xfId="0" applyFont="1" applyBorder="1" applyAlignment="1">
      <alignment horizontal="center" vertical="center" wrapText="1"/>
    </xf>
    <xf numFmtId="3" fontId="9" fillId="0" borderId="22" xfId="0" applyNumberFormat="1" applyFont="1" applyBorder="1" applyAlignment="1" applyProtection="1">
      <alignment horizontal="center" vertical="center" wrapText="1"/>
      <protection locked="0"/>
    </xf>
    <xf numFmtId="3" fontId="9" fillId="0" borderId="22" xfId="0" applyNumberFormat="1" applyFont="1" applyBorder="1" applyAlignment="1">
      <alignment horizontal="center" vertical="center"/>
    </xf>
    <xf numFmtId="49" fontId="9" fillId="0" borderId="22" xfId="0" applyNumberFormat="1" applyFont="1" applyBorder="1" applyAlignment="1" applyProtection="1">
      <alignment horizontal="right" vertical="center" wrapText="1"/>
      <protection locked="0"/>
    </xf>
    <xf numFmtId="4" fontId="29" fillId="0" borderId="22" xfId="0" applyNumberFormat="1" applyFont="1" applyBorder="1" applyAlignment="1">
      <alignment horizontal="center" vertical="center"/>
    </xf>
    <xf numFmtId="3" fontId="9" fillId="0" borderId="64" xfId="0" applyNumberFormat="1" applyFont="1" applyBorder="1" applyAlignment="1">
      <alignment horizontal="center" vertical="center"/>
    </xf>
  </cellXfs>
  <cellStyles count="5">
    <cellStyle name="Comma" xfId="2" builtinId="3"/>
    <cellStyle name="Currency" xfId="3" builtinId="4"/>
    <cellStyle name="Currency 2" xfId="1" xr:uid="{43D67CAB-A8B8-4AB5-952A-75952C3B656D}"/>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361950</xdr:rowOff>
    </xdr:from>
    <xdr:to>
      <xdr:col>0</xdr:col>
      <xdr:colOff>9525</xdr:colOff>
      <xdr:row>13</xdr:row>
      <xdr:rowOff>371475</xdr:rowOff>
    </xdr:to>
    <xdr:cxnSp macro="">
      <xdr:nvCxnSpPr>
        <xdr:cNvPr id="6" name="Straight Arrow Connector 5">
          <a:extLst>
            <a:ext uri="{FF2B5EF4-FFF2-40B4-BE49-F238E27FC236}">
              <a16:creationId xmlns:a16="http://schemas.microsoft.com/office/drawing/2014/main" id="{2B03D030-1947-47D1-9E7E-D936F1E467A5}"/>
            </a:ext>
          </a:extLst>
        </xdr:cNvPr>
        <xdr:cNvCxnSpPr/>
      </xdr:nvCxnSpPr>
      <xdr:spPr>
        <a:xfrm flipV="1">
          <a:off x="0" y="384810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0</xdr:rowOff>
    </xdr:from>
    <xdr:to>
      <xdr:col>0</xdr:col>
      <xdr:colOff>19050</xdr:colOff>
      <xdr:row>47</xdr:row>
      <xdr:rowOff>0</xdr:rowOff>
    </xdr:to>
    <xdr:cxnSp macro="">
      <xdr:nvCxnSpPr>
        <xdr:cNvPr id="14" name="Straight Arrow Connector 13">
          <a:extLst>
            <a:ext uri="{FF2B5EF4-FFF2-40B4-BE49-F238E27FC236}">
              <a16:creationId xmlns:a16="http://schemas.microsoft.com/office/drawing/2014/main" id="{53D20B74-2BA5-4F4E-9937-8DD9054E6647}"/>
            </a:ext>
          </a:extLst>
        </xdr:cNvPr>
        <xdr:cNvCxnSpPr/>
      </xdr:nvCxnSpPr>
      <xdr:spPr>
        <a:xfrm flipV="1">
          <a:off x="0" y="50558700"/>
          <a:ext cx="19050" cy="952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390525</xdr:rowOff>
    </xdr:from>
    <xdr:to>
      <xdr:col>0</xdr:col>
      <xdr:colOff>19050</xdr:colOff>
      <xdr:row>22</xdr:row>
      <xdr:rowOff>400051</xdr:rowOff>
    </xdr:to>
    <xdr:cxnSp macro="">
      <xdr:nvCxnSpPr>
        <xdr:cNvPr id="21" name="Straight Arrow Connector 20">
          <a:extLst>
            <a:ext uri="{FF2B5EF4-FFF2-40B4-BE49-F238E27FC236}">
              <a16:creationId xmlns:a16="http://schemas.microsoft.com/office/drawing/2014/main" id="{48CEAFFD-ACF0-4FD5-8B9E-22569086E8AA}"/>
            </a:ext>
          </a:extLst>
        </xdr:cNvPr>
        <xdr:cNvCxnSpPr/>
      </xdr:nvCxnSpPr>
      <xdr:spPr>
        <a:xfrm flipV="1">
          <a:off x="0" y="18126732"/>
          <a:ext cx="19050" cy="9526"/>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209550</xdr:rowOff>
    </xdr:from>
    <xdr:to>
      <xdr:col>0</xdr:col>
      <xdr:colOff>19050</xdr:colOff>
      <xdr:row>45</xdr:row>
      <xdr:rowOff>219077</xdr:rowOff>
    </xdr:to>
    <xdr:cxnSp macro="">
      <xdr:nvCxnSpPr>
        <xdr:cNvPr id="13" name="Straight Arrow Connector 12">
          <a:extLst>
            <a:ext uri="{FF2B5EF4-FFF2-40B4-BE49-F238E27FC236}">
              <a16:creationId xmlns:a16="http://schemas.microsoft.com/office/drawing/2014/main" id="{94EF5A66-C7EE-4643-A632-BE770D52E76C}"/>
            </a:ext>
          </a:extLst>
        </xdr:cNvPr>
        <xdr:cNvCxnSpPr/>
      </xdr:nvCxnSpPr>
      <xdr:spPr>
        <a:xfrm>
          <a:off x="0" y="28565584"/>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361950</xdr:rowOff>
    </xdr:from>
    <xdr:to>
      <xdr:col>0</xdr:col>
      <xdr:colOff>9525</xdr:colOff>
      <xdr:row>3</xdr:row>
      <xdr:rowOff>371475</xdr:rowOff>
    </xdr:to>
    <xdr:cxnSp macro="">
      <xdr:nvCxnSpPr>
        <xdr:cNvPr id="8" name="Straight Arrow Connector 7">
          <a:extLst>
            <a:ext uri="{FF2B5EF4-FFF2-40B4-BE49-F238E27FC236}">
              <a16:creationId xmlns:a16="http://schemas.microsoft.com/office/drawing/2014/main" id="{A8F2EDB1-163E-42D9-91BD-1F457AE52659}"/>
            </a:ext>
          </a:extLst>
        </xdr:cNvPr>
        <xdr:cNvCxnSpPr/>
      </xdr:nvCxnSpPr>
      <xdr:spPr>
        <a:xfrm flipV="1">
          <a:off x="0" y="142875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19</xdr:row>
      <xdr:rowOff>390525</xdr:rowOff>
    </xdr:from>
    <xdr:to>
      <xdr:col>0</xdr:col>
      <xdr:colOff>19050</xdr:colOff>
      <xdr:row>19</xdr:row>
      <xdr:rowOff>400051</xdr:rowOff>
    </xdr:to>
    <xdr:cxnSp macro="">
      <xdr:nvCxnSpPr>
        <xdr:cNvPr id="9" name="Straight Arrow Connector 8">
          <a:extLst>
            <a:ext uri="{FF2B5EF4-FFF2-40B4-BE49-F238E27FC236}">
              <a16:creationId xmlns:a16="http://schemas.microsoft.com/office/drawing/2014/main" id="{7EE1EC0D-8A5C-485D-8E83-1369EE3F1047}"/>
            </a:ext>
          </a:extLst>
        </xdr:cNvPr>
        <xdr:cNvCxnSpPr/>
      </xdr:nvCxnSpPr>
      <xdr:spPr>
        <a:xfrm flipV="1">
          <a:off x="0" y="10020300"/>
          <a:ext cx="19050" cy="1"/>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209550</xdr:rowOff>
    </xdr:from>
    <xdr:to>
      <xdr:col>0</xdr:col>
      <xdr:colOff>19050</xdr:colOff>
      <xdr:row>34</xdr:row>
      <xdr:rowOff>219077</xdr:rowOff>
    </xdr:to>
    <xdr:cxnSp macro="">
      <xdr:nvCxnSpPr>
        <xdr:cNvPr id="10" name="Straight Arrow Connector 9">
          <a:extLst>
            <a:ext uri="{FF2B5EF4-FFF2-40B4-BE49-F238E27FC236}">
              <a16:creationId xmlns:a16="http://schemas.microsoft.com/office/drawing/2014/main" id="{4B800567-337E-4FC5-8325-DF6F17BE50C8}"/>
            </a:ext>
          </a:extLst>
        </xdr:cNvPr>
        <xdr:cNvCxnSpPr/>
      </xdr:nvCxnSpPr>
      <xdr:spPr>
        <a:xfrm>
          <a:off x="0" y="16716375"/>
          <a:ext cx="19050" cy="9527"/>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228600</xdr:rowOff>
    </xdr:from>
    <xdr:to>
      <xdr:col>0</xdr:col>
      <xdr:colOff>9525</xdr:colOff>
      <xdr:row>47</xdr:row>
      <xdr:rowOff>238125</xdr:rowOff>
    </xdr:to>
    <xdr:cxnSp macro="">
      <xdr:nvCxnSpPr>
        <xdr:cNvPr id="11" name="Straight Arrow Connector 10">
          <a:extLst>
            <a:ext uri="{FF2B5EF4-FFF2-40B4-BE49-F238E27FC236}">
              <a16:creationId xmlns:a16="http://schemas.microsoft.com/office/drawing/2014/main" id="{E002A7E4-8F63-439B-B5D6-1E0BA2B30426}"/>
            </a:ext>
          </a:extLst>
        </xdr:cNvPr>
        <xdr:cNvCxnSpPr/>
      </xdr:nvCxnSpPr>
      <xdr:spPr>
        <a:xfrm flipV="1">
          <a:off x="0" y="22726650"/>
          <a:ext cx="9525" cy="9525"/>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228600</xdr:rowOff>
    </xdr:from>
    <xdr:to>
      <xdr:col>0</xdr:col>
      <xdr:colOff>9525</xdr:colOff>
      <xdr:row>51</xdr:row>
      <xdr:rowOff>285750</xdr:rowOff>
    </xdr:to>
    <xdr:cxnSp macro="">
      <xdr:nvCxnSpPr>
        <xdr:cNvPr id="12" name="Straight Arrow Connector 11">
          <a:extLst>
            <a:ext uri="{FF2B5EF4-FFF2-40B4-BE49-F238E27FC236}">
              <a16:creationId xmlns:a16="http://schemas.microsoft.com/office/drawing/2014/main" id="{5BE43B3E-A720-40C5-BD7F-49F005E6952C}"/>
            </a:ext>
          </a:extLst>
        </xdr:cNvPr>
        <xdr:cNvCxnSpPr/>
      </xdr:nvCxnSpPr>
      <xdr:spPr>
        <a:xfrm>
          <a:off x="0" y="23764875"/>
          <a:ext cx="9525" cy="55245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298457</xdr:rowOff>
    </xdr:from>
    <xdr:to>
      <xdr:col>0</xdr:col>
      <xdr:colOff>38100</xdr:colOff>
      <xdr:row>46</xdr:row>
      <xdr:rowOff>314325</xdr:rowOff>
    </xdr:to>
    <xdr:cxnSp macro="">
      <xdr:nvCxnSpPr>
        <xdr:cNvPr id="13" name="Straight Arrow Connector 12">
          <a:extLst>
            <a:ext uri="{FF2B5EF4-FFF2-40B4-BE49-F238E27FC236}">
              <a16:creationId xmlns:a16="http://schemas.microsoft.com/office/drawing/2014/main" id="{9271A4AA-7DE1-4F41-9ED7-D25676756706}"/>
            </a:ext>
          </a:extLst>
        </xdr:cNvPr>
        <xdr:cNvCxnSpPr/>
      </xdr:nvCxnSpPr>
      <xdr:spPr>
        <a:xfrm>
          <a:off x="0" y="22501232"/>
          <a:ext cx="38100" cy="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361950</xdr:rowOff>
    </xdr:from>
    <xdr:to>
      <xdr:col>0</xdr:col>
      <xdr:colOff>9525</xdr:colOff>
      <xdr:row>3</xdr:row>
      <xdr:rowOff>371475</xdr:rowOff>
    </xdr:to>
    <xdr:cxnSp macro="">
      <xdr:nvCxnSpPr>
        <xdr:cNvPr id="14" name="Straight Arrow Connector 13">
          <a:extLst>
            <a:ext uri="{FF2B5EF4-FFF2-40B4-BE49-F238E27FC236}">
              <a16:creationId xmlns:a16="http://schemas.microsoft.com/office/drawing/2014/main" id="{98C482E5-2B23-45BF-8606-0412E19F111A}"/>
            </a:ext>
          </a:extLst>
        </xdr:cNvPr>
        <xdr:cNvCxnSpPr/>
      </xdr:nvCxnSpPr>
      <xdr:spPr>
        <a:xfrm flipV="1">
          <a:off x="0" y="1428750"/>
          <a:ext cx="95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0</xdr:rowOff>
    </xdr:from>
    <xdr:to>
      <xdr:col>0</xdr:col>
      <xdr:colOff>19050</xdr:colOff>
      <xdr:row>10</xdr:row>
      <xdr:rowOff>0</xdr:rowOff>
    </xdr:to>
    <xdr:cxnSp macro="">
      <xdr:nvCxnSpPr>
        <xdr:cNvPr id="15" name="Straight Arrow Connector 14">
          <a:extLst>
            <a:ext uri="{FF2B5EF4-FFF2-40B4-BE49-F238E27FC236}">
              <a16:creationId xmlns:a16="http://schemas.microsoft.com/office/drawing/2014/main" id="{4F1C9EEA-D87E-4DDA-ADF3-BF8BB86183E1}"/>
            </a:ext>
          </a:extLst>
        </xdr:cNvPr>
        <xdr:cNvCxnSpPr/>
      </xdr:nvCxnSpPr>
      <xdr:spPr>
        <a:xfrm flipV="1">
          <a:off x="0" y="4972050"/>
          <a:ext cx="19050" cy="0"/>
        </a:xfrm>
        <a:prstGeom prst="straightConnector1">
          <a:avLst/>
        </a:prstGeom>
        <a:ln w="19050">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itnobpfs1\program\SD\RULES\Practice%20Standards\NOP-17-02%20(Compliance)\PR\RIA-RFA\Copy%20of%20FDA%20Labeling%20Cost%20Model_Aug%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Product"/>
      <sheetName val="Label Change Costs"/>
      <sheetName val="Print Method"/>
      <sheetName val="Coordination"/>
      <sheetName val="Package"/>
      <sheetName val="Package Inserts"/>
      <sheetName val="Peel-Back Labels"/>
      <sheetName val="Analytical Costs"/>
      <sheetName val="Market Test Costs"/>
      <sheetName val="Inventory"/>
      <sheetName val="Labor Costs"/>
      <sheetName val="NAICS"/>
      <sheetName val="Product Categories"/>
      <sheetName val="Output"/>
      <sheetName val="Output1"/>
      <sheetName val="Output2"/>
      <sheetName val="Output4"/>
      <sheetName val="Output3"/>
    </sheetNames>
    <sheetDataSet>
      <sheetData sheetId="0"/>
      <sheetData sheetId="1">
        <row r="6">
          <cell r="BM6">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D80DE-4239-4564-8049-56EB7D13764E}">
  <dimension ref="A1:UB1677"/>
  <sheetViews>
    <sheetView tabSelected="1" zoomScale="110" zoomScaleNormal="110" workbookViewId="0">
      <selection activeCell="H25" sqref="H25"/>
    </sheetView>
  </sheetViews>
  <sheetFormatPr defaultRowHeight="15" x14ac:dyDescent="0.25"/>
  <cols>
    <col min="1" max="1" width="12.42578125" style="1" customWidth="1"/>
    <col min="2" max="2" width="9.140625" style="1"/>
    <col min="3" max="3" width="9.7109375" style="1" bestFit="1" customWidth="1"/>
    <col min="4" max="7" width="9.140625" style="1"/>
    <col min="8" max="8" width="10.7109375" style="1" customWidth="1"/>
    <col min="9" max="9" width="9.140625" style="1"/>
    <col min="10" max="10" width="15.42578125" style="1" customWidth="1"/>
    <col min="11" max="11" width="9.140625" style="1"/>
    <col min="12" max="12" width="19.28515625" style="56" customWidth="1"/>
    <col min="13" max="13" width="14.7109375" style="1" customWidth="1"/>
    <col min="14" max="14" width="15.85546875" style="1" customWidth="1"/>
    <col min="15" max="15" width="17.42578125" style="1" customWidth="1"/>
    <col min="17" max="17" width="14.28515625" bestFit="1" customWidth="1"/>
    <col min="18" max="18" width="19.28515625" customWidth="1"/>
    <col min="19" max="19" width="17.42578125" customWidth="1"/>
    <col min="21" max="21" width="12.140625" bestFit="1" customWidth="1"/>
    <col min="188" max="188" width="14.42578125" bestFit="1" customWidth="1"/>
    <col min="189" max="194" width="7.7109375" customWidth="1"/>
    <col min="195" max="195" width="9.28515625" customWidth="1"/>
    <col min="196" max="196" width="7.7109375" customWidth="1"/>
    <col min="197" max="197" width="15.5703125" customWidth="1"/>
    <col min="198" max="198" width="7.7109375" customWidth="1"/>
    <col min="199" max="199" width="14.7109375" bestFit="1" customWidth="1"/>
    <col min="200" max="200" width="11.28515625" customWidth="1"/>
    <col min="201" max="201" width="7.28515625" customWidth="1"/>
    <col min="202" max="202" width="14.28515625" customWidth="1"/>
    <col min="444" max="444" width="14.42578125" bestFit="1" customWidth="1"/>
    <col min="445" max="450" width="7.7109375" customWidth="1"/>
    <col min="451" max="451" width="9.28515625" customWidth="1"/>
    <col min="452" max="452" width="7.7109375" customWidth="1"/>
    <col min="453" max="453" width="15.5703125" customWidth="1"/>
    <col min="454" max="454" width="7.7109375" customWidth="1"/>
    <col min="455" max="455" width="14.7109375" bestFit="1" customWidth="1"/>
    <col min="456" max="456" width="11.28515625" customWidth="1"/>
    <col min="457" max="457" width="7.28515625" customWidth="1"/>
    <col min="458" max="458" width="14.28515625" customWidth="1"/>
    <col min="502" max="699" width="9.140625" style="1"/>
    <col min="700" max="700" width="14.42578125" style="1" bestFit="1" customWidth="1"/>
    <col min="701" max="706" width="7.7109375" style="1" customWidth="1"/>
    <col min="707" max="707" width="9.28515625" style="1" customWidth="1"/>
    <col min="708" max="708" width="7.7109375" style="1" customWidth="1"/>
    <col min="709" max="709" width="15.5703125" style="1" customWidth="1"/>
    <col min="710" max="710" width="7.7109375" style="1" customWidth="1"/>
    <col min="711" max="711" width="14.7109375" style="1" bestFit="1" customWidth="1"/>
    <col min="712" max="712" width="11.28515625" style="1" customWidth="1"/>
    <col min="713" max="713" width="7.28515625" style="1" customWidth="1"/>
    <col min="714" max="714" width="14.28515625" style="1" customWidth="1"/>
    <col min="715" max="955" width="9.140625" style="1"/>
    <col min="956" max="956" width="14.42578125" style="1" bestFit="1" customWidth="1"/>
    <col min="957" max="962" width="7.7109375" style="1" customWidth="1"/>
    <col min="963" max="963" width="9.28515625" style="1" customWidth="1"/>
    <col min="964" max="964" width="7.7109375" style="1" customWidth="1"/>
    <col min="965" max="965" width="15.5703125" style="1" customWidth="1"/>
    <col min="966" max="966" width="7.7109375" style="1" customWidth="1"/>
    <col min="967" max="967" width="14.7109375" style="1" bestFit="1" customWidth="1"/>
    <col min="968" max="968" width="11.28515625" style="1" customWidth="1"/>
    <col min="969" max="969" width="7.28515625" style="1" customWidth="1"/>
    <col min="970" max="970" width="14.28515625" style="1" customWidth="1"/>
    <col min="971" max="1211" width="9.140625" style="1"/>
    <col min="1212" max="1212" width="14.42578125" style="1" bestFit="1" customWidth="1"/>
    <col min="1213" max="1218" width="7.7109375" style="1" customWidth="1"/>
    <col min="1219" max="1219" width="9.28515625" style="1" customWidth="1"/>
    <col min="1220" max="1220" width="7.7109375" style="1" customWidth="1"/>
    <col min="1221" max="1221" width="15.5703125" style="1" customWidth="1"/>
    <col min="1222" max="1222" width="7.7109375" style="1" customWidth="1"/>
    <col min="1223" max="1223" width="14.7109375" style="1" bestFit="1" customWidth="1"/>
    <col min="1224" max="1224" width="11.28515625" style="1" customWidth="1"/>
    <col min="1225" max="1225" width="7.28515625" style="1" customWidth="1"/>
    <col min="1226" max="1226" width="14.28515625" style="1" customWidth="1"/>
    <col min="1227" max="1467" width="9.140625" style="1"/>
    <col min="1468" max="1468" width="14.42578125" style="1" bestFit="1" customWidth="1"/>
    <col min="1469" max="1474" width="7.7109375" style="1" customWidth="1"/>
    <col min="1475" max="1475" width="9.28515625" style="1" customWidth="1"/>
    <col min="1476" max="1476" width="7.7109375" style="1" customWidth="1"/>
    <col min="1477" max="1477" width="15.5703125" style="1" customWidth="1"/>
    <col min="1478" max="1478" width="7.7109375" style="1" customWidth="1"/>
    <col min="1479" max="1479" width="14.7109375" style="1" bestFit="1" customWidth="1"/>
    <col min="1480" max="1480" width="11.28515625" style="1" customWidth="1"/>
    <col min="1481" max="1481" width="7.28515625" style="1" customWidth="1"/>
    <col min="1482" max="1482" width="14.28515625" style="1" customWidth="1"/>
    <col min="1483" max="1723" width="9.140625" style="1"/>
    <col min="1724" max="1724" width="14.42578125" style="1" bestFit="1" customWidth="1"/>
    <col min="1725" max="1730" width="7.7109375" style="1" customWidth="1"/>
    <col min="1731" max="1731" width="9.28515625" style="1" customWidth="1"/>
    <col min="1732" max="1732" width="7.7109375" style="1" customWidth="1"/>
    <col min="1733" max="1733" width="15.5703125" style="1" customWidth="1"/>
    <col min="1734" max="1734" width="7.7109375" style="1" customWidth="1"/>
    <col min="1735" max="1735" width="14.7109375" style="1" bestFit="1" customWidth="1"/>
    <col min="1736" max="1736" width="11.28515625" style="1" customWidth="1"/>
    <col min="1737" max="1737" width="7.28515625" style="1" customWidth="1"/>
    <col min="1738" max="1738" width="14.28515625" style="1" customWidth="1"/>
    <col min="1739" max="1979" width="9.140625" style="1"/>
    <col min="1980" max="1980" width="14.42578125" style="1" bestFit="1" customWidth="1"/>
    <col min="1981" max="1986" width="7.7109375" style="1" customWidth="1"/>
    <col min="1987" max="1987" width="9.28515625" style="1" customWidth="1"/>
    <col min="1988" max="1988" width="7.7109375" style="1" customWidth="1"/>
    <col min="1989" max="1989" width="15.5703125" style="1" customWidth="1"/>
    <col min="1990" max="1990" width="7.7109375" style="1" customWidth="1"/>
    <col min="1991" max="1991" width="14.7109375" style="1" bestFit="1" customWidth="1"/>
    <col min="1992" max="1992" width="11.28515625" style="1" customWidth="1"/>
    <col min="1993" max="1993" width="7.28515625" style="1" customWidth="1"/>
    <col min="1994" max="1994" width="14.28515625" style="1" customWidth="1"/>
    <col min="1995" max="2235" width="9.140625" style="1"/>
    <col min="2236" max="2236" width="14.42578125" style="1" bestFit="1" customWidth="1"/>
    <col min="2237" max="2242" width="7.7109375" style="1" customWidth="1"/>
    <col min="2243" max="2243" width="9.28515625" style="1" customWidth="1"/>
    <col min="2244" max="2244" width="7.7109375" style="1" customWidth="1"/>
    <col min="2245" max="2245" width="15.5703125" style="1" customWidth="1"/>
    <col min="2246" max="2246" width="7.7109375" style="1" customWidth="1"/>
    <col min="2247" max="2247" width="14.7109375" style="1" bestFit="1" customWidth="1"/>
    <col min="2248" max="2248" width="11.28515625" style="1" customWidth="1"/>
    <col min="2249" max="2249" width="7.28515625" style="1" customWidth="1"/>
    <col min="2250" max="2250" width="14.28515625" style="1" customWidth="1"/>
    <col min="2251" max="2491" width="9.140625" style="1"/>
    <col min="2492" max="2492" width="14.42578125" style="1" bestFit="1" customWidth="1"/>
    <col min="2493" max="2498" width="7.7109375" style="1" customWidth="1"/>
    <col min="2499" max="2499" width="9.28515625" style="1" customWidth="1"/>
    <col min="2500" max="2500" width="7.7109375" style="1" customWidth="1"/>
    <col min="2501" max="2501" width="15.5703125" style="1" customWidth="1"/>
    <col min="2502" max="2502" width="7.7109375" style="1" customWidth="1"/>
    <col min="2503" max="2503" width="14.7109375" style="1" bestFit="1" customWidth="1"/>
    <col min="2504" max="2504" width="11.28515625" style="1" customWidth="1"/>
    <col min="2505" max="2505" width="7.28515625" style="1" customWidth="1"/>
    <col min="2506" max="2506" width="14.28515625" style="1" customWidth="1"/>
    <col min="2507" max="2747" width="9.140625" style="1"/>
    <col min="2748" max="2748" width="14.42578125" style="1" bestFit="1" customWidth="1"/>
    <col min="2749" max="2754" width="7.7109375" style="1" customWidth="1"/>
    <col min="2755" max="2755" width="9.28515625" style="1" customWidth="1"/>
    <col min="2756" max="2756" width="7.7109375" style="1" customWidth="1"/>
    <col min="2757" max="2757" width="15.5703125" style="1" customWidth="1"/>
    <col min="2758" max="2758" width="7.7109375" style="1" customWidth="1"/>
    <col min="2759" max="2759" width="14.7109375" style="1" bestFit="1" customWidth="1"/>
    <col min="2760" max="2760" width="11.28515625" style="1" customWidth="1"/>
    <col min="2761" max="2761" width="7.28515625" style="1" customWidth="1"/>
    <col min="2762" max="2762" width="14.28515625" style="1" customWidth="1"/>
    <col min="2763" max="3003" width="9.140625" style="1"/>
    <col min="3004" max="3004" width="14.42578125" style="1" bestFit="1" customWidth="1"/>
    <col min="3005" max="3010" width="7.7109375" style="1" customWidth="1"/>
    <col min="3011" max="3011" width="9.28515625" style="1" customWidth="1"/>
    <col min="3012" max="3012" width="7.7109375" style="1" customWidth="1"/>
    <col min="3013" max="3013" width="15.5703125" style="1" customWidth="1"/>
    <col min="3014" max="3014" width="7.7109375" style="1" customWidth="1"/>
    <col min="3015" max="3015" width="14.7109375" style="1" bestFit="1" customWidth="1"/>
    <col min="3016" max="3016" width="11.28515625" style="1" customWidth="1"/>
    <col min="3017" max="3017" width="7.28515625" style="1" customWidth="1"/>
    <col min="3018" max="3018" width="14.28515625" style="1" customWidth="1"/>
    <col min="3019" max="3259" width="9.140625" style="1"/>
    <col min="3260" max="3260" width="14.42578125" style="1" bestFit="1" customWidth="1"/>
    <col min="3261" max="3266" width="7.7109375" style="1" customWidth="1"/>
    <col min="3267" max="3267" width="9.28515625" style="1" customWidth="1"/>
    <col min="3268" max="3268" width="7.7109375" style="1" customWidth="1"/>
    <col min="3269" max="3269" width="15.5703125" style="1" customWidth="1"/>
    <col min="3270" max="3270" width="7.7109375" style="1" customWidth="1"/>
    <col min="3271" max="3271" width="14.7109375" style="1" bestFit="1" customWidth="1"/>
    <col min="3272" max="3272" width="11.28515625" style="1" customWidth="1"/>
    <col min="3273" max="3273" width="7.28515625" style="1" customWidth="1"/>
    <col min="3274" max="3274" width="14.28515625" style="1" customWidth="1"/>
    <col min="3275" max="3515" width="9.140625" style="1"/>
    <col min="3516" max="3516" width="14.42578125" style="1" bestFit="1" customWidth="1"/>
    <col min="3517" max="3522" width="7.7109375" style="1" customWidth="1"/>
    <col min="3523" max="3523" width="9.28515625" style="1" customWidth="1"/>
    <col min="3524" max="3524" width="7.7109375" style="1" customWidth="1"/>
    <col min="3525" max="3525" width="15.5703125" style="1" customWidth="1"/>
    <col min="3526" max="3526" width="7.7109375" style="1" customWidth="1"/>
    <col min="3527" max="3527" width="14.7109375" style="1" bestFit="1" customWidth="1"/>
    <col min="3528" max="3528" width="11.28515625" style="1" customWidth="1"/>
    <col min="3529" max="3529" width="7.28515625" style="1" customWidth="1"/>
    <col min="3530" max="3530" width="14.28515625" style="1" customWidth="1"/>
    <col min="3531" max="3771" width="9.140625" style="1"/>
    <col min="3772" max="3772" width="14.42578125" style="1" bestFit="1" customWidth="1"/>
    <col min="3773" max="3778" width="7.7109375" style="1" customWidth="1"/>
    <col min="3779" max="3779" width="9.28515625" style="1" customWidth="1"/>
    <col min="3780" max="3780" width="7.7109375" style="1" customWidth="1"/>
    <col min="3781" max="3781" width="15.5703125" style="1" customWidth="1"/>
    <col min="3782" max="3782" width="7.7109375" style="1" customWidth="1"/>
    <col min="3783" max="3783" width="14.7109375" style="1" bestFit="1" customWidth="1"/>
    <col min="3784" max="3784" width="11.28515625" style="1" customWidth="1"/>
    <col min="3785" max="3785" width="7.28515625" style="1" customWidth="1"/>
    <col min="3786" max="3786" width="14.28515625" style="1" customWidth="1"/>
    <col min="3787" max="4027" width="9.140625" style="1"/>
    <col min="4028" max="4028" width="14.42578125" style="1" bestFit="1" customWidth="1"/>
    <col min="4029" max="4034" width="7.7109375" style="1" customWidth="1"/>
    <col min="4035" max="4035" width="9.28515625" style="1" customWidth="1"/>
    <col min="4036" max="4036" width="7.7109375" style="1" customWidth="1"/>
    <col min="4037" max="4037" width="15.5703125" style="1" customWidth="1"/>
    <col min="4038" max="4038" width="7.7109375" style="1" customWidth="1"/>
    <col min="4039" max="4039" width="14.7109375" style="1" bestFit="1" customWidth="1"/>
    <col min="4040" max="4040" width="11.28515625" style="1" customWidth="1"/>
    <col min="4041" max="4041" width="7.28515625" style="1" customWidth="1"/>
    <col min="4042" max="4042" width="14.28515625" style="1" customWidth="1"/>
    <col min="4043" max="4283" width="9.140625" style="1"/>
    <col min="4284" max="4284" width="14.42578125" style="1" bestFit="1" customWidth="1"/>
    <col min="4285" max="4290" width="7.7109375" style="1" customWidth="1"/>
    <col min="4291" max="4291" width="9.28515625" style="1" customWidth="1"/>
    <col min="4292" max="4292" width="7.7109375" style="1" customWidth="1"/>
    <col min="4293" max="4293" width="15.5703125" style="1" customWidth="1"/>
    <col min="4294" max="4294" width="7.7109375" style="1" customWidth="1"/>
    <col min="4295" max="4295" width="14.7109375" style="1" bestFit="1" customWidth="1"/>
    <col min="4296" max="4296" width="11.28515625" style="1" customWidth="1"/>
    <col min="4297" max="4297" width="7.28515625" style="1" customWidth="1"/>
    <col min="4298" max="4298" width="14.28515625" style="1" customWidth="1"/>
    <col min="4299" max="4539" width="9.140625" style="1"/>
    <col min="4540" max="4540" width="14.42578125" style="1" bestFit="1" customWidth="1"/>
    <col min="4541" max="4546" width="7.7109375" style="1" customWidth="1"/>
    <col min="4547" max="4547" width="9.28515625" style="1" customWidth="1"/>
    <col min="4548" max="4548" width="7.7109375" style="1" customWidth="1"/>
    <col min="4549" max="4549" width="15.5703125" style="1" customWidth="1"/>
    <col min="4550" max="4550" width="7.7109375" style="1" customWidth="1"/>
    <col min="4551" max="4551" width="14.7109375" style="1" bestFit="1" customWidth="1"/>
    <col min="4552" max="4552" width="11.28515625" style="1" customWidth="1"/>
    <col min="4553" max="4553" width="7.28515625" style="1" customWidth="1"/>
    <col min="4554" max="4554" width="14.28515625" style="1" customWidth="1"/>
    <col min="4555" max="4795" width="9.140625" style="1"/>
    <col min="4796" max="4796" width="14.42578125" style="1" bestFit="1" customWidth="1"/>
    <col min="4797" max="4802" width="7.7109375" style="1" customWidth="1"/>
    <col min="4803" max="4803" width="9.28515625" style="1" customWidth="1"/>
    <col min="4804" max="4804" width="7.7109375" style="1" customWidth="1"/>
    <col min="4805" max="4805" width="15.5703125" style="1" customWidth="1"/>
    <col min="4806" max="4806" width="7.7109375" style="1" customWidth="1"/>
    <col min="4807" max="4807" width="14.7109375" style="1" bestFit="1" customWidth="1"/>
    <col min="4808" max="4808" width="11.28515625" style="1" customWidth="1"/>
    <col min="4809" max="4809" width="7.28515625" style="1" customWidth="1"/>
    <col min="4810" max="4810" width="14.28515625" style="1" customWidth="1"/>
    <col min="4811" max="5051" width="9.140625" style="1"/>
    <col min="5052" max="5052" width="14.42578125" style="1" bestFit="1" customWidth="1"/>
    <col min="5053" max="5058" width="7.7109375" style="1" customWidth="1"/>
    <col min="5059" max="5059" width="9.28515625" style="1" customWidth="1"/>
    <col min="5060" max="5060" width="7.7109375" style="1" customWidth="1"/>
    <col min="5061" max="5061" width="15.5703125" style="1" customWidth="1"/>
    <col min="5062" max="5062" width="7.7109375" style="1" customWidth="1"/>
    <col min="5063" max="5063" width="14.7109375" style="1" bestFit="1" customWidth="1"/>
    <col min="5064" max="5064" width="11.28515625" style="1" customWidth="1"/>
    <col min="5065" max="5065" width="7.28515625" style="1" customWidth="1"/>
    <col min="5066" max="5066" width="14.28515625" style="1" customWidth="1"/>
    <col min="5067" max="5307" width="9.140625" style="1"/>
    <col min="5308" max="5308" width="14.42578125" style="1" bestFit="1" customWidth="1"/>
    <col min="5309" max="5314" width="7.7109375" style="1" customWidth="1"/>
    <col min="5315" max="5315" width="9.28515625" style="1" customWidth="1"/>
    <col min="5316" max="5316" width="7.7109375" style="1" customWidth="1"/>
    <col min="5317" max="5317" width="15.5703125" style="1" customWidth="1"/>
    <col min="5318" max="5318" width="7.7109375" style="1" customWidth="1"/>
    <col min="5319" max="5319" width="14.7109375" style="1" bestFit="1" customWidth="1"/>
    <col min="5320" max="5320" width="11.28515625" style="1" customWidth="1"/>
    <col min="5321" max="5321" width="7.28515625" style="1" customWidth="1"/>
    <col min="5322" max="5322" width="14.28515625" style="1" customWidth="1"/>
    <col min="5323" max="5563" width="9.140625" style="1"/>
    <col min="5564" max="5564" width="14.42578125" style="1" bestFit="1" customWidth="1"/>
    <col min="5565" max="5570" width="7.7109375" style="1" customWidth="1"/>
    <col min="5571" max="5571" width="9.28515625" style="1" customWidth="1"/>
    <col min="5572" max="5572" width="7.7109375" style="1" customWidth="1"/>
    <col min="5573" max="5573" width="15.5703125" style="1" customWidth="1"/>
    <col min="5574" max="5574" width="7.7109375" style="1" customWidth="1"/>
    <col min="5575" max="5575" width="14.7109375" style="1" bestFit="1" customWidth="1"/>
    <col min="5576" max="5576" width="11.28515625" style="1" customWidth="1"/>
    <col min="5577" max="5577" width="7.28515625" style="1" customWidth="1"/>
    <col min="5578" max="5578" width="14.28515625" style="1" customWidth="1"/>
    <col min="5579" max="5819" width="9.140625" style="1"/>
    <col min="5820" max="5820" width="14.42578125" style="1" bestFit="1" customWidth="1"/>
    <col min="5821" max="5826" width="7.7109375" style="1" customWidth="1"/>
    <col min="5827" max="5827" width="9.28515625" style="1" customWidth="1"/>
    <col min="5828" max="5828" width="7.7109375" style="1" customWidth="1"/>
    <col min="5829" max="5829" width="15.5703125" style="1" customWidth="1"/>
    <col min="5830" max="5830" width="7.7109375" style="1" customWidth="1"/>
    <col min="5831" max="5831" width="14.7109375" style="1" bestFit="1" customWidth="1"/>
    <col min="5832" max="5832" width="11.28515625" style="1" customWidth="1"/>
    <col min="5833" max="5833" width="7.28515625" style="1" customWidth="1"/>
    <col min="5834" max="5834" width="14.28515625" style="1" customWidth="1"/>
    <col min="5835" max="6075" width="9.140625" style="1"/>
    <col min="6076" max="6076" width="14.42578125" style="1" bestFit="1" customWidth="1"/>
    <col min="6077" max="6082" width="7.7109375" style="1" customWidth="1"/>
    <col min="6083" max="6083" width="9.28515625" style="1" customWidth="1"/>
    <col min="6084" max="6084" width="7.7109375" style="1" customWidth="1"/>
    <col min="6085" max="6085" width="15.5703125" style="1" customWidth="1"/>
    <col min="6086" max="6086" width="7.7109375" style="1" customWidth="1"/>
    <col min="6087" max="6087" width="14.7109375" style="1" bestFit="1" customWidth="1"/>
    <col min="6088" max="6088" width="11.28515625" style="1" customWidth="1"/>
    <col min="6089" max="6089" width="7.28515625" style="1" customWidth="1"/>
    <col min="6090" max="6090" width="14.28515625" style="1" customWidth="1"/>
    <col min="6091" max="6331" width="9.140625" style="1"/>
    <col min="6332" max="6332" width="14.42578125" style="1" bestFit="1" customWidth="1"/>
    <col min="6333" max="6338" width="7.7109375" style="1" customWidth="1"/>
    <col min="6339" max="6339" width="9.28515625" style="1" customWidth="1"/>
    <col min="6340" max="6340" width="7.7109375" style="1" customWidth="1"/>
    <col min="6341" max="6341" width="15.5703125" style="1" customWidth="1"/>
    <col min="6342" max="6342" width="7.7109375" style="1" customWidth="1"/>
    <col min="6343" max="6343" width="14.7109375" style="1" bestFit="1" customWidth="1"/>
    <col min="6344" max="6344" width="11.28515625" style="1" customWidth="1"/>
    <col min="6345" max="6345" width="7.28515625" style="1" customWidth="1"/>
    <col min="6346" max="6346" width="14.28515625" style="1" customWidth="1"/>
    <col min="6347" max="6587" width="9.140625" style="1"/>
    <col min="6588" max="6588" width="14.42578125" style="1" bestFit="1" customWidth="1"/>
    <col min="6589" max="6594" width="7.7109375" style="1" customWidth="1"/>
    <col min="6595" max="6595" width="9.28515625" style="1" customWidth="1"/>
    <col min="6596" max="6596" width="7.7109375" style="1" customWidth="1"/>
    <col min="6597" max="6597" width="15.5703125" style="1" customWidth="1"/>
    <col min="6598" max="6598" width="7.7109375" style="1" customWidth="1"/>
    <col min="6599" max="6599" width="14.7109375" style="1" bestFit="1" customWidth="1"/>
    <col min="6600" max="6600" width="11.28515625" style="1" customWidth="1"/>
    <col min="6601" max="6601" width="7.28515625" style="1" customWidth="1"/>
    <col min="6602" max="6602" width="14.28515625" style="1" customWidth="1"/>
    <col min="6603" max="6843" width="9.140625" style="1"/>
    <col min="6844" max="6844" width="14.42578125" style="1" bestFit="1" customWidth="1"/>
    <col min="6845" max="6850" width="7.7109375" style="1" customWidth="1"/>
    <col min="6851" max="6851" width="9.28515625" style="1" customWidth="1"/>
    <col min="6852" max="6852" width="7.7109375" style="1" customWidth="1"/>
    <col min="6853" max="6853" width="15.5703125" style="1" customWidth="1"/>
    <col min="6854" max="6854" width="7.7109375" style="1" customWidth="1"/>
    <col min="6855" max="6855" width="14.7109375" style="1" bestFit="1" customWidth="1"/>
    <col min="6856" max="6856" width="11.28515625" style="1" customWidth="1"/>
    <col min="6857" max="6857" width="7.28515625" style="1" customWidth="1"/>
    <col min="6858" max="6858" width="14.28515625" style="1" customWidth="1"/>
    <col min="6859" max="7099" width="9.140625" style="1"/>
    <col min="7100" max="7100" width="14.42578125" style="1" bestFit="1" customWidth="1"/>
    <col min="7101" max="7106" width="7.7109375" style="1" customWidth="1"/>
    <col min="7107" max="7107" width="9.28515625" style="1" customWidth="1"/>
    <col min="7108" max="7108" width="7.7109375" style="1" customWidth="1"/>
    <col min="7109" max="7109" width="15.5703125" style="1" customWidth="1"/>
    <col min="7110" max="7110" width="7.7109375" style="1" customWidth="1"/>
    <col min="7111" max="7111" width="14.7109375" style="1" bestFit="1" customWidth="1"/>
    <col min="7112" max="7112" width="11.28515625" style="1" customWidth="1"/>
    <col min="7113" max="7113" width="7.28515625" style="1" customWidth="1"/>
    <col min="7114" max="7114" width="14.28515625" style="1" customWidth="1"/>
    <col min="7115" max="7355" width="9.140625" style="1"/>
    <col min="7356" max="7356" width="14.42578125" style="1" bestFit="1" customWidth="1"/>
    <col min="7357" max="7362" width="7.7109375" style="1" customWidth="1"/>
    <col min="7363" max="7363" width="9.28515625" style="1" customWidth="1"/>
    <col min="7364" max="7364" width="7.7109375" style="1" customWidth="1"/>
    <col min="7365" max="7365" width="15.5703125" style="1" customWidth="1"/>
    <col min="7366" max="7366" width="7.7109375" style="1" customWidth="1"/>
    <col min="7367" max="7367" width="14.7109375" style="1" bestFit="1" customWidth="1"/>
    <col min="7368" max="7368" width="11.28515625" style="1" customWidth="1"/>
    <col min="7369" max="7369" width="7.28515625" style="1" customWidth="1"/>
    <col min="7370" max="7370" width="14.28515625" style="1" customWidth="1"/>
    <col min="7371" max="7611" width="9.140625" style="1"/>
    <col min="7612" max="7612" width="14.42578125" style="1" bestFit="1" customWidth="1"/>
    <col min="7613" max="7618" width="7.7109375" style="1" customWidth="1"/>
    <col min="7619" max="7619" width="9.28515625" style="1" customWidth="1"/>
    <col min="7620" max="7620" width="7.7109375" style="1" customWidth="1"/>
    <col min="7621" max="7621" width="15.5703125" style="1" customWidth="1"/>
    <col min="7622" max="7622" width="7.7109375" style="1" customWidth="1"/>
    <col min="7623" max="7623" width="14.7109375" style="1" bestFit="1" customWidth="1"/>
    <col min="7624" max="7624" width="11.28515625" style="1" customWidth="1"/>
    <col min="7625" max="7625" width="7.28515625" style="1" customWidth="1"/>
    <col min="7626" max="7626" width="14.28515625" style="1" customWidth="1"/>
    <col min="7627" max="7867" width="9.140625" style="1"/>
    <col min="7868" max="7868" width="14.42578125" style="1" bestFit="1" customWidth="1"/>
    <col min="7869" max="7874" width="7.7109375" style="1" customWidth="1"/>
    <col min="7875" max="7875" width="9.28515625" style="1" customWidth="1"/>
    <col min="7876" max="7876" width="7.7109375" style="1" customWidth="1"/>
    <col min="7877" max="7877" width="15.5703125" style="1" customWidth="1"/>
    <col min="7878" max="7878" width="7.7109375" style="1" customWidth="1"/>
    <col min="7879" max="7879" width="14.7109375" style="1" bestFit="1" customWidth="1"/>
    <col min="7880" max="7880" width="11.28515625" style="1" customWidth="1"/>
    <col min="7881" max="7881" width="7.28515625" style="1" customWidth="1"/>
    <col min="7882" max="7882" width="14.28515625" style="1" customWidth="1"/>
    <col min="7883" max="8123" width="9.140625" style="1"/>
    <col min="8124" max="8124" width="14.42578125" style="1" bestFit="1" customWidth="1"/>
    <col min="8125" max="8130" width="7.7109375" style="1" customWidth="1"/>
    <col min="8131" max="8131" width="9.28515625" style="1" customWidth="1"/>
    <col min="8132" max="8132" width="7.7109375" style="1" customWidth="1"/>
    <col min="8133" max="8133" width="15.5703125" style="1" customWidth="1"/>
    <col min="8134" max="8134" width="7.7109375" style="1" customWidth="1"/>
    <col min="8135" max="8135" width="14.7109375" style="1" bestFit="1" customWidth="1"/>
    <col min="8136" max="8136" width="11.28515625" style="1" customWidth="1"/>
    <col min="8137" max="8137" width="7.28515625" style="1" customWidth="1"/>
    <col min="8138" max="8138" width="14.28515625" style="1" customWidth="1"/>
    <col min="8139" max="8379" width="9.140625" style="1"/>
    <col min="8380" max="8380" width="14.42578125" style="1" bestFit="1" customWidth="1"/>
    <col min="8381" max="8386" width="7.7109375" style="1" customWidth="1"/>
    <col min="8387" max="8387" width="9.28515625" style="1" customWidth="1"/>
    <col min="8388" max="8388" width="7.7109375" style="1" customWidth="1"/>
    <col min="8389" max="8389" width="15.5703125" style="1" customWidth="1"/>
    <col min="8390" max="8390" width="7.7109375" style="1" customWidth="1"/>
    <col min="8391" max="8391" width="14.7109375" style="1" bestFit="1" customWidth="1"/>
    <col min="8392" max="8392" width="11.28515625" style="1" customWidth="1"/>
    <col min="8393" max="8393" width="7.28515625" style="1" customWidth="1"/>
    <col min="8394" max="8394" width="14.28515625" style="1" customWidth="1"/>
    <col min="8395" max="8635" width="9.140625" style="1"/>
    <col min="8636" max="8636" width="14.42578125" style="1" bestFit="1" customWidth="1"/>
    <col min="8637" max="8642" width="7.7109375" style="1" customWidth="1"/>
    <col min="8643" max="8643" width="9.28515625" style="1" customWidth="1"/>
    <col min="8644" max="8644" width="7.7109375" style="1" customWidth="1"/>
    <col min="8645" max="8645" width="15.5703125" style="1" customWidth="1"/>
    <col min="8646" max="8646" width="7.7109375" style="1" customWidth="1"/>
    <col min="8647" max="8647" width="14.7109375" style="1" bestFit="1" customWidth="1"/>
    <col min="8648" max="8648" width="11.28515625" style="1" customWidth="1"/>
    <col min="8649" max="8649" width="7.28515625" style="1" customWidth="1"/>
    <col min="8650" max="8650" width="14.28515625" style="1" customWidth="1"/>
    <col min="8651" max="8891" width="9.140625" style="1"/>
    <col min="8892" max="8892" width="14.42578125" style="1" bestFit="1" customWidth="1"/>
    <col min="8893" max="8898" width="7.7109375" style="1" customWidth="1"/>
    <col min="8899" max="8899" width="9.28515625" style="1" customWidth="1"/>
    <col min="8900" max="8900" width="7.7109375" style="1" customWidth="1"/>
    <col min="8901" max="8901" width="15.5703125" style="1" customWidth="1"/>
    <col min="8902" max="8902" width="7.7109375" style="1" customWidth="1"/>
    <col min="8903" max="8903" width="14.7109375" style="1" bestFit="1" customWidth="1"/>
    <col min="8904" max="8904" width="11.28515625" style="1" customWidth="1"/>
    <col min="8905" max="8905" width="7.28515625" style="1" customWidth="1"/>
    <col min="8906" max="8906" width="14.28515625" style="1" customWidth="1"/>
    <col min="8907" max="9147" width="9.140625" style="1"/>
    <col min="9148" max="9148" width="14.42578125" style="1" bestFit="1" customWidth="1"/>
    <col min="9149" max="9154" width="7.7109375" style="1" customWidth="1"/>
    <col min="9155" max="9155" width="9.28515625" style="1" customWidth="1"/>
    <col min="9156" max="9156" width="7.7109375" style="1" customWidth="1"/>
    <col min="9157" max="9157" width="15.5703125" style="1" customWidth="1"/>
    <col min="9158" max="9158" width="7.7109375" style="1" customWidth="1"/>
    <col min="9159" max="9159" width="14.7109375" style="1" bestFit="1" customWidth="1"/>
    <col min="9160" max="9160" width="11.28515625" style="1" customWidth="1"/>
    <col min="9161" max="9161" width="7.28515625" style="1" customWidth="1"/>
    <col min="9162" max="9162" width="14.28515625" style="1" customWidth="1"/>
    <col min="9163" max="9403" width="9.140625" style="1"/>
    <col min="9404" max="9404" width="14.42578125" style="1" bestFit="1" customWidth="1"/>
    <col min="9405" max="9410" width="7.7109375" style="1" customWidth="1"/>
    <col min="9411" max="9411" width="9.28515625" style="1" customWidth="1"/>
    <col min="9412" max="9412" width="7.7109375" style="1" customWidth="1"/>
    <col min="9413" max="9413" width="15.5703125" style="1" customWidth="1"/>
    <col min="9414" max="9414" width="7.7109375" style="1" customWidth="1"/>
    <col min="9415" max="9415" width="14.7109375" style="1" bestFit="1" customWidth="1"/>
    <col min="9416" max="9416" width="11.28515625" style="1" customWidth="1"/>
    <col min="9417" max="9417" width="7.28515625" style="1" customWidth="1"/>
    <col min="9418" max="9418" width="14.28515625" style="1" customWidth="1"/>
    <col min="9419" max="9659" width="9.140625" style="1"/>
    <col min="9660" max="9660" width="14.42578125" style="1" bestFit="1" customWidth="1"/>
    <col min="9661" max="9666" width="7.7109375" style="1" customWidth="1"/>
    <col min="9667" max="9667" width="9.28515625" style="1" customWidth="1"/>
    <col min="9668" max="9668" width="7.7109375" style="1" customWidth="1"/>
    <col min="9669" max="9669" width="15.5703125" style="1" customWidth="1"/>
    <col min="9670" max="9670" width="7.7109375" style="1" customWidth="1"/>
    <col min="9671" max="9671" width="14.7109375" style="1" bestFit="1" customWidth="1"/>
    <col min="9672" max="9672" width="11.28515625" style="1" customWidth="1"/>
    <col min="9673" max="9673" width="7.28515625" style="1" customWidth="1"/>
    <col min="9674" max="9674" width="14.28515625" style="1" customWidth="1"/>
    <col min="9675" max="9915" width="9.140625" style="1"/>
    <col min="9916" max="9916" width="14.42578125" style="1" bestFit="1" customWidth="1"/>
    <col min="9917" max="9922" width="7.7109375" style="1" customWidth="1"/>
    <col min="9923" max="9923" width="9.28515625" style="1" customWidth="1"/>
    <col min="9924" max="9924" width="7.7109375" style="1" customWidth="1"/>
    <col min="9925" max="9925" width="15.5703125" style="1" customWidth="1"/>
    <col min="9926" max="9926" width="7.7109375" style="1" customWidth="1"/>
    <col min="9927" max="9927" width="14.7109375" style="1" bestFit="1" customWidth="1"/>
    <col min="9928" max="9928" width="11.28515625" style="1" customWidth="1"/>
    <col min="9929" max="9929" width="7.28515625" style="1" customWidth="1"/>
    <col min="9930" max="9930" width="14.28515625" style="1" customWidth="1"/>
    <col min="9931" max="10171" width="9.140625" style="1"/>
    <col min="10172" max="10172" width="14.42578125" style="1" bestFit="1" customWidth="1"/>
    <col min="10173" max="10178" width="7.7109375" style="1" customWidth="1"/>
    <col min="10179" max="10179" width="9.28515625" style="1" customWidth="1"/>
    <col min="10180" max="10180" width="7.7109375" style="1" customWidth="1"/>
    <col min="10181" max="10181" width="15.5703125" style="1" customWidth="1"/>
    <col min="10182" max="10182" width="7.7109375" style="1" customWidth="1"/>
    <col min="10183" max="10183" width="14.7109375" style="1" bestFit="1" customWidth="1"/>
    <col min="10184" max="10184" width="11.28515625" style="1" customWidth="1"/>
    <col min="10185" max="10185" width="7.28515625" style="1" customWidth="1"/>
    <col min="10186" max="10186" width="14.28515625" style="1" customWidth="1"/>
    <col min="10187" max="10427" width="9.140625" style="1"/>
    <col min="10428" max="10428" width="14.42578125" style="1" bestFit="1" customWidth="1"/>
    <col min="10429" max="10434" width="7.7109375" style="1" customWidth="1"/>
    <col min="10435" max="10435" width="9.28515625" style="1" customWidth="1"/>
    <col min="10436" max="10436" width="7.7109375" style="1" customWidth="1"/>
    <col min="10437" max="10437" width="15.5703125" style="1" customWidth="1"/>
    <col min="10438" max="10438" width="7.7109375" style="1" customWidth="1"/>
    <col min="10439" max="10439" width="14.7109375" style="1" bestFit="1" customWidth="1"/>
    <col min="10440" max="10440" width="11.28515625" style="1" customWidth="1"/>
    <col min="10441" max="10441" width="7.28515625" style="1" customWidth="1"/>
    <col min="10442" max="10442" width="14.28515625" style="1" customWidth="1"/>
    <col min="10443" max="10683" width="9.140625" style="1"/>
    <col min="10684" max="10684" width="14.42578125" style="1" bestFit="1" customWidth="1"/>
    <col min="10685" max="10690" width="7.7109375" style="1" customWidth="1"/>
    <col min="10691" max="10691" width="9.28515625" style="1" customWidth="1"/>
    <col min="10692" max="10692" width="7.7109375" style="1" customWidth="1"/>
    <col min="10693" max="10693" width="15.5703125" style="1" customWidth="1"/>
    <col min="10694" max="10694" width="7.7109375" style="1" customWidth="1"/>
    <col min="10695" max="10695" width="14.7109375" style="1" bestFit="1" customWidth="1"/>
    <col min="10696" max="10696" width="11.28515625" style="1" customWidth="1"/>
    <col min="10697" max="10697" width="7.28515625" style="1" customWidth="1"/>
    <col min="10698" max="10698" width="14.28515625" style="1" customWidth="1"/>
    <col min="10699" max="10939" width="9.140625" style="1"/>
    <col min="10940" max="10940" width="14.42578125" style="1" bestFit="1" customWidth="1"/>
    <col min="10941" max="10946" width="7.7109375" style="1" customWidth="1"/>
    <col min="10947" max="10947" width="9.28515625" style="1" customWidth="1"/>
    <col min="10948" max="10948" width="7.7109375" style="1" customWidth="1"/>
    <col min="10949" max="10949" width="15.5703125" style="1" customWidth="1"/>
    <col min="10950" max="10950" width="7.7109375" style="1" customWidth="1"/>
    <col min="10951" max="10951" width="14.7109375" style="1" bestFit="1" customWidth="1"/>
    <col min="10952" max="10952" width="11.28515625" style="1" customWidth="1"/>
    <col min="10953" max="10953" width="7.28515625" style="1" customWidth="1"/>
    <col min="10954" max="10954" width="14.28515625" style="1" customWidth="1"/>
    <col min="10955" max="11195" width="9.140625" style="1"/>
    <col min="11196" max="11196" width="14.42578125" style="1" bestFit="1" customWidth="1"/>
    <col min="11197" max="11202" width="7.7109375" style="1" customWidth="1"/>
    <col min="11203" max="11203" width="9.28515625" style="1" customWidth="1"/>
    <col min="11204" max="11204" width="7.7109375" style="1" customWidth="1"/>
    <col min="11205" max="11205" width="15.5703125" style="1" customWidth="1"/>
    <col min="11206" max="11206" width="7.7109375" style="1" customWidth="1"/>
    <col min="11207" max="11207" width="14.7109375" style="1" bestFit="1" customWidth="1"/>
    <col min="11208" max="11208" width="11.28515625" style="1" customWidth="1"/>
    <col min="11209" max="11209" width="7.28515625" style="1" customWidth="1"/>
    <col min="11210" max="11210" width="14.28515625" style="1" customWidth="1"/>
    <col min="11211" max="11451" width="9.140625" style="1"/>
    <col min="11452" max="11452" width="14.42578125" style="1" bestFit="1" customWidth="1"/>
    <col min="11453" max="11458" width="7.7109375" style="1" customWidth="1"/>
    <col min="11459" max="11459" width="9.28515625" style="1" customWidth="1"/>
    <col min="11460" max="11460" width="7.7109375" style="1" customWidth="1"/>
    <col min="11461" max="11461" width="15.5703125" style="1" customWidth="1"/>
    <col min="11462" max="11462" width="7.7109375" style="1" customWidth="1"/>
    <col min="11463" max="11463" width="14.7109375" style="1" bestFit="1" customWidth="1"/>
    <col min="11464" max="11464" width="11.28515625" style="1" customWidth="1"/>
    <col min="11465" max="11465" width="7.28515625" style="1" customWidth="1"/>
    <col min="11466" max="11466" width="14.28515625" style="1" customWidth="1"/>
    <col min="11467" max="11707" width="9.140625" style="1"/>
    <col min="11708" max="11708" width="14.42578125" style="1" bestFit="1" customWidth="1"/>
    <col min="11709" max="11714" width="7.7109375" style="1" customWidth="1"/>
    <col min="11715" max="11715" width="9.28515625" style="1" customWidth="1"/>
    <col min="11716" max="11716" width="7.7109375" style="1" customWidth="1"/>
    <col min="11717" max="11717" width="15.5703125" style="1" customWidth="1"/>
    <col min="11718" max="11718" width="7.7109375" style="1" customWidth="1"/>
    <col min="11719" max="11719" width="14.7109375" style="1" bestFit="1" customWidth="1"/>
    <col min="11720" max="11720" width="11.28515625" style="1" customWidth="1"/>
    <col min="11721" max="11721" width="7.28515625" style="1" customWidth="1"/>
    <col min="11722" max="11722" width="14.28515625" style="1" customWidth="1"/>
    <col min="11723" max="11963" width="9.140625" style="1"/>
    <col min="11964" max="11964" width="14.42578125" style="1" bestFit="1" customWidth="1"/>
    <col min="11965" max="11970" width="7.7109375" style="1" customWidth="1"/>
    <col min="11971" max="11971" width="9.28515625" style="1" customWidth="1"/>
    <col min="11972" max="11972" width="7.7109375" style="1" customWidth="1"/>
    <col min="11973" max="11973" width="15.5703125" style="1" customWidth="1"/>
    <col min="11974" max="11974" width="7.7109375" style="1" customWidth="1"/>
    <col min="11975" max="11975" width="14.7109375" style="1" bestFit="1" customWidth="1"/>
    <col min="11976" max="11976" width="11.28515625" style="1" customWidth="1"/>
    <col min="11977" max="11977" width="7.28515625" style="1" customWidth="1"/>
    <col min="11978" max="11978" width="14.28515625" style="1" customWidth="1"/>
    <col min="11979" max="12219" width="9.140625" style="1"/>
    <col min="12220" max="12220" width="14.42578125" style="1" bestFit="1" customWidth="1"/>
    <col min="12221" max="12226" width="7.7109375" style="1" customWidth="1"/>
    <col min="12227" max="12227" width="9.28515625" style="1" customWidth="1"/>
    <col min="12228" max="12228" width="7.7109375" style="1" customWidth="1"/>
    <col min="12229" max="12229" width="15.5703125" style="1" customWidth="1"/>
    <col min="12230" max="12230" width="7.7109375" style="1" customWidth="1"/>
    <col min="12231" max="12231" width="14.7109375" style="1" bestFit="1" customWidth="1"/>
    <col min="12232" max="12232" width="11.28515625" style="1" customWidth="1"/>
    <col min="12233" max="12233" width="7.28515625" style="1" customWidth="1"/>
    <col min="12234" max="12234" width="14.28515625" style="1" customWidth="1"/>
    <col min="12235" max="12475" width="9.140625" style="1"/>
    <col min="12476" max="12476" width="14.42578125" style="1" bestFit="1" customWidth="1"/>
    <col min="12477" max="12482" width="7.7109375" style="1" customWidth="1"/>
    <col min="12483" max="12483" width="9.28515625" style="1" customWidth="1"/>
    <col min="12484" max="12484" width="7.7109375" style="1" customWidth="1"/>
    <col min="12485" max="12485" width="15.5703125" style="1" customWidth="1"/>
    <col min="12486" max="12486" width="7.7109375" style="1" customWidth="1"/>
    <col min="12487" max="12487" width="14.7109375" style="1" bestFit="1" customWidth="1"/>
    <col min="12488" max="12488" width="11.28515625" style="1" customWidth="1"/>
    <col min="12489" max="12489" width="7.28515625" style="1" customWidth="1"/>
    <col min="12490" max="12490" width="14.28515625" style="1" customWidth="1"/>
    <col min="12491" max="12731" width="9.140625" style="1"/>
    <col min="12732" max="12732" width="14.42578125" style="1" bestFit="1" customWidth="1"/>
    <col min="12733" max="12738" width="7.7109375" style="1" customWidth="1"/>
    <col min="12739" max="12739" width="9.28515625" style="1" customWidth="1"/>
    <col min="12740" max="12740" width="7.7109375" style="1" customWidth="1"/>
    <col min="12741" max="12741" width="15.5703125" style="1" customWidth="1"/>
    <col min="12742" max="12742" width="7.7109375" style="1" customWidth="1"/>
    <col min="12743" max="12743" width="14.7109375" style="1" bestFit="1" customWidth="1"/>
    <col min="12744" max="12744" width="11.28515625" style="1" customWidth="1"/>
    <col min="12745" max="12745" width="7.28515625" style="1" customWidth="1"/>
    <col min="12746" max="12746" width="14.28515625" style="1" customWidth="1"/>
    <col min="12747" max="12987" width="9.140625" style="1"/>
    <col min="12988" max="12988" width="14.42578125" style="1" bestFit="1" customWidth="1"/>
    <col min="12989" max="12994" width="7.7109375" style="1" customWidth="1"/>
    <col min="12995" max="12995" width="9.28515625" style="1" customWidth="1"/>
    <col min="12996" max="12996" width="7.7109375" style="1" customWidth="1"/>
    <col min="12997" max="12997" width="15.5703125" style="1" customWidth="1"/>
    <col min="12998" max="12998" width="7.7109375" style="1" customWidth="1"/>
    <col min="12999" max="12999" width="14.7109375" style="1" bestFit="1" customWidth="1"/>
    <col min="13000" max="13000" width="11.28515625" style="1" customWidth="1"/>
    <col min="13001" max="13001" width="7.28515625" style="1" customWidth="1"/>
    <col min="13002" max="13002" width="14.28515625" style="1" customWidth="1"/>
    <col min="13003" max="13243" width="9.140625" style="1"/>
    <col min="13244" max="13244" width="14.42578125" style="1" bestFit="1" customWidth="1"/>
    <col min="13245" max="13250" width="7.7109375" style="1" customWidth="1"/>
    <col min="13251" max="13251" width="9.28515625" style="1" customWidth="1"/>
    <col min="13252" max="13252" width="7.7109375" style="1" customWidth="1"/>
    <col min="13253" max="13253" width="15.5703125" style="1" customWidth="1"/>
    <col min="13254" max="13254" width="7.7109375" style="1" customWidth="1"/>
    <col min="13255" max="13255" width="14.7109375" style="1" bestFit="1" customWidth="1"/>
    <col min="13256" max="13256" width="11.28515625" style="1" customWidth="1"/>
    <col min="13257" max="13257" width="7.28515625" style="1" customWidth="1"/>
    <col min="13258" max="13258" width="14.28515625" style="1" customWidth="1"/>
    <col min="13259" max="13499" width="9.140625" style="1"/>
    <col min="13500" max="13500" width="14.42578125" style="1" bestFit="1" customWidth="1"/>
    <col min="13501" max="13506" width="7.7109375" style="1" customWidth="1"/>
    <col min="13507" max="13507" width="9.28515625" style="1" customWidth="1"/>
    <col min="13508" max="13508" width="7.7109375" style="1" customWidth="1"/>
    <col min="13509" max="13509" width="15.5703125" style="1" customWidth="1"/>
    <col min="13510" max="13510" width="7.7109375" style="1" customWidth="1"/>
    <col min="13511" max="13511" width="14.7109375" style="1" bestFit="1" customWidth="1"/>
    <col min="13512" max="13512" width="11.28515625" style="1" customWidth="1"/>
    <col min="13513" max="13513" width="7.28515625" style="1" customWidth="1"/>
    <col min="13514" max="13514" width="14.28515625" style="1" customWidth="1"/>
    <col min="13515" max="13755" width="9.140625" style="1"/>
    <col min="13756" max="13756" width="14.42578125" style="1" bestFit="1" customWidth="1"/>
    <col min="13757" max="13762" width="7.7109375" style="1" customWidth="1"/>
    <col min="13763" max="13763" width="9.28515625" style="1" customWidth="1"/>
    <col min="13764" max="13764" width="7.7109375" style="1" customWidth="1"/>
    <col min="13765" max="13765" width="15.5703125" style="1" customWidth="1"/>
    <col min="13766" max="13766" width="7.7109375" style="1" customWidth="1"/>
    <col min="13767" max="13767" width="14.7109375" style="1" bestFit="1" customWidth="1"/>
    <col min="13768" max="13768" width="11.28515625" style="1" customWidth="1"/>
    <col min="13769" max="13769" width="7.28515625" style="1" customWidth="1"/>
    <col min="13770" max="13770" width="14.28515625" style="1" customWidth="1"/>
    <col min="13771" max="14011" width="9.140625" style="1"/>
    <col min="14012" max="14012" width="14.42578125" style="1" bestFit="1" customWidth="1"/>
    <col min="14013" max="14018" width="7.7109375" style="1" customWidth="1"/>
    <col min="14019" max="14019" width="9.28515625" style="1" customWidth="1"/>
    <col min="14020" max="14020" width="7.7109375" style="1" customWidth="1"/>
    <col min="14021" max="14021" width="15.5703125" style="1" customWidth="1"/>
    <col min="14022" max="14022" width="7.7109375" style="1" customWidth="1"/>
    <col min="14023" max="14023" width="14.7109375" style="1" bestFit="1" customWidth="1"/>
    <col min="14024" max="14024" width="11.28515625" style="1" customWidth="1"/>
    <col min="14025" max="14025" width="7.28515625" style="1" customWidth="1"/>
    <col min="14026" max="14026" width="14.28515625" style="1" customWidth="1"/>
    <col min="14027" max="14267" width="9.140625" style="1"/>
    <col min="14268" max="14268" width="14.42578125" style="1" bestFit="1" customWidth="1"/>
    <col min="14269" max="14274" width="7.7109375" style="1" customWidth="1"/>
    <col min="14275" max="14275" width="9.28515625" style="1" customWidth="1"/>
    <col min="14276" max="14276" width="7.7109375" style="1" customWidth="1"/>
    <col min="14277" max="14277" width="15.5703125" style="1" customWidth="1"/>
    <col min="14278" max="14278" width="7.7109375" style="1" customWidth="1"/>
    <col min="14279" max="14279" width="14.7109375" style="1" bestFit="1" customWidth="1"/>
    <col min="14280" max="14280" width="11.28515625" style="1" customWidth="1"/>
    <col min="14281" max="14281" width="7.28515625" style="1" customWidth="1"/>
    <col min="14282" max="14282" width="14.28515625" style="1" customWidth="1"/>
    <col min="14283" max="14523" width="9.140625" style="1"/>
    <col min="14524" max="14524" width="14.42578125" style="1" bestFit="1" customWidth="1"/>
    <col min="14525" max="14530" width="7.7109375" style="1" customWidth="1"/>
    <col min="14531" max="14531" width="9.28515625" style="1" customWidth="1"/>
    <col min="14532" max="14532" width="7.7109375" style="1" customWidth="1"/>
    <col min="14533" max="14533" width="15.5703125" style="1" customWidth="1"/>
    <col min="14534" max="14534" width="7.7109375" style="1" customWidth="1"/>
    <col min="14535" max="14535" width="14.7109375" style="1" bestFit="1" customWidth="1"/>
    <col min="14536" max="14536" width="11.28515625" style="1" customWidth="1"/>
    <col min="14537" max="14537" width="7.28515625" style="1" customWidth="1"/>
    <col min="14538" max="14538" width="14.28515625" style="1" customWidth="1"/>
    <col min="14539" max="14779" width="9.140625" style="1"/>
    <col min="14780" max="14780" width="14.42578125" style="1" bestFit="1" customWidth="1"/>
    <col min="14781" max="14786" width="7.7109375" style="1" customWidth="1"/>
    <col min="14787" max="14787" width="9.28515625" style="1" customWidth="1"/>
    <col min="14788" max="14788" width="7.7109375" style="1" customWidth="1"/>
    <col min="14789" max="14789" width="15.5703125" style="1" customWidth="1"/>
    <col min="14790" max="14790" width="7.7109375" style="1" customWidth="1"/>
    <col min="14791" max="14791" width="14.7109375" style="1" bestFit="1" customWidth="1"/>
    <col min="14792" max="14792" width="11.28515625" style="1" customWidth="1"/>
    <col min="14793" max="14793" width="7.28515625" style="1" customWidth="1"/>
    <col min="14794" max="14794" width="14.28515625" style="1" customWidth="1"/>
    <col min="14795" max="15035" width="9.140625" style="1"/>
    <col min="15036" max="15036" width="14.42578125" style="1" bestFit="1" customWidth="1"/>
    <col min="15037" max="15042" width="7.7109375" style="1" customWidth="1"/>
    <col min="15043" max="15043" width="9.28515625" style="1" customWidth="1"/>
    <col min="15044" max="15044" width="7.7109375" style="1" customWidth="1"/>
    <col min="15045" max="15045" width="15.5703125" style="1" customWidth="1"/>
    <col min="15046" max="15046" width="7.7109375" style="1" customWidth="1"/>
    <col min="15047" max="15047" width="14.7109375" style="1" bestFit="1" customWidth="1"/>
    <col min="15048" max="15048" width="11.28515625" style="1" customWidth="1"/>
    <col min="15049" max="15049" width="7.28515625" style="1" customWidth="1"/>
    <col min="15050" max="15050" width="14.28515625" style="1" customWidth="1"/>
    <col min="15051" max="15291" width="9.140625" style="1"/>
    <col min="15292" max="15292" width="14.42578125" style="1" bestFit="1" customWidth="1"/>
    <col min="15293" max="15298" width="7.7109375" style="1" customWidth="1"/>
    <col min="15299" max="15299" width="9.28515625" style="1" customWidth="1"/>
    <col min="15300" max="15300" width="7.7109375" style="1" customWidth="1"/>
    <col min="15301" max="15301" width="15.5703125" style="1" customWidth="1"/>
    <col min="15302" max="15302" width="7.7109375" style="1" customWidth="1"/>
    <col min="15303" max="15303" width="14.7109375" style="1" bestFit="1" customWidth="1"/>
    <col min="15304" max="15304" width="11.28515625" style="1" customWidth="1"/>
    <col min="15305" max="15305" width="7.28515625" style="1" customWidth="1"/>
    <col min="15306" max="15306" width="14.28515625" style="1" customWidth="1"/>
    <col min="15307" max="15547" width="9.140625" style="1"/>
    <col min="15548" max="15548" width="14.42578125" style="1" bestFit="1" customWidth="1"/>
    <col min="15549" max="15554" width="7.7109375" style="1" customWidth="1"/>
    <col min="15555" max="15555" width="9.28515625" style="1" customWidth="1"/>
    <col min="15556" max="15556" width="7.7109375" style="1" customWidth="1"/>
    <col min="15557" max="15557" width="15.5703125" style="1" customWidth="1"/>
    <col min="15558" max="15558" width="7.7109375" style="1" customWidth="1"/>
    <col min="15559" max="15559" width="14.7109375" style="1" bestFit="1" customWidth="1"/>
    <col min="15560" max="15560" width="11.28515625" style="1" customWidth="1"/>
    <col min="15561" max="15561" width="7.28515625" style="1" customWidth="1"/>
    <col min="15562" max="15562" width="14.28515625" style="1" customWidth="1"/>
    <col min="15563" max="15803" width="9.140625" style="1"/>
    <col min="15804" max="15804" width="14.42578125" style="1" bestFit="1" customWidth="1"/>
    <col min="15805" max="15810" width="7.7109375" style="1" customWidth="1"/>
    <col min="15811" max="15811" width="9.28515625" style="1" customWidth="1"/>
    <col min="15812" max="15812" width="7.7109375" style="1" customWidth="1"/>
    <col min="15813" max="15813" width="15.5703125" style="1" customWidth="1"/>
    <col min="15814" max="15814" width="7.7109375" style="1" customWidth="1"/>
    <col min="15815" max="15815" width="14.7109375" style="1" bestFit="1" customWidth="1"/>
    <col min="15816" max="15816" width="11.28515625" style="1" customWidth="1"/>
    <col min="15817" max="15817" width="7.28515625" style="1" customWidth="1"/>
    <col min="15818" max="15818" width="14.28515625" style="1" customWidth="1"/>
    <col min="15819" max="16059" width="9.140625" style="1"/>
    <col min="16060" max="16060" width="14.42578125" style="1" bestFit="1" customWidth="1"/>
    <col min="16061" max="16066" width="7.7109375" style="1" customWidth="1"/>
    <col min="16067" max="16067" width="9.28515625" style="1" customWidth="1"/>
    <col min="16068" max="16068" width="7.7109375" style="1" customWidth="1"/>
    <col min="16069" max="16069" width="15.5703125" style="1" customWidth="1"/>
    <col min="16070" max="16070" width="7.7109375" style="1" customWidth="1"/>
    <col min="16071" max="16071" width="14.7109375" style="1" bestFit="1" customWidth="1"/>
    <col min="16072" max="16072" width="11.28515625" style="1" customWidth="1"/>
    <col min="16073" max="16073" width="7.28515625" style="1" customWidth="1"/>
    <col min="16074" max="16074" width="14.28515625" style="1" customWidth="1"/>
    <col min="16075" max="16384" width="9.140625" style="1"/>
  </cols>
  <sheetData>
    <row r="1" spans="1:501" ht="18.75" customHeight="1" x14ac:dyDescent="0.25">
      <c r="A1" s="530" t="s">
        <v>0</v>
      </c>
      <c r="B1" s="531"/>
      <c r="C1" s="531"/>
      <c r="D1" s="531"/>
      <c r="E1" s="531"/>
      <c r="F1" s="531"/>
      <c r="G1" s="531"/>
      <c r="H1" s="532"/>
      <c r="I1" s="536" t="s">
        <v>1</v>
      </c>
      <c r="J1" s="537"/>
      <c r="K1" s="537"/>
      <c r="L1" s="537"/>
      <c r="M1" s="538"/>
      <c r="N1" s="361" t="s">
        <v>2</v>
      </c>
      <c r="O1" s="352" t="s">
        <v>250</v>
      </c>
    </row>
    <row r="2" spans="1:501" ht="12.75" customHeight="1" x14ac:dyDescent="0.25">
      <c r="A2" s="533"/>
      <c r="B2" s="534"/>
      <c r="C2" s="534"/>
      <c r="D2" s="534"/>
      <c r="E2" s="534"/>
      <c r="F2" s="534"/>
      <c r="G2" s="534"/>
      <c r="H2" s="535"/>
      <c r="I2" s="551" t="s">
        <v>251</v>
      </c>
      <c r="J2" s="552"/>
      <c r="K2" s="552"/>
      <c r="L2" s="552"/>
      <c r="M2" s="553"/>
      <c r="N2" s="248"/>
      <c r="O2" s="264"/>
    </row>
    <row r="3" spans="1:501" x14ac:dyDescent="0.25">
      <c r="A3" s="533"/>
      <c r="B3" s="534"/>
      <c r="C3" s="534"/>
      <c r="D3" s="534"/>
      <c r="E3" s="534"/>
      <c r="F3" s="534"/>
      <c r="G3" s="534"/>
      <c r="H3" s="535"/>
      <c r="I3" s="551"/>
      <c r="J3" s="552"/>
      <c r="K3" s="552"/>
      <c r="L3" s="552"/>
      <c r="M3" s="553"/>
      <c r="N3" s="263" t="s">
        <v>3</v>
      </c>
      <c r="O3" s="264"/>
    </row>
    <row r="4" spans="1:501" ht="21.75" customHeight="1" x14ac:dyDescent="0.25">
      <c r="A4" s="533"/>
      <c r="B4" s="534"/>
      <c r="C4" s="534"/>
      <c r="D4" s="534"/>
      <c r="E4" s="534"/>
      <c r="F4" s="534"/>
      <c r="G4" s="534"/>
      <c r="H4" s="535"/>
      <c r="I4" s="177"/>
      <c r="J4" s="175"/>
      <c r="K4" s="175"/>
      <c r="L4" s="49"/>
      <c r="M4" s="176"/>
      <c r="N4" s="378">
        <v>44419</v>
      </c>
      <c r="O4" s="262"/>
    </row>
    <row r="5" spans="1:501" x14ac:dyDescent="0.25">
      <c r="A5" s="539" t="s">
        <v>4</v>
      </c>
      <c r="B5" s="540"/>
      <c r="C5" s="540"/>
      <c r="D5" s="540"/>
      <c r="E5" s="540"/>
      <c r="F5" s="541"/>
      <c r="G5" s="3"/>
      <c r="H5" s="545" t="s">
        <v>5</v>
      </c>
      <c r="I5" s="546"/>
      <c r="J5" s="546"/>
      <c r="K5" s="546"/>
      <c r="L5" s="546"/>
      <c r="M5" s="546"/>
      <c r="N5" s="546"/>
      <c r="O5" s="547"/>
    </row>
    <row r="6" spans="1:501" ht="0.75" customHeight="1" x14ac:dyDescent="0.25">
      <c r="A6" s="542"/>
      <c r="B6" s="543"/>
      <c r="C6" s="543"/>
      <c r="D6" s="543"/>
      <c r="E6" s="543"/>
      <c r="F6" s="544"/>
      <c r="G6" s="3"/>
      <c r="H6" s="548"/>
      <c r="I6" s="549"/>
      <c r="J6" s="549"/>
      <c r="K6" s="549"/>
      <c r="L6" s="549"/>
      <c r="M6" s="549"/>
      <c r="N6" s="549"/>
      <c r="O6" s="550"/>
    </row>
    <row r="7" spans="1:501" x14ac:dyDescent="0.25">
      <c r="A7" s="180"/>
      <c r="B7" s="4"/>
      <c r="C7" s="4"/>
      <c r="D7" s="4"/>
      <c r="E7" s="4"/>
      <c r="F7" s="5"/>
      <c r="G7" s="3"/>
      <c r="H7" s="514" t="s">
        <v>6</v>
      </c>
      <c r="I7" s="515"/>
      <c r="J7" s="515"/>
      <c r="K7" s="515"/>
      <c r="L7" s="516"/>
      <c r="M7" s="514" t="s">
        <v>7</v>
      </c>
      <c r="N7" s="515"/>
      <c r="O7" s="517"/>
    </row>
    <row r="8" spans="1:501" ht="11.25" customHeight="1" x14ac:dyDescent="0.25">
      <c r="A8" s="181"/>
      <c r="B8" s="4"/>
      <c r="C8" s="4"/>
      <c r="D8" s="4"/>
      <c r="E8" s="4"/>
      <c r="F8" s="5"/>
      <c r="G8" s="8" t="s">
        <v>9</v>
      </c>
      <c r="H8" s="7" t="s">
        <v>10</v>
      </c>
      <c r="I8" s="9" t="s">
        <v>11</v>
      </c>
      <c r="J8" s="9" t="s">
        <v>12</v>
      </c>
      <c r="K8" s="9" t="s">
        <v>13</v>
      </c>
      <c r="L8" s="50" t="s">
        <v>14</v>
      </c>
      <c r="M8" s="10" t="s">
        <v>15</v>
      </c>
      <c r="N8" s="9" t="s">
        <v>16</v>
      </c>
      <c r="O8" s="182" t="s">
        <v>8</v>
      </c>
    </row>
    <row r="9" spans="1:501" x14ac:dyDescent="0.25">
      <c r="A9" s="183" t="s">
        <v>18</v>
      </c>
      <c r="B9" s="518" t="s">
        <v>19</v>
      </c>
      <c r="C9" s="519"/>
      <c r="D9" s="519"/>
      <c r="E9" s="519"/>
      <c r="F9" s="520"/>
      <c r="G9" s="8" t="s">
        <v>20</v>
      </c>
      <c r="H9" s="7" t="s">
        <v>21</v>
      </c>
      <c r="I9" s="9" t="s">
        <v>22</v>
      </c>
      <c r="J9" s="9" t="s">
        <v>22</v>
      </c>
      <c r="K9" s="9" t="s">
        <v>23</v>
      </c>
      <c r="L9" s="50" t="s">
        <v>13</v>
      </c>
      <c r="M9" s="10" t="s">
        <v>17</v>
      </c>
      <c r="N9" s="9" t="s">
        <v>24</v>
      </c>
      <c r="O9" s="182" t="s">
        <v>17</v>
      </c>
    </row>
    <row r="10" spans="1:501" ht="12" customHeight="1" x14ac:dyDescent="0.25">
      <c r="A10" s="183" t="s">
        <v>26</v>
      </c>
      <c r="B10" s="4"/>
      <c r="C10" s="4"/>
      <c r="D10" s="4"/>
      <c r="E10" s="4"/>
      <c r="F10" s="5"/>
      <c r="G10" s="8" t="s">
        <v>27</v>
      </c>
      <c r="H10" s="2"/>
      <c r="I10" s="9" t="s">
        <v>28</v>
      </c>
      <c r="J10" s="9" t="s">
        <v>29</v>
      </c>
      <c r="K10" s="9" t="s">
        <v>30</v>
      </c>
      <c r="L10" s="50" t="s">
        <v>31</v>
      </c>
      <c r="M10" s="10" t="s">
        <v>32</v>
      </c>
      <c r="N10" s="9" t="s">
        <v>17</v>
      </c>
      <c r="O10" s="182" t="s">
        <v>25</v>
      </c>
    </row>
    <row r="11" spans="1:501" ht="12" customHeight="1" x14ac:dyDescent="0.25">
      <c r="A11" s="181"/>
      <c r="B11" s="4"/>
      <c r="C11" s="4"/>
      <c r="D11" s="4"/>
      <c r="E11" s="4"/>
      <c r="F11" s="5"/>
      <c r="G11" s="11"/>
      <c r="H11" s="2"/>
      <c r="I11" s="9" t="s">
        <v>34</v>
      </c>
      <c r="J11" s="9"/>
      <c r="K11" s="9"/>
      <c r="L11" s="50"/>
      <c r="M11" s="10"/>
      <c r="N11" s="9" t="s">
        <v>35</v>
      </c>
      <c r="O11" s="184" t="s">
        <v>33</v>
      </c>
    </row>
    <row r="12" spans="1:501" ht="12" customHeight="1" x14ac:dyDescent="0.25">
      <c r="A12" s="185" t="s">
        <v>36</v>
      </c>
      <c r="B12" s="521" t="s">
        <v>37</v>
      </c>
      <c r="C12" s="522"/>
      <c r="D12" s="522"/>
      <c r="E12" s="522"/>
      <c r="F12" s="523"/>
      <c r="G12" s="12" t="s">
        <v>38</v>
      </c>
      <c r="H12" s="13" t="s">
        <v>39</v>
      </c>
      <c r="I12" s="14" t="s">
        <v>40</v>
      </c>
      <c r="J12" s="14" t="s">
        <v>41</v>
      </c>
      <c r="K12" s="14" t="s">
        <v>42</v>
      </c>
      <c r="L12" s="51" t="s">
        <v>43</v>
      </c>
      <c r="M12" s="15" t="s">
        <v>44</v>
      </c>
      <c r="N12" s="14" t="s">
        <v>45</v>
      </c>
      <c r="O12" s="186" t="s">
        <v>46</v>
      </c>
    </row>
    <row r="13" spans="1:501" ht="16.5" customHeight="1" x14ac:dyDescent="0.25">
      <c r="A13" s="268"/>
      <c r="B13" s="511" t="s">
        <v>204</v>
      </c>
      <c r="C13" s="512"/>
      <c r="D13" s="512"/>
      <c r="E13" s="512"/>
      <c r="F13" s="513"/>
      <c r="G13" s="266"/>
      <c r="H13" s="13"/>
      <c r="I13" s="14"/>
      <c r="J13" s="267"/>
      <c r="K13" s="14"/>
      <c r="L13" s="51"/>
      <c r="M13" s="15"/>
      <c r="N13" s="14"/>
      <c r="O13" s="186"/>
    </row>
    <row r="14" spans="1:501" ht="53.25" customHeight="1" x14ac:dyDescent="0.25">
      <c r="A14" s="187" t="s">
        <v>206</v>
      </c>
      <c r="B14" s="527" t="s">
        <v>238</v>
      </c>
      <c r="C14" s="528"/>
      <c r="D14" s="528"/>
      <c r="E14" s="528"/>
      <c r="F14" s="529"/>
      <c r="G14" s="16" t="s">
        <v>47</v>
      </c>
      <c r="H14" s="17"/>
      <c r="I14" s="18"/>
      <c r="J14" s="19">
        <f>SUM(H14*I14)</f>
        <v>0</v>
      </c>
      <c r="K14" s="18"/>
      <c r="L14" s="276">
        <f>SUM(J14*K14)</f>
        <v>0</v>
      </c>
      <c r="M14" s="336">
        <f>H18*0.1155</f>
        <v>713.09699999999998</v>
      </c>
      <c r="N14" s="18">
        <v>1</v>
      </c>
      <c r="O14" s="188">
        <f>SUM(M14*N14)</f>
        <v>713.09699999999998</v>
      </c>
    </row>
    <row r="15" spans="1:501" s="25" customFormat="1" ht="30" customHeight="1" x14ac:dyDescent="0.25">
      <c r="A15" s="189" t="s">
        <v>48</v>
      </c>
      <c r="B15" s="524" t="s">
        <v>265</v>
      </c>
      <c r="C15" s="525"/>
      <c r="D15" s="525"/>
      <c r="E15" s="525"/>
      <c r="F15" s="526"/>
      <c r="G15" s="21" t="s">
        <v>47</v>
      </c>
      <c r="H15" s="22"/>
      <c r="I15" s="23"/>
      <c r="J15" s="24">
        <f>SUM(H15*I15)</f>
        <v>0</v>
      </c>
      <c r="K15" s="23"/>
      <c r="L15" s="53">
        <f>SUM(J15*K15)</f>
        <v>0</v>
      </c>
      <c r="M15" s="337">
        <f>H18+H17</f>
        <v>6538.2659999999996</v>
      </c>
      <c r="N15" s="23">
        <v>2</v>
      </c>
      <c r="O15" s="190">
        <f>SUM(M15*N15)</f>
        <v>13076.531999999999</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row>
    <row r="16" spans="1:501" s="25" customFormat="1" ht="30" customHeight="1" x14ac:dyDescent="0.25">
      <c r="A16" s="189"/>
      <c r="B16" s="508" t="s">
        <v>212</v>
      </c>
      <c r="C16" s="509"/>
      <c r="D16" s="509"/>
      <c r="E16" s="509"/>
      <c r="F16" s="510"/>
      <c r="G16" s="269"/>
      <c r="H16" s="270"/>
      <c r="I16" s="270"/>
      <c r="J16" s="271"/>
      <c r="K16" s="270"/>
      <c r="L16" s="272"/>
      <c r="M16" s="273"/>
      <c r="N16" s="270"/>
      <c r="O16" s="274"/>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row>
    <row r="17" spans="1:548" s="25" customFormat="1" ht="48" customHeight="1" x14ac:dyDescent="0.25">
      <c r="A17" s="191" t="s">
        <v>240</v>
      </c>
      <c r="B17" s="584" t="s">
        <v>262</v>
      </c>
      <c r="C17" s="585"/>
      <c r="D17" s="585"/>
      <c r="E17" s="585"/>
      <c r="F17" s="586"/>
      <c r="G17" s="16" t="s">
        <v>47</v>
      </c>
      <c r="H17" s="353">
        <f>H18*0.059</f>
        <v>364.26599999999996</v>
      </c>
      <c r="I17" s="18">
        <v>1</v>
      </c>
      <c r="J17" s="335">
        <f t="shared" ref="J17" si="0">SUM(H17*I17)</f>
        <v>364.26599999999996</v>
      </c>
      <c r="K17" s="18">
        <v>4</v>
      </c>
      <c r="L17" s="54">
        <f>SUM(J17*K17)</f>
        <v>1457.0639999999999</v>
      </c>
      <c r="M17" s="20"/>
      <c r="N17" s="18"/>
      <c r="O17" s="188"/>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row>
    <row r="18" spans="1:548" s="25" customFormat="1" ht="51.75" customHeight="1" x14ac:dyDescent="0.25">
      <c r="A18" s="191" t="s">
        <v>240</v>
      </c>
      <c r="B18" s="593" t="s">
        <v>263</v>
      </c>
      <c r="C18" s="594"/>
      <c r="D18" s="594"/>
      <c r="E18" s="594"/>
      <c r="F18" s="595"/>
      <c r="G18" s="26" t="s">
        <v>47</v>
      </c>
      <c r="H18" s="192">
        <v>6174</v>
      </c>
      <c r="I18" s="27">
        <v>1</v>
      </c>
      <c r="J18" s="335">
        <f>SUM(H18*I18)</f>
        <v>6174</v>
      </c>
      <c r="K18" s="27">
        <v>4</v>
      </c>
      <c r="L18" s="54">
        <f>SUM(J18*K18)</f>
        <v>24696</v>
      </c>
      <c r="M18" s="28"/>
      <c r="N18" s="27"/>
      <c r="O18" s="18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row>
    <row r="19" spans="1:548" s="35" customFormat="1" ht="39" customHeight="1" x14ac:dyDescent="0.25">
      <c r="A19" s="187" t="s">
        <v>241</v>
      </c>
      <c r="B19" s="560" t="s">
        <v>264</v>
      </c>
      <c r="C19" s="561"/>
      <c r="D19" s="561"/>
      <c r="E19" s="561"/>
      <c r="F19" s="562"/>
      <c r="G19" s="16" t="s">
        <v>210</v>
      </c>
      <c r="H19" s="363">
        <f>H17+H18</f>
        <v>6538.2659999999996</v>
      </c>
      <c r="I19" s="18">
        <v>1</v>
      </c>
      <c r="J19" s="347">
        <f t="shared" ref="J19" si="1">SUM(H19*I19)</f>
        <v>6538.2659999999996</v>
      </c>
      <c r="K19" s="18">
        <v>2</v>
      </c>
      <c r="L19" s="276">
        <f t="shared" ref="L19" si="2">SUM(J19*K19)</f>
        <v>13076.531999999999</v>
      </c>
      <c r="M19" s="20"/>
      <c r="N19" s="18"/>
      <c r="O19" s="277"/>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row>
    <row r="20" spans="1:548" s="35" customFormat="1" ht="30.75" customHeight="1" x14ac:dyDescent="0.25">
      <c r="A20" s="187"/>
      <c r="B20" s="560"/>
      <c r="C20" s="578"/>
      <c r="D20" s="578"/>
      <c r="E20" s="578"/>
      <c r="F20" s="579"/>
      <c r="G20" s="16"/>
      <c r="H20" s="354"/>
      <c r="I20" s="18"/>
      <c r="J20" s="347"/>
      <c r="K20" s="18"/>
      <c r="L20" s="276"/>
      <c r="M20" s="20"/>
      <c r="N20" s="18"/>
      <c r="O20" s="277"/>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row>
    <row r="21" spans="1:548" s="35" customFormat="1" ht="18.75" customHeight="1" x14ac:dyDescent="0.25">
      <c r="A21" s="187" t="s">
        <v>211</v>
      </c>
      <c r="B21" s="560"/>
      <c r="C21" s="561"/>
      <c r="D21" s="561"/>
      <c r="E21" s="561"/>
      <c r="F21" s="562"/>
      <c r="G21" s="16" t="s">
        <v>47</v>
      </c>
      <c r="H21" s="303"/>
      <c r="I21" s="18"/>
      <c r="J21" s="19">
        <f t="shared" ref="J21" si="3">SUM(H21*I21)</f>
        <v>0</v>
      </c>
      <c r="K21" s="18"/>
      <c r="L21" s="276">
        <f t="shared" ref="L21" si="4">SUM(J21*K21)</f>
        <v>0</v>
      </c>
      <c r="M21" s="20"/>
      <c r="N21" s="18"/>
      <c r="O21" s="277"/>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row>
    <row r="22" spans="1:548" s="4" customFormat="1" ht="31.5" customHeight="1" x14ac:dyDescent="0.25">
      <c r="A22" s="187" t="s">
        <v>215</v>
      </c>
      <c r="B22" s="580"/>
      <c r="C22" s="561"/>
      <c r="D22" s="561"/>
      <c r="E22" s="561"/>
      <c r="F22" s="562"/>
      <c r="G22" s="16" t="s">
        <v>47</v>
      </c>
      <c r="H22" s="355"/>
      <c r="I22" s="18"/>
      <c r="J22" s="19">
        <f>SUM(H22*I22)</f>
        <v>0</v>
      </c>
      <c r="K22" s="18"/>
      <c r="L22" s="276">
        <f>SUM(J22*K22)</f>
        <v>0</v>
      </c>
      <c r="M22" s="20"/>
      <c r="N22" s="18"/>
      <c r="O22" s="188"/>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row>
    <row r="23" spans="1:548" s="4" customFormat="1" ht="39" customHeight="1" x14ac:dyDescent="0.25">
      <c r="A23" s="187" t="s">
        <v>218</v>
      </c>
      <c r="B23" s="580"/>
      <c r="C23" s="602"/>
      <c r="D23" s="602"/>
      <c r="E23" s="602"/>
      <c r="F23" s="603"/>
      <c r="G23" s="16" t="s">
        <v>47</v>
      </c>
      <c r="H23" s="303"/>
      <c r="I23" s="18"/>
      <c r="J23" s="19">
        <f>H23*I23</f>
        <v>0</v>
      </c>
      <c r="K23" s="18"/>
      <c r="L23" s="276">
        <f t="shared" ref="L23" si="5">SUM(J23*K23)</f>
        <v>0</v>
      </c>
      <c r="M23" s="20"/>
      <c r="N23" s="18"/>
      <c r="O23" s="188"/>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row>
    <row r="24" spans="1:548" s="4" customFormat="1" ht="23.25" customHeight="1" thickBot="1" x14ac:dyDescent="0.3">
      <c r="A24" s="193"/>
      <c r="B24" s="599" t="s">
        <v>203</v>
      </c>
      <c r="C24" s="600"/>
      <c r="D24" s="600"/>
      <c r="E24" s="600"/>
      <c r="F24" s="601"/>
      <c r="G24" s="29"/>
      <c r="H24" s="350">
        <f>H17+H18</f>
        <v>6538.2659999999996</v>
      </c>
      <c r="I24" s="351"/>
      <c r="J24" s="382">
        <f>SUM(J17:J23)</f>
        <v>13076.531999999999</v>
      </c>
      <c r="K24" s="349"/>
      <c r="L24" s="382">
        <f>SUM(L17:L23)</f>
        <v>39229.595999999998</v>
      </c>
      <c r="M24" s="382">
        <f>SUM(M14:M23)</f>
        <v>7251.3629999999994</v>
      </c>
      <c r="N24" s="382">
        <f>SUM(N14:N23)</f>
        <v>3</v>
      </c>
      <c r="O24" s="384">
        <f>SUM(O14:O23)</f>
        <v>13789.628999999999</v>
      </c>
      <c r="P24"/>
      <c r="Q24" s="57"/>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row>
    <row r="25" spans="1:548" s="4" customFormat="1" ht="27" customHeight="1" thickBot="1" x14ac:dyDescent="0.3">
      <c r="A25" s="178"/>
      <c r="B25" s="587" t="s">
        <v>49</v>
      </c>
      <c r="C25" s="588"/>
      <c r="D25" s="588"/>
      <c r="E25" s="588"/>
      <c r="F25" s="589"/>
      <c r="G25" s="30"/>
      <c r="H25" s="381">
        <f>H24+M14+H48+H72</f>
        <v>7559.3629999999994</v>
      </c>
      <c r="I25" s="32"/>
      <c r="J25" s="381">
        <f>J24+J48+J72</f>
        <v>33363.33</v>
      </c>
      <c r="K25" s="34"/>
      <c r="L25" s="381">
        <f>L24+L48+L72</f>
        <v>88183.458000000013</v>
      </c>
      <c r="M25" s="381">
        <f>M24+M48+M72</f>
        <v>7309.3629999999994</v>
      </c>
      <c r="N25" s="381">
        <f>N24+N48+N72</f>
        <v>5</v>
      </c>
      <c r="O25" s="385">
        <f>O24+O48+O72</f>
        <v>13904.628999999999</v>
      </c>
      <c r="P25"/>
      <c r="Q25" s="57"/>
      <c r="R25"/>
      <c r="S25" s="57"/>
      <c r="T25"/>
      <c r="U25" s="57"/>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row>
    <row r="26" spans="1:548" s="4" customFormat="1" ht="27" customHeight="1" thickBot="1" x14ac:dyDescent="0.3">
      <c r="A26" s="590" t="s">
        <v>50</v>
      </c>
      <c r="B26" s="591"/>
      <c r="C26" s="591"/>
      <c r="D26" s="591"/>
      <c r="E26" s="591"/>
      <c r="F26" s="592"/>
      <c r="G26" s="30"/>
      <c r="H26" s="31"/>
      <c r="I26" s="32"/>
      <c r="J26" s="383">
        <f>SUM(J25+M25)</f>
        <v>40672.692999999999</v>
      </c>
      <c r="K26" s="34"/>
      <c r="L26" s="383">
        <f>L25+O25</f>
        <v>102088.08700000001</v>
      </c>
      <c r="M26" s="386"/>
      <c r="N26" s="386"/>
      <c r="O26" s="387"/>
      <c r="P26"/>
      <c r="Q26" s="57"/>
      <c r="R26" s="57"/>
      <c r="S26"/>
      <c r="T26"/>
      <c r="U26" s="57"/>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row>
    <row r="27" spans="1:548" s="4" customFormat="1" ht="20.25" customHeight="1" x14ac:dyDescent="0.25">
      <c r="A27" s="569" t="s">
        <v>239</v>
      </c>
      <c r="B27" s="570"/>
      <c r="C27" s="570"/>
      <c r="D27" s="570"/>
      <c r="E27" s="570"/>
      <c r="F27" s="570"/>
      <c r="G27" s="570"/>
      <c r="H27" s="571"/>
      <c r="I27" s="536" t="s">
        <v>1</v>
      </c>
      <c r="J27" s="537"/>
      <c r="K27" s="537"/>
      <c r="L27" s="537"/>
      <c r="M27" s="538"/>
      <c r="N27" s="361" t="s">
        <v>2</v>
      </c>
      <c r="O27" s="352" t="str">
        <f>O1</f>
        <v>0581-0293</v>
      </c>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row>
    <row r="28" spans="1:548" s="4" customFormat="1" ht="11.25" customHeight="1" x14ac:dyDescent="0.25">
      <c r="A28" s="572"/>
      <c r="B28" s="573"/>
      <c r="C28" s="573"/>
      <c r="D28" s="573"/>
      <c r="E28" s="573"/>
      <c r="F28" s="573"/>
      <c r="G28" s="573"/>
      <c r="H28" s="574"/>
      <c r="I28" s="551" t="s">
        <v>251</v>
      </c>
      <c r="J28" s="552"/>
      <c r="K28" s="552"/>
      <c r="L28" s="552"/>
      <c r="M28" s="553"/>
      <c r="N28" s="364"/>
      <c r="O28" s="262"/>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row>
    <row r="29" spans="1:548" s="4" customFormat="1" ht="15.75" customHeight="1" x14ac:dyDescent="0.25">
      <c r="A29" s="572"/>
      <c r="B29" s="573"/>
      <c r="C29" s="573"/>
      <c r="D29" s="573"/>
      <c r="E29" s="573"/>
      <c r="F29" s="573"/>
      <c r="G29" s="573"/>
      <c r="H29" s="574"/>
      <c r="I29" s="551"/>
      <c r="J29" s="552"/>
      <c r="K29" s="552"/>
      <c r="L29" s="552"/>
      <c r="M29" s="553"/>
      <c r="N29" s="263" t="s">
        <v>3</v>
      </c>
      <c r="O29" s="264"/>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row>
    <row r="30" spans="1:548" s="4" customFormat="1" ht="18" customHeight="1" x14ac:dyDescent="0.25">
      <c r="A30" s="575"/>
      <c r="B30" s="576"/>
      <c r="C30" s="576"/>
      <c r="D30" s="576"/>
      <c r="E30" s="576"/>
      <c r="F30" s="576"/>
      <c r="G30" s="576"/>
      <c r="H30" s="577"/>
      <c r="I30" s="554"/>
      <c r="J30" s="555"/>
      <c r="K30" s="555"/>
      <c r="L30" s="555"/>
      <c r="M30" s="556"/>
      <c r="N30" s="564">
        <f>N4</f>
        <v>44419</v>
      </c>
      <c r="O30" s="565"/>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row>
    <row r="31" spans="1:548" s="4" customFormat="1" ht="10.5" customHeight="1" x14ac:dyDescent="0.25">
      <c r="A31" s="596" t="s">
        <v>4</v>
      </c>
      <c r="B31" s="597"/>
      <c r="C31" s="597"/>
      <c r="D31" s="597"/>
      <c r="E31" s="597"/>
      <c r="F31" s="598"/>
      <c r="G31" s="3"/>
      <c r="H31" s="563" t="s">
        <v>5</v>
      </c>
      <c r="I31" s="546"/>
      <c r="J31" s="546"/>
      <c r="K31" s="546"/>
      <c r="L31" s="546"/>
      <c r="M31" s="546"/>
      <c r="N31" s="546"/>
      <c r="O31" s="547"/>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row>
    <row r="32" spans="1:548" s="35" customFormat="1" ht="13.5" customHeight="1" x14ac:dyDescent="0.25">
      <c r="A32" s="181"/>
      <c r="B32" s="4"/>
      <c r="C32" s="4"/>
      <c r="D32" s="4"/>
      <c r="E32" s="4"/>
      <c r="F32" s="5"/>
      <c r="G32" s="3"/>
      <c r="H32" s="514" t="s">
        <v>6</v>
      </c>
      <c r="I32" s="515"/>
      <c r="J32" s="515"/>
      <c r="K32" s="515"/>
      <c r="L32" s="516"/>
      <c r="M32" s="514" t="s">
        <v>7</v>
      </c>
      <c r="N32" s="515"/>
      <c r="O32" s="517"/>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row>
    <row r="33" spans="1:501" s="35" customFormat="1" ht="11.25" customHeight="1" x14ac:dyDescent="0.25">
      <c r="A33" s="181"/>
      <c r="B33" s="4"/>
      <c r="C33" s="4"/>
      <c r="D33" s="4"/>
      <c r="E33" s="4"/>
      <c r="F33" s="5"/>
      <c r="G33" s="8" t="s">
        <v>9</v>
      </c>
      <c r="H33" s="7" t="s">
        <v>10</v>
      </c>
      <c r="I33" s="9" t="s">
        <v>11</v>
      </c>
      <c r="J33" s="9" t="s">
        <v>12</v>
      </c>
      <c r="K33" s="9" t="s">
        <v>13</v>
      </c>
      <c r="L33" s="50" t="s">
        <v>14</v>
      </c>
      <c r="M33" s="10" t="s">
        <v>15</v>
      </c>
      <c r="N33" s="9" t="s">
        <v>16</v>
      </c>
      <c r="O33" s="182" t="s">
        <v>8</v>
      </c>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row>
    <row r="34" spans="1:501" s="35" customFormat="1" ht="16.5" customHeight="1" x14ac:dyDescent="0.25">
      <c r="A34" s="183" t="s">
        <v>18</v>
      </c>
      <c r="B34" s="518" t="s">
        <v>19</v>
      </c>
      <c r="C34" s="519"/>
      <c r="D34" s="519"/>
      <c r="E34" s="519"/>
      <c r="F34" s="520"/>
      <c r="G34" s="8" t="s">
        <v>20</v>
      </c>
      <c r="H34" s="7" t="s">
        <v>21</v>
      </c>
      <c r="I34" s="9" t="s">
        <v>22</v>
      </c>
      <c r="J34" s="9" t="s">
        <v>22</v>
      </c>
      <c r="K34" s="9" t="s">
        <v>23</v>
      </c>
      <c r="L34" s="50" t="s">
        <v>13</v>
      </c>
      <c r="M34" s="10" t="s">
        <v>17</v>
      </c>
      <c r="N34" s="9" t="s">
        <v>24</v>
      </c>
      <c r="O34" s="182" t="s">
        <v>17</v>
      </c>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row>
    <row r="35" spans="1:501" s="4" customFormat="1" ht="12.75" customHeight="1" x14ac:dyDescent="0.25">
      <c r="A35" s="183" t="s">
        <v>26</v>
      </c>
      <c r="F35" s="5"/>
      <c r="G35" s="8" t="s">
        <v>27</v>
      </c>
      <c r="H35" s="2"/>
      <c r="I35" s="9" t="s">
        <v>28</v>
      </c>
      <c r="J35" s="9" t="s">
        <v>29</v>
      </c>
      <c r="K35" s="9" t="s">
        <v>30</v>
      </c>
      <c r="L35" s="50" t="s">
        <v>31</v>
      </c>
      <c r="M35" s="10" t="s">
        <v>32</v>
      </c>
      <c r="N35" s="9" t="s">
        <v>17</v>
      </c>
      <c r="O35" s="182" t="s">
        <v>25</v>
      </c>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row>
    <row r="36" spans="1:501" s="4" customFormat="1" ht="13.5" customHeight="1" x14ac:dyDescent="0.25">
      <c r="A36" s="181"/>
      <c r="F36" s="5"/>
      <c r="G36" s="11"/>
      <c r="H36" s="2"/>
      <c r="I36" s="9" t="s">
        <v>34</v>
      </c>
      <c r="J36" s="9"/>
      <c r="K36" s="9"/>
      <c r="L36" s="50"/>
      <c r="M36" s="10"/>
      <c r="N36" s="9" t="s">
        <v>35</v>
      </c>
      <c r="O36" s="184" t="s">
        <v>33</v>
      </c>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row>
    <row r="37" spans="1:501" s="4" customFormat="1" ht="14.25" customHeight="1" x14ac:dyDescent="0.25">
      <c r="A37" s="185" t="s">
        <v>36</v>
      </c>
      <c r="B37" s="521" t="s">
        <v>37</v>
      </c>
      <c r="C37" s="522"/>
      <c r="D37" s="522"/>
      <c r="E37" s="522"/>
      <c r="F37" s="523"/>
      <c r="G37" s="12" t="s">
        <v>38</v>
      </c>
      <c r="H37" s="13" t="s">
        <v>39</v>
      </c>
      <c r="I37" s="14" t="s">
        <v>40</v>
      </c>
      <c r="J37" s="14" t="s">
        <v>41</v>
      </c>
      <c r="K37" s="14" t="s">
        <v>42</v>
      </c>
      <c r="L37" s="51" t="s">
        <v>43</v>
      </c>
      <c r="M37" s="15" t="s">
        <v>44</v>
      </c>
      <c r="N37" s="14" t="s">
        <v>45</v>
      </c>
      <c r="O37" s="186" t="s">
        <v>46</v>
      </c>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row>
    <row r="38" spans="1:501" s="4" customFormat="1" ht="21.75" customHeight="1" x14ac:dyDescent="0.25">
      <c r="A38" s="268"/>
      <c r="B38" s="511" t="s">
        <v>216</v>
      </c>
      <c r="C38" s="512"/>
      <c r="D38" s="512"/>
      <c r="E38" s="512"/>
      <c r="F38" s="513"/>
      <c r="G38" s="266"/>
      <c r="H38" s="13"/>
      <c r="I38" s="14"/>
      <c r="J38" s="267"/>
      <c r="K38" s="14"/>
      <c r="L38" s="51"/>
      <c r="M38" s="15"/>
      <c r="N38" s="14"/>
      <c r="O38" s="186"/>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row>
    <row r="39" spans="1:501" s="4" customFormat="1" ht="54.75" customHeight="1" x14ac:dyDescent="0.25">
      <c r="A39" s="187" t="s">
        <v>201</v>
      </c>
      <c r="B39" s="580" t="s">
        <v>305</v>
      </c>
      <c r="C39" s="561"/>
      <c r="D39" s="561"/>
      <c r="E39" s="561"/>
      <c r="F39" s="562"/>
      <c r="G39" s="16" t="s">
        <v>47</v>
      </c>
      <c r="H39" s="17">
        <v>57</v>
      </c>
      <c r="I39" s="18">
        <f>J39/H39</f>
        <v>114.70642105263157</v>
      </c>
      <c r="J39" s="19">
        <f>H24</f>
        <v>6538.2659999999996</v>
      </c>
      <c r="K39" s="18">
        <v>2</v>
      </c>
      <c r="L39" s="276">
        <f t="shared" ref="L39:L40" si="6">SUM(J39*K39)</f>
        <v>13076.531999999999</v>
      </c>
      <c r="M39" s="20">
        <f>H39</f>
        <v>57</v>
      </c>
      <c r="N39" s="18">
        <v>1</v>
      </c>
      <c r="O39" s="278">
        <f t="shared" ref="O39" si="7">SUM(M39*N39)</f>
        <v>57</v>
      </c>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row>
    <row r="40" spans="1:501" s="35" customFormat="1" ht="28.5" customHeight="1" x14ac:dyDescent="0.2">
      <c r="A40" s="187" t="s">
        <v>51</v>
      </c>
      <c r="B40" s="560" t="s">
        <v>247</v>
      </c>
      <c r="C40" s="561"/>
      <c r="D40" s="561"/>
      <c r="E40" s="561"/>
      <c r="F40" s="562"/>
      <c r="G40" s="16" t="s">
        <v>47</v>
      </c>
      <c r="H40" s="17">
        <f>H39</f>
        <v>57</v>
      </c>
      <c r="I40" s="18">
        <v>1</v>
      </c>
      <c r="J40" s="19">
        <f>H24</f>
        <v>6538.2659999999996</v>
      </c>
      <c r="K40" s="18">
        <v>3</v>
      </c>
      <c r="L40" s="52">
        <f t="shared" si="6"/>
        <v>19614.797999999999</v>
      </c>
      <c r="M40" s="20"/>
      <c r="N40" s="18"/>
      <c r="O40" s="277"/>
      <c r="P40" s="25"/>
      <c r="Q40" s="1"/>
      <c r="R40" s="1"/>
      <c r="S40" s="25"/>
      <c r="T40" s="25"/>
      <c r="U40" s="25"/>
      <c r="V40" s="25"/>
    </row>
    <row r="41" spans="1:501" s="4" customFormat="1" ht="28.5" customHeight="1" x14ac:dyDescent="0.25">
      <c r="A41" s="187"/>
      <c r="B41" s="560"/>
      <c r="C41" s="578"/>
      <c r="D41" s="578"/>
      <c r="E41" s="578"/>
      <c r="F41" s="579"/>
      <c r="G41" s="16"/>
      <c r="H41" s="17"/>
      <c r="I41" s="18"/>
      <c r="J41" s="19"/>
      <c r="K41" s="18"/>
      <c r="L41" s="276"/>
      <c r="M41" s="20"/>
      <c r="N41" s="18"/>
      <c r="O41" s="277"/>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row>
    <row r="42" spans="1:501" s="4" customFormat="1" ht="20.25" customHeight="1" x14ac:dyDescent="0.25">
      <c r="A42" s="365"/>
      <c r="B42" s="511" t="s">
        <v>217</v>
      </c>
      <c r="C42" s="512"/>
      <c r="D42" s="512"/>
      <c r="E42" s="512"/>
      <c r="F42" s="513"/>
      <c r="G42" s="366"/>
      <c r="H42" s="367"/>
      <c r="I42" s="368"/>
      <c r="J42" s="369"/>
      <c r="K42" s="368"/>
      <c r="L42" s="370"/>
      <c r="M42" s="371"/>
      <c r="N42" s="368"/>
      <c r="O42" s="372"/>
      <c r="P42"/>
      <c r="Q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row>
    <row r="43" spans="1:501" s="35" customFormat="1" ht="171" customHeight="1" x14ac:dyDescent="0.4">
      <c r="A43" s="275" t="s">
        <v>228</v>
      </c>
      <c r="B43" s="581" t="s">
        <v>261</v>
      </c>
      <c r="C43" s="582"/>
      <c r="D43" s="582"/>
      <c r="E43" s="582"/>
      <c r="F43" s="583"/>
      <c r="G43" s="41" t="s">
        <v>52</v>
      </c>
      <c r="H43" s="17">
        <f>H39</f>
        <v>57</v>
      </c>
      <c r="I43" s="18">
        <v>1</v>
      </c>
      <c r="J43" s="19">
        <f>H43*I43</f>
        <v>57</v>
      </c>
      <c r="K43" s="18">
        <v>2</v>
      </c>
      <c r="L43" s="52">
        <f t="shared" ref="L43" si="8">SUM(J43*K43)</f>
        <v>114</v>
      </c>
      <c r="M43" s="20">
        <f>H43</f>
        <v>57</v>
      </c>
      <c r="N43" s="18">
        <v>1</v>
      </c>
      <c r="O43" s="277">
        <f>M43*N43</f>
        <v>57</v>
      </c>
      <c r="P43" s="25"/>
      <c r="Q43" s="389"/>
    </row>
    <row r="44" spans="1:501" s="4" customFormat="1" ht="29.25" customHeight="1" x14ac:dyDescent="0.25">
      <c r="A44" s="191" t="s">
        <v>120</v>
      </c>
      <c r="B44" s="566" t="s">
        <v>242</v>
      </c>
      <c r="C44" s="567"/>
      <c r="D44" s="567"/>
      <c r="E44" s="567"/>
      <c r="F44" s="568"/>
      <c r="G44" s="42"/>
      <c r="H44" s="17">
        <f>H39</f>
        <v>57</v>
      </c>
      <c r="I44" s="18">
        <v>2</v>
      </c>
      <c r="J44" s="19">
        <f>SUM(H44*I44)</f>
        <v>114</v>
      </c>
      <c r="K44" s="18">
        <v>5</v>
      </c>
      <c r="L44" s="52">
        <f>J44*K44</f>
        <v>570</v>
      </c>
      <c r="M44" s="20"/>
      <c r="N44" s="18"/>
      <c r="O44" s="188"/>
      <c r="P44"/>
      <c r="Q44"/>
      <c r="Y44"/>
      <c r="Z44"/>
      <c r="AA44"/>
      <c r="AB44"/>
      <c r="AC44"/>
      <c r="AD44"/>
      <c r="AE44"/>
      <c r="AF44"/>
      <c r="AG44"/>
      <c r="AH44"/>
      <c r="AI44"/>
      <c r="AJ44"/>
      <c r="AK44"/>
      <c r="AL44"/>
      <c r="AM44"/>
      <c r="AN44"/>
      <c r="AO44"/>
      <c r="AP44"/>
      <c r="AQ44"/>
      <c r="AR44"/>
      <c r="AS44"/>
      <c r="AT44"/>
      <c r="AU44"/>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c r="DJ44" s="100"/>
      <c r="DK44" s="100"/>
      <c r="DL44" s="100"/>
      <c r="DM44" s="100"/>
      <c r="DN44" s="100"/>
      <c r="DO44" s="100"/>
      <c r="DP44" s="100"/>
      <c r="DQ44" s="100"/>
      <c r="DR44" s="100"/>
      <c r="DS44" s="100"/>
      <c r="DT44" s="100"/>
      <c r="DU44" s="100"/>
      <c r="DV44" s="100"/>
      <c r="DW44" s="100"/>
      <c r="DX44" s="100"/>
      <c r="DY44" s="100"/>
      <c r="DZ44" s="100"/>
      <c r="EA44" s="100"/>
      <c r="EB44" s="100"/>
      <c r="EC44" s="100"/>
      <c r="ED44" s="100"/>
      <c r="EE44" s="100"/>
      <c r="EF44" s="100"/>
      <c r="EG44" s="100"/>
      <c r="EH44" s="100"/>
      <c r="EI44" s="100"/>
      <c r="EJ44" s="100"/>
      <c r="EK44" s="100"/>
      <c r="EL44" s="100"/>
      <c r="EM44" s="100"/>
      <c r="EN44" s="100"/>
      <c r="EO44" s="100"/>
      <c r="EP44" s="100"/>
      <c r="EQ44" s="100"/>
      <c r="ER44" s="100"/>
      <c r="ES44" s="100"/>
      <c r="ET44" s="100"/>
      <c r="EU44" s="100"/>
      <c r="EV44" s="100"/>
      <c r="EW44" s="100"/>
      <c r="EX44" s="100"/>
      <c r="EY44" s="100"/>
      <c r="EZ44" s="100"/>
      <c r="FA44" s="100"/>
      <c r="FB44" s="100"/>
      <c r="FC44" s="100"/>
      <c r="FD44" s="100"/>
      <c r="FE44" s="100"/>
      <c r="FF44" s="100"/>
      <c r="FG44" s="100"/>
      <c r="FH44" s="100"/>
      <c r="FI44" s="100"/>
      <c r="FJ44" s="100"/>
      <c r="FK44" s="100"/>
      <c r="FL44" s="100"/>
      <c r="FM44" s="100"/>
      <c r="FN44" s="100"/>
      <c r="FO44" s="100"/>
      <c r="FP44" s="100"/>
      <c r="FQ44" s="100"/>
      <c r="FR44" s="100"/>
      <c r="FS44" s="100"/>
      <c r="FT44" s="100"/>
      <c r="FU44" s="100"/>
      <c r="FV44" s="100"/>
      <c r="FW44" s="100"/>
      <c r="FX44" s="100"/>
      <c r="FY44" s="100"/>
      <c r="FZ44" s="100"/>
      <c r="GA44" s="100"/>
      <c r="GB44" s="100"/>
      <c r="GC44" s="100"/>
      <c r="GD44" s="100"/>
      <c r="GE44" s="100"/>
      <c r="GF44" s="100"/>
      <c r="GG44" s="100"/>
      <c r="GH44" s="100"/>
      <c r="GI44" s="100"/>
      <c r="GJ44" s="100"/>
      <c r="GK44" s="100"/>
      <c r="GL44" s="100"/>
      <c r="GM44" s="100"/>
      <c r="GN44" s="100"/>
      <c r="GO44" s="100"/>
      <c r="GP44" s="100"/>
      <c r="GQ44" s="100"/>
      <c r="GR44" s="100"/>
      <c r="GS44" s="100"/>
      <c r="GT44" s="100"/>
      <c r="GU44" s="100"/>
      <c r="GV44" s="100"/>
      <c r="GW44" s="100"/>
      <c r="GX44" s="100"/>
      <c r="GY44" s="100"/>
      <c r="GZ44" s="100"/>
      <c r="HA44" s="100"/>
      <c r="HB44" s="100"/>
      <c r="HC44" s="100"/>
      <c r="HD44" s="100"/>
      <c r="HE44" s="100"/>
      <c r="HF44" s="100"/>
      <c r="HG44" s="100"/>
      <c r="HH44" s="100"/>
      <c r="HI44" s="100"/>
      <c r="HJ44" s="100"/>
      <c r="HK44" s="100"/>
      <c r="HL44" s="100"/>
      <c r="HM44" s="100"/>
      <c r="HN44" s="100"/>
      <c r="HO44" s="100"/>
      <c r="HP44" s="100"/>
      <c r="HQ44" s="100"/>
      <c r="HR44" s="100"/>
      <c r="HS44" s="100"/>
      <c r="HT44" s="100"/>
      <c r="HU44" s="100"/>
      <c r="HV44" s="100"/>
      <c r="HW44" s="100"/>
      <c r="HX44" s="100"/>
      <c r="HY44" s="100"/>
      <c r="HZ44" s="100"/>
      <c r="IA44" s="100"/>
      <c r="IB44" s="100"/>
      <c r="IC44" s="100"/>
      <c r="ID44" s="100"/>
      <c r="IE44" s="100"/>
      <c r="IF44" s="100"/>
      <c r="IG44" s="100"/>
      <c r="IH44" s="100"/>
      <c r="II44" s="100"/>
      <c r="IJ44" s="100"/>
      <c r="IK44" s="100"/>
      <c r="IL44" s="100"/>
      <c r="IM44" s="100"/>
      <c r="IN44" s="100"/>
      <c r="IO44" s="100"/>
      <c r="IP44" s="100"/>
      <c r="IQ44" s="100"/>
      <c r="IR44" s="100"/>
      <c r="IS44" s="100"/>
      <c r="IT44" s="100"/>
      <c r="IU44" s="100"/>
      <c r="IV44" s="100"/>
      <c r="IW44" s="100"/>
      <c r="IX44" s="100"/>
      <c r="IY44" s="100"/>
      <c r="IZ44" s="100"/>
      <c r="JA44" s="100"/>
      <c r="JB44" s="100"/>
      <c r="JC44" s="100"/>
      <c r="JD44" s="100"/>
      <c r="JE44" s="100"/>
      <c r="JF44" s="100"/>
      <c r="JG44" s="100"/>
      <c r="JH44" s="100"/>
      <c r="JI44" s="100"/>
      <c r="JJ44" s="100"/>
      <c r="JK44" s="100"/>
      <c r="JL44" s="100"/>
      <c r="JM44" s="100"/>
      <c r="JN44" s="100"/>
      <c r="JO44" s="100"/>
      <c r="JP44" s="100"/>
      <c r="JQ44" s="100"/>
      <c r="JR44" s="100"/>
      <c r="JS44" s="100"/>
      <c r="JT44" s="100"/>
      <c r="JU44" s="100"/>
      <c r="JV44" s="100"/>
      <c r="JW44" s="100"/>
      <c r="JX44" s="100"/>
      <c r="JY44" s="100"/>
      <c r="JZ44" s="100"/>
      <c r="KA44" s="100"/>
      <c r="KB44" s="100"/>
      <c r="KC44" s="100"/>
      <c r="KD44" s="100"/>
      <c r="KE44" s="100"/>
      <c r="KF44" s="100"/>
      <c r="KG44" s="100"/>
      <c r="KH44" s="100"/>
      <c r="KI44" s="100"/>
      <c r="KJ44" s="100"/>
      <c r="KK44" s="100"/>
      <c r="KL44" s="100"/>
      <c r="KM44" s="100"/>
      <c r="KN44" s="100"/>
      <c r="KO44" s="100"/>
      <c r="KP44" s="100"/>
      <c r="KQ44" s="100"/>
      <c r="KR44" s="100"/>
      <c r="KS44" s="100"/>
      <c r="KT44" s="100"/>
      <c r="KU44" s="100"/>
      <c r="KV44" s="100"/>
      <c r="KW44" s="100"/>
      <c r="KX44" s="100"/>
      <c r="KY44" s="100"/>
      <c r="KZ44" s="100"/>
      <c r="LA44" s="100"/>
      <c r="LB44" s="100"/>
      <c r="LC44" s="100"/>
      <c r="LD44" s="100"/>
      <c r="LE44" s="100"/>
      <c r="LF44" s="100"/>
      <c r="LG44" s="100"/>
      <c r="LH44" s="100"/>
      <c r="LI44" s="100"/>
      <c r="LJ44" s="100"/>
      <c r="LK44" s="100"/>
      <c r="LL44" s="100"/>
      <c r="LM44" s="100"/>
      <c r="LN44" s="100"/>
      <c r="LO44" s="100"/>
      <c r="LP44" s="100"/>
      <c r="LQ44" s="100"/>
      <c r="LR44" s="100"/>
      <c r="LS44" s="100"/>
      <c r="LT44" s="100"/>
      <c r="LU44" s="100"/>
      <c r="LV44" s="100"/>
      <c r="LW44" s="100"/>
      <c r="LX44" s="100"/>
      <c r="LY44" s="100"/>
      <c r="LZ44" s="100"/>
      <c r="MA44" s="100"/>
      <c r="MB44" s="100"/>
      <c r="MC44" s="100"/>
      <c r="MD44" s="100"/>
      <c r="ME44" s="100"/>
      <c r="MF44" s="100"/>
      <c r="MG44" s="100"/>
      <c r="MH44" s="100"/>
      <c r="MI44" s="100"/>
      <c r="MJ44" s="100"/>
      <c r="MK44" s="100"/>
      <c r="ML44" s="100"/>
      <c r="MM44" s="100"/>
      <c r="MN44" s="100"/>
      <c r="MO44" s="100"/>
      <c r="MP44" s="100"/>
      <c r="MQ44" s="100"/>
      <c r="MR44" s="100"/>
      <c r="MS44" s="100"/>
      <c r="MT44" s="100"/>
      <c r="MU44" s="100"/>
      <c r="MV44" s="100"/>
      <c r="MW44" s="100"/>
      <c r="MX44" s="100"/>
      <c r="MY44" s="100"/>
      <c r="MZ44" s="100"/>
      <c r="NA44" s="100"/>
      <c r="NB44" s="100"/>
      <c r="NC44" s="100"/>
      <c r="ND44" s="100"/>
      <c r="NE44" s="100"/>
      <c r="NF44" s="100"/>
      <c r="NG44" s="100"/>
      <c r="NH44" s="100"/>
      <c r="NI44" s="100"/>
      <c r="NJ44" s="100"/>
      <c r="NK44" s="100"/>
      <c r="NL44" s="100"/>
      <c r="NM44" s="100"/>
      <c r="NN44" s="100"/>
      <c r="NO44" s="100"/>
      <c r="NP44" s="100"/>
      <c r="NQ44" s="100"/>
      <c r="NR44" s="100"/>
      <c r="NS44" s="100"/>
      <c r="NT44" s="100"/>
      <c r="NU44" s="100"/>
      <c r="NV44" s="100"/>
      <c r="NW44" s="100"/>
      <c r="NX44" s="100"/>
      <c r="NY44" s="100"/>
      <c r="NZ44" s="100"/>
      <c r="OA44" s="100"/>
      <c r="OB44" s="100"/>
      <c r="OC44" s="100"/>
      <c r="OD44" s="100"/>
      <c r="OE44" s="100"/>
      <c r="OF44" s="100"/>
      <c r="OG44" s="100"/>
      <c r="OH44" s="100"/>
      <c r="OI44" s="100"/>
      <c r="OJ44" s="100"/>
      <c r="OK44" s="100"/>
      <c r="OL44" s="100"/>
      <c r="OM44" s="100"/>
      <c r="ON44" s="100"/>
      <c r="OO44" s="100"/>
      <c r="OP44" s="100"/>
      <c r="OQ44" s="100"/>
      <c r="OR44" s="100"/>
      <c r="OS44" s="100"/>
      <c r="OT44" s="100"/>
      <c r="OU44" s="100"/>
      <c r="OV44" s="100"/>
      <c r="OW44" s="100"/>
      <c r="OX44" s="100"/>
      <c r="OY44" s="100"/>
      <c r="OZ44" s="100"/>
      <c r="PA44" s="100"/>
      <c r="PB44" s="100"/>
      <c r="PC44" s="100"/>
      <c r="PD44" s="100"/>
      <c r="PE44" s="100"/>
      <c r="PF44" s="100"/>
      <c r="PG44" s="100"/>
      <c r="PH44" s="100"/>
      <c r="PI44" s="100"/>
      <c r="PJ44" s="100"/>
      <c r="PK44" s="100"/>
      <c r="PL44" s="100"/>
      <c r="PM44" s="100"/>
      <c r="PN44" s="100"/>
      <c r="PO44" s="100"/>
      <c r="PP44" s="100"/>
      <c r="PQ44" s="100"/>
      <c r="PR44" s="100"/>
      <c r="PS44" s="100"/>
      <c r="PT44" s="100"/>
      <c r="PU44" s="100"/>
      <c r="PV44" s="100"/>
      <c r="PW44" s="100"/>
      <c r="PX44" s="100"/>
      <c r="PY44" s="100"/>
      <c r="PZ44" s="100"/>
      <c r="QA44" s="100"/>
      <c r="QB44" s="100"/>
      <c r="QC44" s="100"/>
      <c r="QD44" s="100"/>
      <c r="QE44" s="100"/>
      <c r="QF44" s="100"/>
      <c r="QG44" s="100"/>
      <c r="QH44" s="100"/>
      <c r="QI44" s="100"/>
      <c r="QJ44" s="100"/>
      <c r="QK44" s="100"/>
      <c r="QL44" s="100"/>
      <c r="QM44" s="100"/>
      <c r="QN44" s="100"/>
      <c r="QO44" s="100"/>
      <c r="QP44" s="100"/>
      <c r="QQ44" s="100"/>
      <c r="QR44" s="100"/>
      <c r="QS44" s="100"/>
      <c r="QT44" s="100"/>
      <c r="QU44" s="100"/>
      <c r="QV44" s="100"/>
      <c r="QW44" s="100"/>
      <c r="QX44" s="100"/>
      <c r="QY44" s="100"/>
      <c r="QZ44" s="100"/>
      <c r="RA44" s="100"/>
      <c r="RB44" s="100"/>
      <c r="RC44" s="100"/>
      <c r="RD44" s="100"/>
      <c r="RE44" s="100"/>
      <c r="RF44" s="100"/>
      <c r="RG44" s="100"/>
      <c r="RH44" s="100"/>
      <c r="RI44" s="100"/>
      <c r="RJ44" s="100"/>
      <c r="RK44" s="100"/>
      <c r="RL44" s="100"/>
      <c r="RM44" s="100"/>
      <c r="RN44" s="100"/>
      <c r="RO44" s="100"/>
      <c r="RP44" s="100"/>
      <c r="RQ44" s="100"/>
      <c r="RR44" s="100"/>
      <c r="RS44" s="100"/>
      <c r="RT44" s="100"/>
      <c r="RU44" s="100"/>
      <c r="RV44" s="100"/>
      <c r="RW44" s="100"/>
      <c r="RX44" s="100"/>
      <c r="RY44" s="100"/>
      <c r="RZ44" s="100"/>
      <c r="SA44" s="100"/>
      <c r="SB44" s="100"/>
      <c r="SC44" s="100"/>
      <c r="SD44" s="100"/>
      <c r="SE44" s="100"/>
      <c r="SF44" s="100"/>
      <c r="SG44" s="100"/>
    </row>
    <row r="45" spans="1:501" s="4" customFormat="1" ht="24.75" customHeight="1" x14ac:dyDescent="0.25">
      <c r="A45" s="187" t="s">
        <v>120</v>
      </c>
      <c r="B45" s="566" t="s">
        <v>243</v>
      </c>
      <c r="C45" s="567"/>
      <c r="D45" s="567"/>
      <c r="E45" s="567"/>
      <c r="F45" s="568"/>
      <c r="G45" s="42"/>
      <c r="H45" s="17">
        <v>250</v>
      </c>
      <c r="I45" s="18">
        <v>1</v>
      </c>
      <c r="J45" s="19">
        <f>SUM(H45*I45)</f>
        <v>250</v>
      </c>
      <c r="K45" s="18">
        <v>5</v>
      </c>
      <c r="L45" s="52">
        <f>J45*K45</f>
        <v>1250</v>
      </c>
      <c r="M45" s="20"/>
      <c r="N45" s="18"/>
      <c r="O45" s="188"/>
      <c r="P45" s="100"/>
      <c r="Q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c r="DJ45" s="100"/>
      <c r="DK45" s="100"/>
      <c r="DL45" s="100"/>
      <c r="DM45" s="100"/>
      <c r="DN45" s="100"/>
      <c r="DO45" s="100"/>
      <c r="DP45" s="100"/>
      <c r="DQ45" s="100"/>
      <c r="DR45" s="100"/>
      <c r="DS45" s="100"/>
      <c r="DT45" s="100"/>
      <c r="DU45" s="100"/>
      <c r="DV45" s="100"/>
      <c r="DW45" s="100"/>
      <c r="DX45" s="100"/>
      <c r="DY45" s="100"/>
      <c r="DZ45" s="100"/>
      <c r="EA45" s="100"/>
      <c r="EB45" s="100"/>
      <c r="EC45" s="100"/>
      <c r="ED45" s="100"/>
      <c r="EE45" s="100"/>
      <c r="EF45" s="100"/>
      <c r="EG45" s="100"/>
      <c r="EH45" s="100"/>
      <c r="EI45" s="100"/>
      <c r="EJ45" s="100"/>
      <c r="EK45" s="100"/>
      <c r="EL45" s="100"/>
      <c r="EM45" s="100"/>
      <c r="EN45" s="100"/>
      <c r="EO45" s="100"/>
      <c r="EP45" s="100"/>
      <c r="EQ45" s="100"/>
      <c r="ER45" s="100"/>
      <c r="ES45" s="100"/>
      <c r="ET45" s="100"/>
      <c r="EU45" s="100"/>
      <c r="EV45" s="100"/>
      <c r="EW45" s="100"/>
      <c r="EX45" s="100"/>
      <c r="EY45" s="100"/>
      <c r="EZ45" s="100"/>
      <c r="FA45" s="100"/>
      <c r="FB45" s="100"/>
      <c r="FC45" s="100"/>
      <c r="FD45" s="100"/>
      <c r="FE45" s="100"/>
      <c r="FF45" s="100"/>
      <c r="FG45" s="100"/>
      <c r="FH45" s="100"/>
      <c r="FI45" s="100"/>
      <c r="FJ45" s="100"/>
      <c r="FK45" s="100"/>
      <c r="FL45" s="100"/>
      <c r="FM45" s="100"/>
      <c r="FN45" s="100"/>
      <c r="FO45" s="100"/>
      <c r="FP45" s="100"/>
      <c r="FQ45" s="100"/>
      <c r="FR45" s="100"/>
      <c r="FS45" s="100"/>
      <c r="FT45" s="100"/>
      <c r="FU45" s="100"/>
      <c r="FV45" s="100"/>
      <c r="FW45" s="100"/>
      <c r="FX45" s="100"/>
      <c r="FY45" s="100"/>
      <c r="FZ45" s="100"/>
      <c r="GA45" s="100"/>
      <c r="GB45" s="100"/>
      <c r="GC45" s="100"/>
      <c r="GD45" s="100"/>
      <c r="GE45" s="100"/>
      <c r="GF45" s="100"/>
      <c r="GG45" s="100"/>
      <c r="GH45" s="100"/>
      <c r="GI45" s="100"/>
      <c r="GJ45" s="100"/>
      <c r="GK45" s="100"/>
      <c r="GL45" s="100"/>
      <c r="GM45" s="100"/>
      <c r="GN45" s="100"/>
      <c r="GO45" s="100"/>
      <c r="GP45" s="100"/>
      <c r="GQ45" s="100"/>
      <c r="GR45" s="100"/>
      <c r="GS45" s="100"/>
      <c r="GT45" s="100"/>
      <c r="GU45" s="100"/>
      <c r="GV45" s="100"/>
      <c r="GW45" s="100"/>
      <c r="GX45" s="100"/>
      <c r="GY45" s="100"/>
      <c r="GZ45" s="100"/>
      <c r="HA45" s="100"/>
      <c r="HB45" s="100"/>
      <c r="HC45" s="100"/>
      <c r="HD45" s="100"/>
      <c r="HE45" s="100"/>
      <c r="HF45" s="100"/>
      <c r="HG45" s="100"/>
      <c r="HH45" s="100"/>
      <c r="HI45" s="100"/>
      <c r="HJ45" s="100"/>
      <c r="HK45" s="100"/>
      <c r="HL45" s="100"/>
      <c r="HM45" s="100"/>
      <c r="HN45" s="100"/>
      <c r="HO45" s="100"/>
      <c r="HP45" s="100"/>
      <c r="HQ45" s="100"/>
      <c r="HR45" s="100"/>
      <c r="HS45" s="100"/>
      <c r="HT45" s="100"/>
      <c r="HU45" s="100"/>
      <c r="HV45" s="100"/>
      <c r="HW45" s="100"/>
      <c r="HX45" s="100"/>
      <c r="HY45" s="100"/>
      <c r="HZ45" s="100"/>
      <c r="IA45" s="100"/>
      <c r="IB45" s="100"/>
      <c r="IC45" s="100"/>
      <c r="ID45" s="100"/>
      <c r="IE45" s="100"/>
      <c r="IF45" s="100"/>
      <c r="IG45" s="100"/>
      <c r="IH45" s="100"/>
      <c r="II45" s="100"/>
      <c r="IJ45" s="100"/>
      <c r="IK45" s="100"/>
      <c r="IL45" s="100"/>
      <c r="IM45" s="100"/>
      <c r="IN45" s="100"/>
      <c r="IO45" s="100"/>
      <c r="IP45" s="100"/>
      <c r="IQ45" s="100"/>
      <c r="IR45" s="100"/>
      <c r="IS45" s="100"/>
      <c r="IT45" s="100"/>
      <c r="IU45" s="100"/>
      <c r="IV45" s="100"/>
      <c r="IW45" s="100"/>
      <c r="IX45" s="100"/>
      <c r="IY45" s="100"/>
      <c r="IZ45" s="100"/>
      <c r="JA45" s="100"/>
      <c r="JB45" s="100"/>
      <c r="JC45" s="100"/>
      <c r="JD45" s="100"/>
      <c r="JE45" s="100"/>
      <c r="JF45" s="100"/>
      <c r="JG45" s="100"/>
      <c r="JH45" s="100"/>
      <c r="JI45" s="100"/>
      <c r="JJ45" s="100"/>
      <c r="JK45" s="100"/>
      <c r="JL45" s="100"/>
      <c r="JM45" s="100"/>
      <c r="JN45" s="100"/>
      <c r="JO45" s="100"/>
      <c r="JP45" s="100"/>
      <c r="JQ45" s="100"/>
      <c r="JR45" s="100"/>
      <c r="JS45" s="100"/>
      <c r="JT45" s="100"/>
      <c r="JU45" s="100"/>
      <c r="JV45" s="100"/>
      <c r="JW45" s="100"/>
      <c r="JX45" s="100"/>
      <c r="JY45" s="100"/>
      <c r="JZ45" s="100"/>
      <c r="KA45" s="100"/>
      <c r="KB45" s="100"/>
      <c r="KC45" s="100"/>
      <c r="KD45" s="100"/>
      <c r="KE45" s="100"/>
      <c r="KF45" s="100"/>
      <c r="KG45" s="100"/>
      <c r="KH45" s="100"/>
      <c r="KI45" s="100"/>
      <c r="KJ45" s="100"/>
      <c r="KK45" s="100"/>
      <c r="KL45" s="100"/>
      <c r="KM45" s="100"/>
      <c r="KN45" s="100"/>
      <c r="KO45" s="100"/>
      <c r="KP45" s="100"/>
      <c r="KQ45" s="100"/>
      <c r="KR45" s="100"/>
      <c r="KS45" s="100"/>
      <c r="KT45" s="100"/>
      <c r="KU45" s="100"/>
      <c r="KV45" s="100"/>
      <c r="KW45" s="100"/>
      <c r="KX45" s="100"/>
      <c r="KY45" s="100"/>
      <c r="KZ45" s="100"/>
      <c r="LA45" s="100"/>
      <c r="LB45" s="100"/>
      <c r="LC45" s="100"/>
      <c r="LD45" s="100"/>
      <c r="LE45" s="100"/>
      <c r="LF45" s="100"/>
      <c r="LG45" s="100"/>
      <c r="LH45" s="100"/>
      <c r="LI45" s="100"/>
      <c r="LJ45" s="100"/>
      <c r="LK45" s="100"/>
      <c r="LL45" s="100"/>
      <c r="LM45" s="100"/>
      <c r="LN45" s="100"/>
      <c r="LO45" s="100"/>
      <c r="LP45" s="100"/>
      <c r="LQ45" s="100"/>
      <c r="LR45" s="100"/>
      <c r="LS45" s="100"/>
      <c r="LT45" s="100"/>
      <c r="LU45" s="100"/>
      <c r="LV45" s="100"/>
      <c r="LW45" s="100"/>
      <c r="LX45" s="100"/>
      <c r="LY45" s="100"/>
      <c r="LZ45" s="100"/>
      <c r="MA45" s="100"/>
      <c r="MB45" s="100"/>
      <c r="MC45" s="100"/>
      <c r="MD45" s="100"/>
      <c r="ME45" s="100"/>
      <c r="MF45" s="100"/>
      <c r="MG45" s="100"/>
      <c r="MH45" s="100"/>
      <c r="MI45" s="100"/>
      <c r="MJ45" s="100"/>
      <c r="MK45" s="100"/>
      <c r="ML45" s="100"/>
      <c r="MM45" s="100"/>
      <c r="MN45" s="100"/>
      <c r="MO45" s="100"/>
      <c r="MP45" s="100"/>
      <c r="MQ45" s="100"/>
      <c r="MR45" s="100"/>
      <c r="MS45" s="100"/>
      <c r="MT45" s="100"/>
      <c r="MU45" s="100"/>
      <c r="MV45" s="100"/>
      <c r="MW45" s="100"/>
      <c r="MX45" s="100"/>
      <c r="MY45" s="100"/>
      <c r="MZ45" s="100"/>
      <c r="NA45" s="100"/>
      <c r="NB45" s="100"/>
      <c r="NC45" s="100"/>
      <c r="ND45" s="100"/>
      <c r="NE45" s="100"/>
      <c r="NF45" s="100"/>
      <c r="NG45" s="100"/>
      <c r="NH45" s="100"/>
      <c r="NI45" s="100"/>
      <c r="NJ45" s="100"/>
      <c r="NK45" s="100"/>
      <c r="NL45" s="100"/>
      <c r="NM45" s="100"/>
      <c r="NN45" s="100"/>
      <c r="NO45" s="100"/>
      <c r="NP45" s="100"/>
      <c r="NQ45" s="100"/>
      <c r="NR45" s="100"/>
      <c r="NS45" s="100"/>
      <c r="NT45" s="100"/>
      <c r="NU45" s="100"/>
      <c r="NV45" s="100"/>
      <c r="NW45" s="100"/>
      <c r="NX45" s="100"/>
      <c r="NY45" s="100"/>
      <c r="NZ45" s="100"/>
      <c r="OA45" s="100"/>
      <c r="OB45" s="100"/>
      <c r="OC45" s="100"/>
      <c r="OD45" s="100"/>
      <c r="OE45" s="100"/>
      <c r="OF45" s="100"/>
      <c r="OG45" s="100"/>
      <c r="OH45" s="100"/>
      <c r="OI45" s="100"/>
      <c r="OJ45" s="100"/>
      <c r="OK45" s="100"/>
      <c r="OL45" s="100"/>
      <c r="OM45" s="100"/>
      <c r="ON45" s="100"/>
      <c r="OO45" s="100"/>
      <c r="OP45" s="100"/>
      <c r="OQ45" s="100"/>
      <c r="OR45" s="100"/>
      <c r="OS45" s="100"/>
      <c r="OT45" s="100"/>
      <c r="OU45" s="100"/>
      <c r="OV45" s="100"/>
      <c r="OW45" s="100"/>
      <c r="OX45" s="100"/>
      <c r="OY45" s="100"/>
      <c r="OZ45" s="100"/>
      <c r="PA45" s="100"/>
      <c r="PB45" s="100"/>
      <c r="PC45" s="100"/>
      <c r="PD45" s="100"/>
      <c r="PE45" s="100"/>
      <c r="PF45" s="100"/>
      <c r="PG45" s="100"/>
      <c r="PH45" s="100"/>
      <c r="PI45" s="100"/>
      <c r="PJ45" s="100"/>
      <c r="PK45" s="100"/>
      <c r="PL45" s="100"/>
      <c r="PM45" s="100"/>
      <c r="PN45" s="100"/>
      <c r="PO45" s="100"/>
      <c r="PP45" s="100"/>
      <c r="PQ45" s="100"/>
      <c r="PR45" s="100"/>
      <c r="PS45" s="100"/>
      <c r="PT45" s="100"/>
      <c r="PU45" s="100"/>
      <c r="PV45" s="100"/>
      <c r="PW45" s="100"/>
      <c r="PX45" s="100"/>
      <c r="PY45" s="100"/>
      <c r="PZ45" s="100"/>
      <c r="QA45" s="100"/>
      <c r="QB45" s="100"/>
      <c r="QC45" s="100"/>
      <c r="QD45" s="100"/>
      <c r="QE45" s="100"/>
      <c r="QF45" s="100"/>
      <c r="QG45" s="100"/>
      <c r="QH45" s="100"/>
      <c r="QI45" s="100"/>
      <c r="QJ45" s="100"/>
      <c r="QK45" s="100"/>
      <c r="QL45" s="100"/>
      <c r="QM45" s="100"/>
      <c r="QN45" s="100"/>
      <c r="QO45" s="100"/>
      <c r="QP45" s="100"/>
      <c r="QQ45" s="100"/>
      <c r="QR45" s="100"/>
      <c r="QS45" s="100"/>
      <c r="QT45" s="100"/>
      <c r="QU45" s="100"/>
      <c r="QV45" s="100"/>
      <c r="QW45" s="100"/>
      <c r="QX45" s="100"/>
      <c r="QY45" s="100"/>
      <c r="QZ45" s="100"/>
      <c r="RA45" s="100"/>
      <c r="RB45" s="100"/>
      <c r="RC45" s="100"/>
      <c r="RD45" s="100"/>
      <c r="RE45" s="100"/>
      <c r="RF45" s="100"/>
      <c r="RG45" s="100"/>
      <c r="RH45" s="100"/>
      <c r="RI45" s="100"/>
      <c r="RJ45" s="100"/>
      <c r="RK45" s="100"/>
      <c r="RL45" s="100"/>
      <c r="RM45" s="100"/>
      <c r="RN45" s="100"/>
      <c r="RO45" s="100"/>
      <c r="RP45" s="100"/>
      <c r="RQ45" s="100"/>
      <c r="RR45" s="100"/>
      <c r="RS45" s="100"/>
      <c r="RT45" s="100"/>
      <c r="RU45" s="100"/>
      <c r="RV45" s="100"/>
      <c r="RW45" s="100"/>
      <c r="RX45" s="100"/>
      <c r="RY45" s="100"/>
      <c r="RZ45" s="100"/>
      <c r="SA45" s="100"/>
      <c r="SB45" s="100"/>
      <c r="SC45" s="100"/>
      <c r="SD45" s="100"/>
      <c r="SE45" s="100"/>
      <c r="SF45" s="100"/>
      <c r="SG45" s="100"/>
    </row>
    <row r="46" spans="1:501" s="43" customFormat="1" ht="19.5" customHeight="1" x14ac:dyDescent="0.25">
      <c r="A46" s="275"/>
      <c r="B46" s="560"/>
      <c r="C46" s="561"/>
      <c r="D46" s="561"/>
      <c r="E46" s="561"/>
      <c r="F46" s="562"/>
      <c r="G46" s="16"/>
      <c r="H46" s="17"/>
      <c r="I46" s="18"/>
      <c r="J46" s="19"/>
      <c r="K46" s="18"/>
      <c r="L46" s="276"/>
      <c r="M46" s="324"/>
      <c r="N46" s="325"/>
      <c r="O46" s="277"/>
      <c r="P46"/>
      <c r="Q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row>
    <row r="47" spans="1:501" s="43" customFormat="1" ht="27" customHeight="1" thickBot="1" x14ac:dyDescent="0.3">
      <c r="A47" s="275"/>
      <c r="B47" s="560"/>
      <c r="C47" s="561"/>
      <c r="D47" s="561"/>
      <c r="E47" s="561"/>
      <c r="F47" s="562"/>
      <c r="G47" s="16"/>
      <c r="H47" s="17"/>
      <c r="I47" s="18"/>
      <c r="J47" s="19"/>
      <c r="K47" s="18"/>
      <c r="L47" s="276"/>
      <c r="M47" s="20"/>
      <c r="N47" s="18"/>
      <c r="O47" s="27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row>
    <row r="48" spans="1:501" customFormat="1" ht="19.5" customHeight="1" thickBot="1" x14ac:dyDescent="0.3">
      <c r="A48" s="557" t="s">
        <v>249</v>
      </c>
      <c r="B48" s="558"/>
      <c r="C48" s="558"/>
      <c r="D48" s="558"/>
      <c r="E48" s="558"/>
      <c r="F48" s="559"/>
      <c r="G48" s="30"/>
      <c r="H48" s="33">
        <f>H39</f>
        <v>57</v>
      </c>
      <c r="I48" s="348"/>
      <c r="J48" s="33">
        <f>SUM(J39:J47)</f>
        <v>13497.531999999999</v>
      </c>
      <c r="K48" s="34"/>
      <c r="L48" s="33">
        <f>SUM(L39:L47)</f>
        <v>34625.33</v>
      </c>
      <c r="M48" s="34">
        <f>M39</f>
        <v>57</v>
      </c>
      <c r="N48" s="179">
        <f>SUM(N39:N47)</f>
        <v>2</v>
      </c>
      <c r="O48" s="179">
        <f>SUM(O39:O47)</f>
        <v>114</v>
      </c>
    </row>
    <row r="49" spans="1:15" customFormat="1" ht="15" customHeight="1" x14ac:dyDescent="0.25">
      <c r="A49" s="283"/>
      <c r="B49" s="283"/>
      <c r="C49" s="283"/>
      <c r="D49" s="283"/>
      <c r="E49" s="283"/>
      <c r="F49" s="283"/>
      <c r="G49" s="249"/>
      <c r="H49" s="284"/>
      <c r="I49" s="285"/>
      <c r="J49" s="251"/>
      <c r="K49" s="251"/>
      <c r="L49" s="251"/>
      <c r="M49" s="284"/>
      <c r="N49" s="250"/>
      <c r="O49" s="251"/>
    </row>
    <row r="50" spans="1:15" customFormat="1" ht="15" customHeight="1" x14ac:dyDescent="0.25">
      <c r="A50" s="286"/>
      <c r="B50" s="287"/>
      <c r="C50" s="287"/>
      <c r="D50" s="287"/>
      <c r="E50" s="287"/>
      <c r="F50" s="287"/>
      <c r="G50" s="39"/>
      <c r="H50" s="288"/>
      <c r="I50" s="289"/>
      <c r="J50" s="40"/>
      <c r="K50" s="40"/>
      <c r="L50" s="40"/>
      <c r="M50" s="288"/>
      <c r="N50" s="19"/>
      <c r="O50" s="40"/>
    </row>
    <row r="51" spans="1:15" customFormat="1" ht="24" customHeight="1" thickBot="1" x14ac:dyDescent="0.3">
      <c r="A51" s="255"/>
      <c r="B51" s="256"/>
      <c r="C51" s="257"/>
      <c r="D51" s="257"/>
      <c r="E51" s="257"/>
      <c r="F51" s="257"/>
      <c r="G51" s="252"/>
      <c r="H51" s="253"/>
      <c r="I51" s="253"/>
      <c r="J51" s="253"/>
      <c r="K51" s="253"/>
      <c r="L51" s="258"/>
      <c r="M51" s="254"/>
      <c r="N51" s="253"/>
      <c r="O51" s="253"/>
    </row>
    <row r="52" spans="1:15" customFormat="1" ht="19.5" customHeight="1" thickBot="1" x14ac:dyDescent="0.3">
      <c r="A52" s="569" t="s">
        <v>202</v>
      </c>
      <c r="B52" s="570"/>
      <c r="C52" s="570"/>
      <c r="D52" s="570"/>
      <c r="E52" s="570"/>
      <c r="F52" s="570"/>
      <c r="G52" s="570"/>
      <c r="H52" s="571"/>
      <c r="I52" s="610" t="s">
        <v>1</v>
      </c>
      <c r="J52" s="536"/>
      <c r="K52" s="536"/>
      <c r="L52" s="536"/>
      <c r="M52" s="611"/>
      <c r="N52" s="361" t="s">
        <v>2</v>
      </c>
      <c r="O52" s="352" t="str">
        <f>O1</f>
        <v>0581-0293</v>
      </c>
    </row>
    <row r="53" spans="1:15" customFormat="1" ht="18.75" customHeight="1" x14ac:dyDescent="0.25">
      <c r="A53" s="572"/>
      <c r="B53" s="573"/>
      <c r="C53" s="573"/>
      <c r="D53" s="573"/>
      <c r="E53" s="573"/>
      <c r="F53" s="573"/>
      <c r="G53" s="573"/>
      <c r="H53" s="574"/>
      <c r="I53" s="612" t="s">
        <v>252</v>
      </c>
      <c r="J53" s="537"/>
      <c r="K53" s="537"/>
      <c r="L53" s="537"/>
      <c r="M53" s="538"/>
      <c r="N53" s="327"/>
      <c r="O53" s="262"/>
    </row>
    <row r="54" spans="1:15" customFormat="1" ht="17.25" customHeight="1" x14ac:dyDescent="0.25">
      <c r="A54" s="572"/>
      <c r="B54" s="573"/>
      <c r="C54" s="573"/>
      <c r="D54" s="573"/>
      <c r="E54" s="573"/>
      <c r="F54" s="573"/>
      <c r="G54" s="573"/>
      <c r="H54" s="574"/>
      <c r="I54" s="551"/>
      <c r="J54" s="552"/>
      <c r="K54" s="552"/>
      <c r="L54" s="552"/>
      <c r="M54" s="553"/>
      <c r="N54" s="263" t="s">
        <v>3</v>
      </c>
      <c r="O54" s="264"/>
    </row>
    <row r="55" spans="1:15" customFormat="1" ht="21.75" customHeight="1" x14ac:dyDescent="0.25">
      <c r="A55" s="575"/>
      <c r="B55" s="576"/>
      <c r="C55" s="576"/>
      <c r="D55" s="576"/>
      <c r="E55" s="576"/>
      <c r="F55" s="576"/>
      <c r="G55" s="576"/>
      <c r="H55" s="577"/>
      <c r="I55" s="551"/>
      <c r="J55" s="552"/>
      <c r="K55" s="552"/>
      <c r="L55" s="552"/>
      <c r="M55" s="553"/>
      <c r="N55" s="564">
        <f>N4</f>
        <v>44419</v>
      </c>
      <c r="O55" s="565"/>
    </row>
    <row r="56" spans="1:15" customFormat="1" ht="18" customHeight="1" x14ac:dyDescent="0.25">
      <c r="A56" s="596" t="s">
        <v>4</v>
      </c>
      <c r="B56" s="597"/>
      <c r="C56" s="597"/>
      <c r="D56" s="597"/>
      <c r="E56" s="597"/>
      <c r="F56" s="598"/>
      <c r="G56" s="326"/>
      <c r="H56" s="604" t="s">
        <v>5</v>
      </c>
      <c r="I56" s="605"/>
      <c r="J56" s="605"/>
      <c r="K56" s="605"/>
      <c r="L56" s="605"/>
      <c r="M56" s="605"/>
      <c r="N56" s="605"/>
      <c r="O56" s="606"/>
    </row>
    <row r="57" spans="1:15" customFormat="1" ht="18" customHeight="1" x14ac:dyDescent="0.25">
      <c r="A57" s="181"/>
      <c r="B57" s="4"/>
      <c r="C57" s="4"/>
      <c r="D57" s="4"/>
      <c r="E57" s="4"/>
      <c r="F57" s="5"/>
      <c r="G57" s="3"/>
      <c r="H57" s="514" t="s">
        <v>6</v>
      </c>
      <c r="I57" s="607"/>
      <c r="J57" s="607"/>
      <c r="K57" s="607"/>
      <c r="L57" s="608"/>
      <c r="M57" s="514" t="s">
        <v>7</v>
      </c>
      <c r="N57" s="607"/>
      <c r="O57" s="609"/>
    </row>
    <row r="58" spans="1:15" customFormat="1" ht="16.5" customHeight="1" x14ac:dyDescent="0.25">
      <c r="A58" s="181"/>
      <c r="B58" s="4"/>
      <c r="C58" s="4"/>
      <c r="D58" s="4"/>
      <c r="E58" s="4"/>
      <c r="F58" s="5"/>
      <c r="G58" s="8" t="s">
        <v>9</v>
      </c>
      <c r="H58" s="7" t="s">
        <v>10</v>
      </c>
      <c r="I58" s="9" t="s">
        <v>11</v>
      </c>
      <c r="J58" s="9" t="s">
        <v>12</v>
      </c>
      <c r="K58" s="9" t="s">
        <v>13</v>
      </c>
      <c r="L58" s="50" t="s">
        <v>14</v>
      </c>
      <c r="M58" s="10" t="s">
        <v>15</v>
      </c>
      <c r="N58" s="9" t="s">
        <v>16</v>
      </c>
      <c r="O58" s="182" t="s">
        <v>8</v>
      </c>
    </row>
    <row r="59" spans="1:15" customFormat="1" ht="13.5" customHeight="1" x14ac:dyDescent="0.25">
      <c r="A59" s="183" t="s">
        <v>18</v>
      </c>
      <c r="B59" s="518" t="s">
        <v>19</v>
      </c>
      <c r="C59" s="615"/>
      <c r="D59" s="615"/>
      <c r="E59" s="615"/>
      <c r="F59" s="616"/>
      <c r="G59" s="8" t="s">
        <v>20</v>
      </c>
      <c r="H59" s="7" t="s">
        <v>21</v>
      </c>
      <c r="I59" s="9" t="s">
        <v>22</v>
      </c>
      <c r="J59" s="9" t="s">
        <v>22</v>
      </c>
      <c r="K59" s="9" t="s">
        <v>23</v>
      </c>
      <c r="L59" s="50" t="s">
        <v>13</v>
      </c>
      <c r="M59" s="10" t="s">
        <v>17</v>
      </c>
      <c r="N59" s="9" t="s">
        <v>24</v>
      </c>
      <c r="O59" s="182" t="s">
        <v>17</v>
      </c>
    </row>
    <row r="60" spans="1:15" customFormat="1" ht="13.5" customHeight="1" x14ac:dyDescent="0.25">
      <c r="A60" s="183" t="s">
        <v>26</v>
      </c>
      <c r="B60" s="4"/>
      <c r="C60" s="4"/>
      <c r="D60" s="4"/>
      <c r="E60" s="4"/>
      <c r="F60" s="5"/>
      <c r="G60" s="8" t="s">
        <v>27</v>
      </c>
      <c r="H60" s="2"/>
      <c r="I60" s="9" t="s">
        <v>28</v>
      </c>
      <c r="J60" s="9" t="s">
        <v>29</v>
      </c>
      <c r="K60" s="9" t="s">
        <v>30</v>
      </c>
      <c r="L60" s="50" t="s">
        <v>31</v>
      </c>
      <c r="M60" s="10" t="s">
        <v>32</v>
      </c>
      <c r="N60" s="9" t="s">
        <v>17</v>
      </c>
      <c r="O60" s="182" t="s">
        <v>25</v>
      </c>
    </row>
    <row r="61" spans="1:15" customFormat="1" ht="12" customHeight="1" x14ac:dyDescent="0.25">
      <c r="A61" s="181"/>
      <c r="B61" s="4"/>
      <c r="C61" s="4"/>
      <c r="D61" s="4"/>
      <c r="E61" s="4"/>
      <c r="F61" s="5"/>
      <c r="G61" s="11"/>
      <c r="H61" s="2"/>
      <c r="I61" s="9" t="s">
        <v>34</v>
      </c>
      <c r="J61" s="9"/>
      <c r="K61" s="9"/>
      <c r="L61" s="50"/>
      <c r="M61" s="10"/>
      <c r="N61" s="9" t="s">
        <v>35</v>
      </c>
      <c r="O61" s="184" t="s">
        <v>33</v>
      </c>
    </row>
    <row r="62" spans="1:15" customFormat="1" ht="14.25" customHeight="1" x14ac:dyDescent="0.25">
      <c r="A62" s="185" t="s">
        <v>36</v>
      </c>
      <c r="B62" s="521" t="s">
        <v>37</v>
      </c>
      <c r="C62" s="613"/>
      <c r="D62" s="613"/>
      <c r="E62" s="613"/>
      <c r="F62" s="614"/>
      <c r="G62" s="12" t="s">
        <v>38</v>
      </c>
      <c r="H62" s="13" t="s">
        <v>39</v>
      </c>
      <c r="I62" s="14" t="s">
        <v>40</v>
      </c>
      <c r="J62" s="14" t="s">
        <v>41</v>
      </c>
      <c r="K62" s="14" t="s">
        <v>42</v>
      </c>
      <c r="L62" s="51" t="s">
        <v>43</v>
      </c>
      <c r="M62" s="15" t="s">
        <v>44</v>
      </c>
      <c r="N62" s="14" t="s">
        <v>45</v>
      </c>
      <c r="O62" s="186" t="s">
        <v>46</v>
      </c>
    </row>
    <row r="63" spans="1:15" customFormat="1" ht="26.25" customHeight="1" x14ac:dyDescent="0.25">
      <c r="A63" s="281"/>
      <c r="B63" s="279" t="s">
        <v>221</v>
      </c>
      <c r="C63" s="279"/>
      <c r="D63" s="279"/>
      <c r="E63" s="279"/>
      <c r="F63" s="280"/>
      <c r="G63" s="266"/>
      <c r="H63" s="13"/>
      <c r="I63" s="14"/>
      <c r="J63" s="267"/>
      <c r="K63" s="14"/>
      <c r="L63" s="51"/>
      <c r="M63" s="15"/>
      <c r="N63" s="14"/>
      <c r="O63" s="186"/>
    </row>
    <row r="64" spans="1:15" customFormat="1" ht="37.5" customHeight="1" x14ac:dyDescent="0.25">
      <c r="A64" s="291" t="s">
        <v>214</v>
      </c>
      <c r="B64" s="626" t="s">
        <v>266</v>
      </c>
      <c r="C64" s="627"/>
      <c r="D64" s="627"/>
      <c r="E64" s="627"/>
      <c r="F64" s="628"/>
      <c r="G64" s="292" t="s">
        <v>47</v>
      </c>
      <c r="H64" s="304">
        <v>250</v>
      </c>
      <c r="I64" s="293">
        <f>J64/H64</f>
        <v>26.153063999999997</v>
      </c>
      <c r="J64" s="271">
        <f>H24</f>
        <v>6538.2659999999996</v>
      </c>
      <c r="K64" s="293">
        <v>2</v>
      </c>
      <c r="L64" s="294">
        <f>SUM(J64*K64)</f>
        <v>13076.531999999999</v>
      </c>
      <c r="M64" s="295"/>
      <c r="N64" s="293"/>
      <c r="O64" s="274">
        <f>SUM(M64*N64)</f>
        <v>0</v>
      </c>
    </row>
    <row r="65" spans="1:15" customFormat="1" ht="24.75" customHeight="1" x14ac:dyDescent="0.25">
      <c r="A65" s="291" t="s">
        <v>120</v>
      </c>
      <c r="B65" s="623" t="s">
        <v>248</v>
      </c>
      <c r="C65" s="624"/>
      <c r="D65" s="624"/>
      <c r="E65" s="624"/>
      <c r="F65" s="625"/>
      <c r="G65" s="318"/>
      <c r="H65" s="297">
        <v>250</v>
      </c>
      <c r="I65" s="293">
        <v>1</v>
      </c>
      <c r="J65" s="271">
        <f>SUM(H65*I65)</f>
        <v>250</v>
      </c>
      <c r="K65" s="293">
        <v>5</v>
      </c>
      <c r="L65" s="319">
        <f>J65*K65</f>
        <v>1250</v>
      </c>
      <c r="M65" s="295"/>
      <c r="N65" s="293"/>
      <c r="O65" s="274"/>
    </row>
    <row r="66" spans="1:15" customFormat="1" ht="22.5" customHeight="1" x14ac:dyDescent="0.25">
      <c r="A66" s="187"/>
      <c r="B66" s="629"/>
      <c r="C66" s="630"/>
      <c r="D66" s="630"/>
      <c r="E66" s="630"/>
      <c r="F66" s="631"/>
      <c r="G66" s="42"/>
      <c r="H66" s="17"/>
      <c r="I66" s="18"/>
      <c r="J66" s="19"/>
      <c r="K66" s="18"/>
      <c r="L66" s="52"/>
      <c r="M66" s="20"/>
      <c r="N66" s="18"/>
      <c r="O66" s="188"/>
    </row>
    <row r="67" spans="1:15" customFormat="1" ht="32.25" customHeight="1" x14ac:dyDescent="0.25">
      <c r="A67" s="373"/>
      <c r="B67" s="632"/>
      <c r="C67" s="632"/>
      <c r="D67" s="632"/>
      <c r="E67" s="632"/>
      <c r="F67" s="632"/>
      <c r="G67" s="374"/>
      <c r="H67" s="308"/>
      <c r="I67" s="308"/>
      <c r="J67" s="308"/>
      <c r="K67" s="308"/>
      <c r="L67" s="375"/>
      <c r="M67" s="376"/>
      <c r="N67" s="308"/>
      <c r="O67" s="311"/>
    </row>
    <row r="68" spans="1:15" customFormat="1" ht="26.25" customHeight="1" x14ac:dyDescent="0.25">
      <c r="A68" s="296"/>
      <c r="B68" s="617"/>
      <c r="C68" s="618"/>
      <c r="D68" s="618"/>
      <c r="E68" s="618"/>
      <c r="F68" s="619"/>
      <c r="G68" s="292"/>
      <c r="H68" s="304"/>
      <c r="I68" s="293"/>
      <c r="J68" s="271"/>
      <c r="K68" s="293"/>
      <c r="L68" s="294"/>
      <c r="M68" s="295"/>
      <c r="N68" s="293"/>
      <c r="O68" s="290"/>
    </row>
    <row r="69" spans="1:15" customFormat="1" ht="35.25" customHeight="1" x14ac:dyDescent="0.25">
      <c r="A69" s="281"/>
      <c r="B69" s="282" t="s">
        <v>225</v>
      </c>
      <c r="C69" s="279"/>
      <c r="D69" s="279"/>
      <c r="E69" s="279"/>
      <c r="F69" s="280"/>
      <c r="G69" s="305"/>
      <c r="H69" s="306"/>
      <c r="I69" s="307"/>
      <c r="J69" s="308"/>
      <c r="K69" s="307"/>
      <c r="L69" s="309"/>
      <c r="M69" s="310"/>
      <c r="N69" s="307"/>
      <c r="O69" s="311"/>
    </row>
    <row r="70" spans="1:15" customFormat="1" ht="34.5" customHeight="1" x14ac:dyDescent="0.25">
      <c r="A70" s="275" t="s">
        <v>219</v>
      </c>
      <c r="B70" s="580" t="s">
        <v>222</v>
      </c>
      <c r="C70" s="602"/>
      <c r="D70" s="602"/>
      <c r="E70" s="602"/>
      <c r="F70" s="603"/>
      <c r="G70" s="16" t="s">
        <v>47</v>
      </c>
      <c r="H70" s="17">
        <v>0</v>
      </c>
      <c r="I70" s="18"/>
      <c r="J70" s="19">
        <f t="shared" ref="J70:J71" si="9">SUM(H70*I70)</f>
        <v>0</v>
      </c>
      <c r="K70" s="18"/>
      <c r="L70" s="321">
        <f>SUM(J70*K70)</f>
        <v>0</v>
      </c>
      <c r="M70" s="20"/>
      <c r="N70" s="18"/>
      <c r="O70" s="188">
        <f t="shared" ref="O70:O71" si="10">SUM(M70*N70)</f>
        <v>0</v>
      </c>
    </row>
    <row r="71" spans="1:15" customFormat="1" ht="21" customHeight="1" thickBot="1" x14ac:dyDescent="0.3">
      <c r="A71" s="275" t="s">
        <v>220</v>
      </c>
      <c r="B71" s="620" t="s">
        <v>223</v>
      </c>
      <c r="C71" s="621"/>
      <c r="D71" s="621"/>
      <c r="E71" s="621"/>
      <c r="F71" s="622"/>
      <c r="G71" s="298" t="s">
        <v>47</v>
      </c>
      <c r="H71" s="299">
        <v>1</v>
      </c>
      <c r="I71" s="300">
        <v>1</v>
      </c>
      <c r="J71" s="253">
        <f t="shared" si="9"/>
        <v>1</v>
      </c>
      <c r="K71" s="300">
        <v>2</v>
      </c>
      <c r="L71" s="320">
        <f>SUM(J71*K71)</f>
        <v>2</v>
      </c>
      <c r="M71" s="301">
        <v>1</v>
      </c>
      <c r="N71" s="300">
        <v>1</v>
      </c>
      <c r="O71" s="302">
        <f t="shared" si="10"/>
        <v>1</v>
      </c>
    </row>
    <row r="72" spans="1:15" customFormat="1" ht="27" customHeight="1" thickBot="1" x14ac:dyDescent="0.3">
      <c r="A72" s="178"/>
      <c r="B72" s="587" t="s">
        <v>224</v>
      </c>
      <c r="C72" s="588"/>
      <c r="D72" s="588"/>
      <c r="E72" s="588"/>
      <c r="F72" s="589"/>
      <c r="G72" s="30"/>
      <c r="H72" s="348">
        <f>H65+H68+H71</f>
        <v>251</v>
      </c>
      <c r="I72" s="348"/>
      <c r="J72" s="348">
        <f>SUM(J64:J71)</f>
        <v>6789.2659999999996</v>
      </c>
      <c r="K72" s="348" t="s">
        <v>231</v>
      </c>
      <c r="L72" s="348">
        <f>SUM(L64:L71)</f>
        <v>14328.531999999999</v>
      </c>
      <c r="M72" s="348">
        <f>SUM(M64:M71)</f>
        <v>1</v>
      </c>
      <c r="N72" s="348"/>
      <c r="O72" s="348">
        <f>SUM(O64:O71)</f>
        <v>1</v>
      </c>
    </row>
    <row r="73" spans="1:15" customFormat="1" ht="30.75" customHeight="1" x14ac:dyDescent="0.25">
      <c r="A73" s="259"/>
      <c r="B73" s="260"/>
      <c r="C73" s="261"/>
      <c r="D73" s="261"/>
      <c r="E73" s="261"/>
      <c r="F73" s="261"/>
      <c r="G73" s="249"/>
      <c r="H73" s="250"/>
      <c r="I73" s="250"/>
      <c r="J73" s="250"/>
      <c r="K73" s="250"/>
      <c r="L73" s="250"/>
      <c r="M73" s="250"/>
      <c r="N73" s="250"/>
      <c r="O73" s="250"/>
    </row>
    <row r="74" spans="1:15" customFormat="1" ht="22.5" customHeight="1" x14ac:dyDescent="0.25">
      <c r="A74" s="36"/>
      <c r="B74" s="37"/>
      <c r="C74" s="38"/>
      <c r="D74" s="38"/>
      <c r="E74" s="38"/>
      <c r="F74" s="38"/>
      <c r="G74" s="39"/>
      <c r="H74" s="19"/>
      <c r="I74" s="19"/>
      <c r="J74" s="19"/>
      <c r="K74" s="19"/>
      <c r="L74" s="19"/>
      <c r="M74" s="19"/>
      <c r="N74" s="19"/>
      <c r="O74" s="19"/>
    </row>
    <row r="75" spans="1:15" customFormat="1" x14ac:dyDescent="0.25">
      <c r="A75" s="36"/>
      <c r="B75" s="37"/>
      <c r="C75" s="38"/>
      <c r="D75" s="38"/>
      <c r="E75" s="38"/>
      <c r="F75" s="38"/>
      <c r="G75" s="39"/>
      <c r="H75" s="19"/>
      <c r="I75" s="19"/>
      <c r="J75" s="19"/>
      <c r="K75" s="19"/>
      <c r="L75" s="19"/>
      <c r="M75" s="19"/>
      <c r="N75" s="19"/>
      <c r="O75" s="19"/>
    </row>
    <row r="76" spans="1:15" customFormat="1" x14ac:dyDescent="0.25"/>
    <row r="77" spans="1:15" customFormat="1" x14ac:dyDescent="0.25"/>
    <row r="78" spans="1:15" customFormat="1" x14ac:dyDescent="0.25"/>
    <row r="79" spans="1:15" customFormat="1" x14ac:dyDescent="0.25"/>
    <row r="80" spans="1:15"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spans="12:12" customFormat="1" x14ac:dyDescent="0.25"/>
    <row r="194" spans="12:12" customFormat="1" x14ac:dyDescent="0.25">
      <c r="L194" s="55"/>
    </row>
    <row r="195" spans="12:12" customFormat="1" x14ac:dyDescent="0.25">
      <c r="L195" s="55"/>
    </row>
    <row r="196" spans="12:12" customFormat="1" x14ac:dyDescent="0.25">
      <c r="L196" s="55"/>
    </row>
    <row r="197" spans="12:12" customFormat="1" x14ac:dyDescent="0.25">
      <c r="L197" s="55"/>
    </row>
    <row r="198" spans="12:12" customFormat="1" x14ac:dyDescent="0.25">
      <c r="L198" s="55"/>
    </row>
    <row r="199" spans="12:12" customFormat="1" x14ac:dyDescent="0.25">
      <c r="L199" s="55"/>
    </row>
    <row r="200" spans="12:12" customFormat="1" x14ac:dyDescent="0.25">
      <c r="L200" s="55"/>
    </row>
    <row r="201" spans="12:12" customFormat="1" x14ac:dyDescent="0.25">
      <c r="L201" s="55"/>
    </row>
    <row r="202" spans="12:12" customFormat="1" x14ac:dyDescent="0.25">
      <c r="L202" s="55"/>
    </row>
    <row r="203" spans="12:12" customFormat="1" x14ac:dyDescent="0.25">
      <c r="L203" s="55"/>
    </row>
    <row r="204" spans="12:12" customFormat="1" x14ac:dyDescent="0.25">
      <c r="L204" s="55"/>
    </row>
    <row r="205" spans="12:12" customFormat="1" x14ac:dyDescent="0.25">
      <c r="L205" s="55"/>
    </row>
    <row r="206" spans="12:12" customFormat="1" x14ac:dyDescent="0.25">
      <c r="L206" s="55"/>
    </row>
    <row r="207" spans="12:12" customFormat="1" x14ac:dyDescent="0.25">
      <c r="L207" s="55"/>
    </row>
    <row r="208" spans="12:12" customFormat="1" x14ac:dyDescent="0.25">
      <c r="L208" s="55"/>
    </row>
    <row r="209" spans="12:12" customFormat="1" x14ac:dyDescent="0.25">
      <c r="L209" s="55"/>
    </row>
    <row r="210" spans="12:12" customFormat="1" x14ac:dyDescent="0.25">
      <c r="L210" s="55"/>
    </row>
    <row r="211" spans="12:12" customFormat="1" x14ac:dyDescent="0.25">
      <c r="L211" s="55"/>
    </row>
    <row r="212" spans="12:12" customFormat="1" x14ac:dyDescent="0.25">
      <c r="L212" s="55"/>
    </row>
    <row r="213" spans="12:12" customFormat="1" x14ac:dyDescent="0.25">
      <c r="L213" s="55"/>
    </row>
    <row r="214" spans="12:12" customFormat="1" x14ac:dyDescent="0.25">
      <c r="L214" s="55"/>
    </row>
    <row r="215" spans="12:12" customFormat="1" x14ac:dyDescent="0.25">
      <c r="L215" s="55"/>
    </row>
    <row r="216" spans="12:12" customFormat="1" x14ac:dyDescent="0.25">
      <c r="L216" s="55"/>
    </row>
    <row r="217" spans="12:12" customFormat="1" x14ac:dyDescent="0.25">
      <c r="L217" s="55"/>
    </row>
    <row r="218" spans="12:12" customFormat="1" x14ac:dyDescent="0.25">
      <c r="L218" s="55"/>
    </row>
    <row r="219" spans="12:12" customFormat="1" x14ac:dyDescent="0.25">
      <c r="L219" s="55"/>
    </row>
    <row r="220" spans="12:12" customFormat="1" x14ac:dyDescent="0.25">
      <c r="L220" s="55"/>
    </row>
    <row r="221" spans="12:12" customFormat="1" x14ac:dyDescent="0.25">
      <c r="L221" s="55"/>
    </row>
    <row r="222" spans="12:12" customFormat="1" x14ac:dyDescent="0.25">
      <c r="L222" s="55"/>
    </row>
    <row r="223" spans="12:12" customFormat="1" x14ac:dyDescent="0.25">
      <c r="L223" s="55"/>
    </row>
    <row r="224" spans="12:12" customFormat="1" x14ac:dyDescent="0.25">
      <c r="L224" s="55"/>
    </row>
    <row r="225" spans="12:12" customFormat="1" x14ac:dyDescent="0.25">
      <c r="L225" s="55"/>
    </row>
    <row r="226" spans="12:12" customFormat="1" x14ac:dyDescent="0.25">
      <c r="L226" s="55"/>
    </row>
    <row r="227" spans="12:12" customFormat="1" x14ac:dyDescent="0.25">
      <c r="L227" s="55"/>
    </row>
    <row r="228" spans="12:12" customFormat="1" x14ac:dyDescent="0.25">
      <c r="L228" s="55"/>
    </row>
    <row r="229" spans="12:12" customFormat="1" x14ac:dyDescent="0.25">
      <c r="L229" s="55"/>
    </row>
    <row r="230" spans="12:12" customFormat="1" x14ac:dyDescent="0.25">
      <c r="L230" s="55"/>
    </row>
    <row r="231" spans="12:12" customFormat="1" x14ac:dyDescent="0.25">
      <c r="L231" s="55"/>
    </row>
    <row r="232" spans="12:12" customFormat="1" x14ac:dyDescent="0.25">
      <c r="L232" s="55"/>
    </row>
    <row r="233" spans="12:12" customFormat="1" x14ac:dyDescent="0.25">
      <c r="L233" s="55"/>
    </row>
    <row r="234" spans="12:12" customFormat="1" x14ac:dyDescent="0.25">
      <c r="L234" s="55"/>
    </row>
    <row r="235" spans="12:12" customFormat="1" x14ac:dyDescent="0.25">
      <c r="L235" s="55"/>
    </row>
    <row r="236" spans="12:12" customFormat="1" x14ac:dyDescent="0.25">
      <c r="L236" s="55"/>
    </row>
    <row r="237" spans="12:12" customFormat="1" x14ac:dyDescent="0.25">
      <c r="L237" s="55"/>
    </row>
    <row r="238" spans="12:12" customFormat="1" x14ac:dyDescent="0.25">
      <c r="L238" s="55"/>
    </row>
    <row r="239" spans="12:12" customFormat="1" x14ac:dyDescent="0.25">
      <c r="L239" s="55"/>
    </row>
    <row r="240" spans="12:12" customFormat="1" x14ac:dyDescent="0.25">
      <c r="L240" s="55"/>
    </row>
    <row r="241" spans="12:12" customFormat="1" x14ac:dyDescent="0.25">
      <c r="L241" s="55"/>
    </row>
    <row r="242" spans="12:12" customFormat="1" x14ac:dyDescent="0.25">
      <c r="L242" s="55"/>
    </row>
    <row r="243" spans="12:12" customFormat="1" x14ac:dyDescent="0.25">
      <c r="L243" s="55"/>
    </row>
    <row r="244" spans="12:12" customFormat="1" x14ac:dyDescent="0.25">
      <c r="L244" s="55"/>
    </row>
    <row r="245" spans="12:12" customFormat="1" x14ac:dyDescent="0.25">
      <c r="L245" s="55"/>
    </row>
    <row r="246" spans="12:12" customFormat="1" x14ac:dyDescent="0.25">
      <c r="L246" s="55"/>
    </row>
    <row r="247" spans="12:12" customFormat="1" x14ac:dyDescent="0.25">
      <c r="L247" s="55"/>
    </row>
    <row r="248" spans="12:12" customFormat="1" x14ac:dyDescent="0.25">
      <c r="L248" s="55"/>
    </row>
    <row r="249" spans="12:12" customFormat="1" x14ac:dyDescent="0.25">
      <c r="L249" s="55"/>
    </row>
    <row r="250" spans="12:12" customFormat="1" x14ac:dyDescent="0.25">
      <c r="L250" s="55"/>
    </row>
    <row r="251" spans="12:12" customFormat="1" x14ac:dyDescent="0.25">
      <c r="L251" s="55"/>
    </row>
    <row r="252" spans="12:12" customFormat="1" x14ac:dyDescent="0.25">
      <c r="L252" s="55"/>
    </row>
    <row r="253" spans="12:12" customFormat="1" x14ac:dyDescent="0.25">
      <c r="L253" s="55"/>
    </row>
    <row r="254" spans="12:12" customFormat="1" x14ac:dyDescent="0.25">
      <c r="L254" s="55"/>
    </row>
    <row r="255" spans="12:12" customFormat="1" x14ac:dyDescent="0.25">
      <c r="L255" s="55"/>
    </row>
    <row r="256" spans="12:12" customFormat="1" x14ac:dyDescent="0.25">
      <c r="L256" s="55"/>
    </row>
    <row r="257" spans="12:12" customFormat="1" x14ac:dyDescent="0.25">
      <c r="L257" s="55"/>
    </row>
    <row r="258" spans="12:12" customFormat="1" x14ac:dyDescent="0.25">
      <c r="L258" s="55"/>
    </row>
    <row r="259" spans="12:12" customFormat="1" x14ac:dyDescent="0.25">
      <c r="L259" s="55"/>
    </row>
    <row r="260" spans="12:12" customFormat="1" x14ac:dyDescent="0.25">
      <c r="L260" s="55"/>
    </row>
    <row r="261" spans="12:12" customFormat="1" x14ac:dyDescent="0.25">
      <c r="L261" s="55"/>
    </row>
    <row r="262" spans="12:12" customFormat="1" x14ac:dyDescent="0.25">
      <c r="L262" s="55"/>
    </row>
    <row r="263" spans="12:12" customFormat="1" x14ac:dyDescent="0.25">
      <c r="L263" s="55"/>
    </row>
    <row r="264" spans="12:12" customFormat="1" x14ac:dyDescent="0.25">
      <c r="L264" s="55"/>
    </row>
    <row r="265" spans="12:12" customFormat="1" x14ac:dyDescent="0.25">
      <c r="L265" s="55"/>
    </row>
    <row r="266" spans="12:12" customFormat="1" x14ac:dyDescent="0.25">
      <c r="L266" s="55"/>
    </row>
    <row r="267" spans="12:12" customFormat="1" x14ac:dyDescent="0.25">
      <c r="L267" s="55"/>
    </row>
    <row r="268" spans="12:12" customFormat="1" x14ac:dyDescent="0.25">
      <c r="L268" s="55"/>
    </row>
    <row r="269" spans="12:12" customFormat="1" x14ac:dyDescent="0.25">
      <c r="L269" s="55"/>
    </row>
    <row r="270" spans="12:12" customFormat="1" x14ac:dyDescent="0.25">
      <c r="L270" s="55"/>
    </row>
    <row r="271" spans="12:12" customFormat="1" x14ac:dyDescent="0.25">
      <c r="L271" s="55"/>
    </row>
    <row r="272" spans="12:12" customFormat="1" x14ac:dyDescent="0.25">
      <c r="L272" s="55"/>
    </row>
    <row r="273" spans="12:12" customFormat="1" x14ac:dyDescent="0.25">
      <c r="L273" s="55"/>
    </row>
    <row r="274" spans="12:12" customFormat="1" x14ac:dyDescent="0.25">
      <c r="L274" s="55"/>
    </row>
    <row r="275" spans="12:12" customFormat="1" x14ac:dyDescent="0.25">
      <c r="L275" s="55"/>
    </row>
    <row r="276" spans="12:12" customFormat="1" x14ac:dyDescent="0.25">
      <c r="L276" s="55"/>
    </row>
    <row r="277" spans="12:12" customFormat="1" x14ac:dyDescent="0.25">
      <c r="L277" s="55"/>
    </row>
    <row r="278" spans="12:12" customFormat="1" x14ac:dyDescent="0.25">
      <c r="L278" s="55"/>
    </row>
    <row r="279" spans="12:12" customFormat="1" x14ac:dyDescent="0.25">
      <c r="L279" s="55"/>
    </row>
    <row r="280" spans="12:12" customFormat="1" x14ac:dyDescent="0.25">
      <c r="L280" s="55"/>
    </row>
    <row r="281" spans="12:12" customFormat="1" x14ac:dyDescent="0.25">
      <c r="L281" s="55"/>
    </row>
    <row r="282" spans="12:12" customFormat="1" x14ac:dyDescent="0.25">
      <c r="L282" s="55"/>
    </row>
    <row r="283" spans="12:12" customFormat="1" x14ac:dyDescent="0.25">
      <c r="L283" s="55"/>
    </row>
    <row r="284" spans="12:12" customFormat="1" x14ac:dyDescent="0.25">
      <c r="L284" s="55"/>
    </row>
    <row r="285" spans="12:12" customFormat="1" x14ac:dyDescent="0.25">
      <c r="L285" s="55"/>
    </row>
    <row r="286" spans="12:12" customFormat="1" x14ac:dyDescent="0.25">
      <c r="L286" s="55"/>
    </row>
    <row r="287" spans="12:12" customFormat="1" x14ac:dyDescent="0.25">
      <c r="L287" s="55"/>
    </row>
    <row r="288" spans="12:12" customFormat="1" x14ac:dyDescent="0.25">
      <c r="L288" s="55"/>
    </row>
    <row r="289" spans="12:12" customFormat="1" x14ac:dyDescent="0.25">
      <c r="L289" s="55"/>
    </row>
    <row r="290" spans="12:12" customFormat="1" x14ac:dyDescent="0.25">
      <c r="L290" s="55"/>
    </row>
    <row r="291" spans="12:12" customFormat="1" x14ac:dyDescent="0.25">
      <c r="L291" s="55"/>
    </row>
    <row r="292" spans="12:12" customFormat="1" x14ac:dyDescent="0.25">
      <c r="L292" s="55"/>
    </row>
    <row r="293" spans="12:12" customFormat="1" x14ac:dyDescent="0.25">
      <c r="L293" s="55"/>
    </row>
    <row r="294" spans="12:12" customFormat="1" x14ac:dyDescent="0.25">
      <c r="L294" s="55"/>
    </row>
    <row r="295" spans="12:12" customFormat="1" x14ac:dyDescent="0.25">
      <c r="L295" s="55"/>
    </row>
    <row r="296" spans="12:12" customFormat="1" x14ac:dyDescent="0.25">
      <c r="L296" s="55"/>
    </row>
    <row r="297" spans="12:12" customFormat="1" x14ac:dyDescent="0.25">
      <c r="L297" s="55"/>
    </row>
    <row r="298" spans="12:12" customFormat="1" x14ac:dyDescent="0.25">
      <c r="L298" s="55"/>
    </row>
    <row r="299" spans="12:12" customFormat="1" x14ac:dyDescent="0.25">
      <c r="L299" s="55"/>
    </row>
    <row r="300" spans="12:12" customFormat="1" x14ac:dyDescent="0.25">
      <c r="L300" s="55"/>
    </row>
    <row r="301" spans="12:12" customFormat="1" x14ac:dyDescent="0.25">
      <c r="L301" s="55"/>
    </row>
    <row r="302" spans="12:12" customFormat="1" x14ac:dyDescent="0.25">
      <c r="L302" s="55"/>
    </row>
    <row r="303" spans="12:12" customFormat="1" x14ac:dyDescent="0.25">
      <c r="L303" s="55"/>
    </row>
    <row r="304" spans="12:12" customFormat="1" x14ac:dyDescent="0.25">
      <c r="L304" s="55"/>
    </row>
    <row r="305" spans="12:12" customFormat="1" x14ac:dyDescent="0.25">
      <c r="L305" s="55"/>
    </row>
    <row r="306" spans="12:12" customFormat="1" x14ac:dyDescent="0.25">
      <c r="L306" s="55"/>
    </row>
    <row r="307" spans="12:12" customFormat="1" x14ac:dyDescent="0.25">
      <c r="L307" s="55"/>
    </row>
    <row r="308" spans="12:12" customFormat="1" x14ac:dyDescent="0.25">
      <c r="L308" s="55"/>
    </row>
    <row r="309" spans="12:12" customFormat="1" x14ac:dyDescent="0.25">
      <c r="L309" s="55"/>
    </row>
    <row r="310" spans="12:12" customFormat="1" x14ac:dyDescent="0.25">
      <c r="L310" s="55"/>
    </row>
    <row r="311" spans="12:12" customFormat="1" x14ac:dyDescent="0.25">
      <c r="L311" s="55"/>
    </row>
    <row r="312" spans="12:12" customFormat="1" x14ac:dyDescent="0.25">
      <c r="L312" s="55"/>
    </row>
    <row r="313" spans="12:12" customFormat="1" x14ac:dyDescent="0.25">
      <c r="L313" s="55"/>
    </row>
    <row r="314" spans="12:12" customFormat="1" x14ac:dyDescent="0.25">
      <c r="L314" s="55"/>
    </row>
    <row r="315" spans="12:12" customFormat="1" x14ac:dyDescent="0.25">
      <c r="L315" s="55"/>
    </row>
    <row r="316" spans="12:12" customFormat="1" x14ac:dyDescent="0.25">
      <c r="L316" s="55"/>
    </row>
    <row r="317" spans="12:12" customFormat="1" x14ac:dyDescent="0.25">
      <c r="L317" s="55"/>
    </row>
    <row r="318" spans="12:12" customFormat="1" x14ac:dyDescent="0.25">
      <c r="L318" s="55"/>
    </row>
    <row r="319" spans="12:12" customFormat="1" x14ac:dyDescent="0.25">
      <c r="L319" s="55"/>
    </row>
    <row r="320" spans="12:12" customFormat="1" x14ac:dyDescent="0.25">
      <c r="L320" s="55"/>
    </row>
    <row r="321" spans="12:12" customFormat="1" x14ac:dyDescent="0.25">
      <c r="L321" s="55"/>
    </row>
    <row r="322" spans="12:12" customFormat="1" x14ac:dyDescent="0.25">
      <c r="L322" s="55"/>
    </row>
    <row r="323" spans="12:12" customFormat="1" x14ac:dyDescent="0.25">
      <c r="L323" s="55"/>
    </row>
    <row r="324" spans="12:12" customFormat="1" x14ac:dyDescent="0.25">
      <c r="L324" s="55"/>
    </row>
    <row r="325" spans="12:12" customFormat="1" x14ac:dyDescent="0.25">
      <c r="L325" s="55"/>
    </row>
    <row r="326" spans="12:12" customFormat="1" x14ac:dyDescent="0.25">
      <c r="L326" s="55"/>
    </row>
    <row r="327" spans="12:12" customFormat="1" x14ac:dyDescent="0.25">
      <c r="L327" s="55"/>
    </row>
    <row r="328" spans="12:12" customFormat="1" x14ac:dyDescent="0.25">
      <c r="L328" s="55"/>
    </row>
    <row r="329" spans="12:12" customFormat="1" x14ac:dyDescent="0.25">
      <c r="L329" s="55"/>
    </row>
    <row r="330" spans="12:12" customFormat="1" x14ac:dyDescent="0.25">
      <c r="L330" s="55"/>
    </row>
    <row r="331" spans="12:12" customFormat="1" x14ac:dyDescent="0.25">
      <c r="L331" s="55"/>
    </row>
    <row r="332" spans="12:12" customFormat="1" x14ac:dyDescent="0.25">
      <c r="L332" s="55"/>
    </row>
    <row r="333" spans="12:12" customFormat="1" x14ac:dyDescent="0.25">
      <c r="L333" s="55"/>
    </row>
    <row r="334" spans="12:12" customFormat="1" x14ac:dyDescent="0.25">
      <c r="L334" s="55"/>
    </row>
    <row r="335" spans="12:12" customFormat="1" x14ac:dyDescent="0.25">
      <c r="L335" s="55"/>
    </row>
    <row r="336" spans="12:12" customFormat="1" x14ac:dyDescent="0.25">
      <c r="L336" s="55"/>
    </row>
    <row r="337" spans="12:12" customFormat="1" x14ac:dyDescent="0.25">
      <c r="L337" s="55"/>
    </row>
    <row r="338" spans="12:12" customFormat="1" x14ac:dyDescent="0.25">
      <c r="L338" s="55"/>
    </row>
    <row r="339" spans="12:12" customFormat="1" x14ac:dyDescent="0.25">
      <c r="L339" s="55"/>
    </row>
    <row r="340" spans="12:12" customFormat="1" x14ac:dyDescent="0.25">
      <c r="L340" s="55"/>
    </row>
    <row r="341" spans="12:12" customFormat="1" x14ac:dyDescent="0.25">
      <c r="L341" s="55"/>
    </row>
    <row r="342" spans="12:12" customFormat="1" x14ac:dyDescent="0.25">
      <c r="L342" s="55"/>
    </row>
    <row r="343" spans="12:12" customFormat="1" x14ac:dyDescent="0.25">
      <c r="L343" s="55"/>
    </row>
    <row r="344" spans="12:12" customFormat="1" x14ac:dyDescent="0.25">
      <c r="L344" s="55"/>
    </row>
    <row r="345" spans="12:12" customFormat="1" x14ac:dyDescent="0.25">
      <c r="L345" s="55"/>
    </row>
    <row r="346" spans="12:12" customFormat="1" x14ac:dyDescent="0.25">
      <c r="L346" s="55"/>
    </row>
    <row r="347" spans="12:12" customFormat="1" x14ac:dyDescent="0.25">
      <c r="L347" s="55"/>
    </row>
    <row r="348" spans="12:12" customFormat="1" x14ac:dyDescent="0.25">
      <c r="L348" s="55"/>
    </row>
    <row r="349" spans="12:12" customFormat="1" x14ac:dyDescent="0.25">
      <c r="L349" s="55"/>
    </row>
    <row r="350" spans="12:12" customFormat="1" x14ac:dyDescent="0.25">
      <c r="L350" s="55"/>
    </row>
    <row r="351" spans="12:12" customFormat="1" x14ac:dyDescent="0.25">
      <c r="L351" s="55"/>
    </row>
    <row r="352" spans="12:12" customFormat="1" x14ac:dyDescent="0.25">
      <c r="L352" s="55"/>
    </row>
    <row r="353" spans="12:12" customFormat="1" x14ac:dyDescent="0.25">
      <c r="L353" s="55"/>
    </row>
    <row r="354" spans="12:12" customFormat="1" x14ac:dyDescent="0.25">
      <c r="L354" s="55"/>
    </row>
    <row r="355" spans="12:12" customFormat="1" x14ac:dyDescent="0.25">
      <c r="L355" s="55"/>
    </row>
    <row r="356" spans="12:12" customFormat="1" x14ac:dyDescent="0.25">
      <c r="L356" s="55"/>
    </row>
    <row r="357" spans="12:12" customFormat="1" x14ac:dyDescent="0.25">
      <c r="L357" s="55"/>
    </row>
    <row r="358" spans="12:12" customFormat="1" x14ac:dyDescent="0.25">
      <c r="L358" s="55"/>
    </row>
    <row r="359" spans="12:12" customFormat="1" x14ac:dyDescent="0.25">
      <c r="L359" s="55"/>
    </row>
    <row r="360" spans="12:12" customFormat="1" x14ac:dyDescent="0.25">
      <c r="L360" s="55"/>
    </row>
    <row r="361" spans="12:12" customFormat="1" x14ac:dyDescent="0.25">
      <c r="L361" s="55"/>
    </row>
    <row r="362" spans="12:12" customFormat="1" x14ac:dyDescent="0.25">
      <c r="L362" s="55"/>
    </row>
    <row r="363" spans="12:12" customFormat="1" x14ac:dyDescent="0.25">
      <c r="L363" s="55"/>
    </row>
    <row r="364" spans="12:12" customFormat="1" x14ac:dyDescent="0.25">
      <c r="L364" s="55"/>
    </row>
    <row r="365" spans="12:12" customFormat="1" x14ac:dyDescent="0.25">
      <c r="L365" s="55"/>
    </row>
    <row r="366" spans="12:12" customFormat="1" x14ac:dyDescent="0.25">
      <c r="L366" s="55"/>
    </row>
    <row r="367" spans="12:12" customFormat="1" x14ac:dyDescent="0.25">
      <c r="L367" s="55"/>
    </row>
    <row r="368" spans="12:12" customFormat="1" x14ac:dyDescent="0.25">
      <c r="L368" s="55"/>
    </row>
    <row r="369" spans="12:12" customFormat="1" x14ac:dyDescent="0.25">
      <c r="L369" s="55"/>
    </row>
    <row r="370" spans="12:12" customFormat="1" x14ac:dyDescent="0.25">
      <c r="L370" s="55"/>
    </row>
    <row r="371" spans="12:12" customFormat="1" x14ac:dyDescent="0.25">
      <c r="L371" s="55"/>
    </row>
    <row r="372" spans="12:12" customFormat="1" x14ac:dyDescent="0.25">
      <c r="L372" s="55"/>
    </row>
    <row r="373" spans="12:12" customFormat="1" x14ac:dyDescent="0.25">
      <c r="L373" s="55"/>
    </row>
    <row r="374" spans="12:12" customFormat="1" x14ac:dyDescent="0.25">
      <c r="L374" s="55"/>
    </row>
    <row r="375" spans="12:12" customFormat="1" x14ac:dyDescent="0.25">
      <c r="L375" s="55"/>
    </row>
    <row r="376" spans="12:12" customFormat="1" x14ac:dyDescent="0.25">
      <c r="L376" s="55"/>
    </row>
    <row r="377" spans="12:12" customFormat="1" x14ac:dyDescent="0.25">
      <c r="L377" s="55"/>
    </row>
    <row r="378" spans="12:12" customFormat="1" x14ac:dyDescent="0.25">
      <c r="L378" s="55"/>
    </row>
    <row r="379" spans="12:12" customFormat="1" x14ac:dyDescent="0.25">
      <c r="L379" s="55"/>
    </row>
    <row r="380" spans="12:12" customFormat="1" x14ac:dyDescent="0.25">
      <c r="L380" s="55"/>
    </row>
    <row r="381" spans="12:12" customFormat="1" x14ac:dyDescent="0.25">
      <c r="L381" s="55"/>
    </row>
    <row r="382" spans="12:12" customFormat="1" x14ac:dyDescent="0.25">
      <c r="L382" s="55"/>
    </row>
    <row r="383" spans="12:12" customFormat="1" x14ac:dyDescent="0.25">
      <c r="L383" s="55"/>
    </row>
    <row r="384" spans="12:12" customFormat="1" x14ac:dyDescent="0.25">
      <c r="L384" s="55"/>
    </row>
    <row r="385" spans="12:12" customFormat="1" x14ac:dyDescent="0.25">
      <c r="L385" s="55"/>
    </row>
    <row r="386" spans="12:12" customFormat="1" x14ac:dyDescent="0.25">
      <c r="L386" s="55"/>
    </row>
    <row r="387" spans="12:12" customFormat="1" x14ac:dyDescent="0.25">
      <c r="L387" s="55"/>
    </row>
    <row r="388" spans="12:12" customFormat="1" x14ac:dyDescent="0.25">
      <c r="L388" s="55"/>
    </row>
    <row r="389" spans="12:12" customFormat="1" x14ac:dyDescent="0.25">
      <c r="L389" s="55"/>
    </row>
    <row r="390" spans="12:12" customFormat="1" x14ac:dyDescent="0.25">
      <c r="L390" s="55"/>
    </row>
    <row r="391" spans="12:12" customFormat="1" x14ac:dyDescent="0.25">
      <c r="L391" s="55"/>
    </row>
    <row r="392" spans="12:12" customFormat="1" x14ac:dyDescent="0.25">
      <c r="L392" s="55"/>
    </row>
    <row r="393" spans="12:12" customFormat="1" x14ac:dyDescent="0.25">
      <c r="L393" s="55"/>
    </row>
    <row r="394" spans="12:12" customFormat="1" x14ac:dyDescent="0.25">
      <c r="L394" s="55"/>
    </row>
    <row r="395" spans="12:12" customFormat="1" x14ac:dyDescent="0.25">
      <c r="L395" s="55"/>
    </row>
    <row r="396" spans="12:12" customFormat="1" x14ac:dyDescent="0.25">
      <c r="L396" s="55"/>
    </row>
    <row r="397" spans="12:12" customFormat="1" x14ac:dyDescent="0.25">
      <c r="L397" s="55"/>
    </row>
    <row r="398" spans="12:12" customFormat="1" x14ac:dyDescent="0.25">
      <c r="L398" s="55"/>
    </row>
    <row r="399" spans="12:12" customFormat="1" x14ac:dyDescent="0.25">
      <c r="L399" s="55"/>
    </row>
    <row r="400" spans="12:12" customFormat="1" x14ac:dyDescent="0.25">
      <c r="L400" s="55"/>
    </row>
    <row r="401" spans="12:12" customFormat="1" x14ac:dyDescent="0.25">
      <c r="L401" s="55"/>
    </row>
    <row r="402" spans="12:12" customFormat="1" x14ac:dyDescent="0.25">
      <c r="L402" s="55"/>
    </row>
    <row r="403" spans="12:12" customFormat="1" x14ac:dyDescent="0.25">
      <c r="L403" s="55"/>
    </row>
    <row r="404" spans="12:12" customFormat="1" x14ac:dyDescent="0.25">
      <c r="L404" s="55"/>
    </row>
    <row r="405" spans="12:12" customFormat="1" x14ac:dyDescent="0.25">
      <c r="L405" s="55"/>
    </row>
    <row r="406" spans="12:12" customFormat="1" x14ac:dyDescent="0.25">
      <c r="L406" s="55"/>
    </row>
    <row r="407" spans="12:12" customFormat="1" x14ac:dyDescent="0.25">
      <c r="L407" s="55"/>
    </row>
    <row r="408" spans="12:12" customFormat="1" x14ac:dyDescent="0.25">
      <c r="L408" s="55"/>
    </row>
    <row r="409" spans="12:12" customFormat="1" x14ac:dyDescent="0.25">
      <c r="L409" s="55"/>
    </row>
    <row r="410" spans="12:12" customFormat="1" x14ac:dyDescent="0.25">
      <c r="L410" s="55"/>
    </row>
    <row r="411" spans="12:12" customFormat="1" x14ac:dyDescent="0.25">
      <c r="L411" s="55"/>
    </row>
    <row r="412" spans="12:12" customFormat="1" x14ac:dyDescent="0.25">
      <c r="L412" s="55"/>
    </row>
    <row r="413" spans="12:12" customFormat="1" x14ac:dyDescent="0.25">
      <c r="L413" s="55"/>
    </row>
    <row r="414" spans="12:12" customFormat="1" x14ac:dyDescent="0.25">
      <c r="L414" s="55"/>
    </row>
    <row r="415" spans="12:12" customFormat="1" x14ac:dyDescent="0.25">
      <c r="L415" s="55"/>
    </row>
    <row r="416" spans="12:12" customFormat="1" x14ac:dyDescent="0.25">
      <c r="L416" s="55"/>
    </row>
    <row r="417" spans="12:12" customFormat="1" x14ac:dyDescent="0.25">
      <c r="L417" s="55"/>
    </row>
    <row r="418" spans="12:12" customFormat="1" x14ac:dyDescent="0.25">
      <c r="L418" s="55"/>
    </row>
    <row r="419" spans="12:12" customFormat="1" x14ac:dyDescent="0.25">
      <c r="L419" s="55"/>
    </row>
    <row r="420" spans="12:12" customFormat="1" x14ac:dyDescent="0.25">
      <c r="L420" s="55"/>
    </row>
    <row r="421" spans="12:12" customFormat="1" x14ac:dyDescent="0.25">
      <c r="L421" s="55"/>
    </row>
    <row r="422" spans="12:12" customFormat="1" x14ac:dyDescent="0.25">
      <c r="L422" s="55"/>
    </row>
    <row r="423" spans="12:12" customFormat="1" x14ac:dyDescent="0.25">
      <c r="L423" s="55"/>
    </row>
    <row r="424" spans="12:12" customFormat="1" x14ac:dyDescent="0.25">
      <c r="L424" s="55"/>
    </row>
    <row r="425" spans="12:12" customFormat="1" x14ac:dyDescent="0.25">
      <c r="L425" s="55"/>
    </row>
    <row r="426" spans="12:12" customFormat="1" x14ac:dyDescent="0.25">
      <c r="L426" s="55"/>
    </row>
    <row r="427" spans="12:12" customFormat="1" x14ac:dyDescent="0.25">
      <c r="L427" s="55"/>
    </row>
    <row r="428" spans="12:12" customFormat="1" x14ac:dyDescent="0.25">
      <c r="L428" s="55"/>
    </row>
    <row r="429" spans="12:12" customFormat="1" x14ac:dyDescent="0.25">
      <c r="L429" s="55"/>
    </row>
    <row r="430" spans="12:12" customFormat="1" x14ac:dyDescent="0.25">
      <c r="L430" s="55"/>
    </row>
    <row r="431" spans="12:12" customFormat="1" x14ac:dyDescent="0.25">
      <c r="L431" s="55"/>
    </row>
    <row r="432" spans="12:12" customFormat="1" x14ac:dyDescent="0.25">
      <c r="L432" s="55"/>
    </row>
    <row r="433" spans="12:12" customFormat="1" x14ac:dyDescent="0.25">
      <c r="L433" s="55"/>
    </row>
    <row r="434" spans="12:12" customFormat="1" x14ac:dyDescent="0.25">
      <c r="L434" s="55"/>
    </row>
    <row r="435" spans="12:12" customFormat="1" x14ac:dyDescent="0.25">
      <c r="L435" s="55"/>
    </row>
    <row r="436" spans="12:12" customFormat="1" x14ac:dyDescent="0.25">
      <c r="L436" s="55"/>
    </row>
    <row r="437" spans="12:12" customFormat="1" x14ac:dyDescent="0.25">
      <c r="L437" s="55"/>
    </row>
    <row r="438" spans="12:12" customFormat="1" x14ac:dyDescent="0.25">
      <c r="L438" s="55"/>
    </row>
    <row r="439" spans="12:12" customFormat="1" x14ac:dyDescent="0.25">
      <c r="L439" s="55"/>
    </row>
    <row r="440" spans="12:12" customFormat="1" x14ac:dyDescent="0.25">
      <c r="L440" s="55"/>
    </row>
    <row r="441" spans="12:12" customFormat="1" x14ac:dyDescent="0.25">
      <c r="L441" s="55"/>
    </row>
    <row r="442" spans="12:12" customFormat="1" x14ac:dyDescent="0.25">
      <c r="L442" s="55"/>
    </row>
    <row r="443" spans="12:12" customFormat="1" x14ac:dyDescent="0.25">
      <c r="L443" s="55"/>
    </row>
    <row r="444" spans="12:12" customFormat="1" x14ac:dyDescent="0.25">
      <c r="L444" s="55"/>
    </row>
    <row r="445" spans="12:12" customFormat="1" x14ac:dyDescent="0.25">
      <c r="L445" s="55"/>
    </row>
    <row r="446" spans="12:12" customFormat="1" x14ac:dyDescent="0.25">
      <c r="L446" s="55"/>
    </row>
    <row r="447" spans="12:12" customFormat="1" x14ac:dyDescent="0.25">
      <c r="L447" s="55"/>
    </row>
    <row r="448" spans="12:12" customFormat="1" x14ac:dyDescent="0.25">
      <c r="L448" s="55"/>
    </row>
    <row r="449" spans="12:12" customFormat="1" x14ac:dyDescent="0.25">
      <c r="L449" s="55"/>
    </row>
    <row r="450" spans="12:12" customFormat="1" x14ac:dyDescent="0.25">
      <c r="L450" s="55"/>
    </row>
    <row r="451" spans="12:12" customFormat="1" x14ac:dyDescent="0.25">
      <c r="L451" s="55"/>
    </row>
    <row r="452" spans="12:12" customFormat="1" x14ac:dyDescent="0.25">
      <c r="L452" s="55"/>
    </row>
    <row r="453" spans="12:12" customFormat="1" x14ac:dyDescent="0.25">
      <c r="L453" s="55"/>
    </row>
    <row r="454" spans="12:12" customFormat="1" x14ac:dyDescent="0.25">
      <c r="L454" s="55"/>
    </row>
    <row r="455" spans="12:12" customFormat="1" x14ac:dyDescent="0.25">
      <c r="L455" s="55"/>
    </row>
    <row r="456" spans="12:12" customFormat="1" x14ac:dyDescent="0.25">
      <c r="L456" s="55"/>
    </row>
    <row r="457" spans="12:12" customFormat="1" x14ac:dyDescent="0.25">
      <c r="L457" s="55"/>
    </row>
    <row r="458" spans="12:12" customFormat="1" x14ac:dyDescent="0.25">
      <c r="L458" s="55"/>
    </row>
    <row r="459" spans="12:12" customFormat="1" x14ac:dyDescent="0.25">
      <c r="L459" s="55"/>
    </row>
    <row r="460" spans="12:12" customFormat="1" x14ac:dyDescent="0.25">
      <c r="L460" s="55"/>
    </row>
    <row r="461" spans="12:12" customFormat="1" x14ac:dyDescent="0.25">
      <c r="L461" s="55"/>
    </row>
    <row r="462" spans="12:12" customFormat="1" x14ac:dyDescent="0.25">
      <c r="L462" s="55"/>
    </row>
    <row r="463" spans="12:12" customFormat="1" x14ac:dyDescent="0.25">
      <c r="L463" s="55"/>
    </row>
    <row r="464" spans="12:12" customFormat="1" x14ac:dyDescent="0.25">
      <c r="L464" s="55"/>
    </row>
    <row r="465" spans="12:12" customFormat="1" x14ac:dyDescent="0.25">
      <c r="L465" s="55"/>
    </row>
    <row r="466" spans="12:12" customFormat="1" x14ac:dyDescent="0.25">
      <c r="L466" s="55"/>
    </row>
    <row r="467" spans="12:12" customFormat="1" x14ac:dyDescent="0.25">
      <c r="L467" s="55"/>
    </row>
    <row r="468" spans="12:12" customFormat="1" x14ac:dyDescent="0.25">
      <c r="L468" s="55"/>
    </row>
    <row r="469" spans="12:12" customFormat="1" x14ac:dyDescent="0.25">
      <c r="L469" s="55"/>
    </row>
    <row r="470" spans="12:12" customFormat="1" x14ac:dyDescent="0.25">
      <c r="L470" s="55"/>
    </row>
    <row r="471" spans="12:12" customFormat="1" x14ac:dyDescent="0.25">
      <c r="L471" s="55"/>
    </row>
    <row r="472" spans="12:12" customFormat="1" x14ac:dyDescent="0.25">
      <c r="L472" s="55"/>
    </row>
    <row r="473" spans="12:12" customFormat="1" x14ac:dyDescent="0.25">
      <c r="L473" s="55"/>
    </row>
    <row r="474" spans="12:12" customFormat="1" x14ac:dyDescent="0.25">
      <c r="L474" s="55"/>
    </row>
    <row r="475" spans="12:12" customFormat="1" x14ac:dyDescent="0.25">
      <c r="L475" s="55"/>
    </row>
    <row r="476" spans="12:12" customFormat="1" x14ac:dyDescent="0.25">
      <c r="L476" s="55"/>
    </row>
    <row r="477" spans="12:12" customFormat="1" x14ac:dyDescent="0.25">
      <c r="L477" s="55"/>
    </row>
    <row r="478" spans="12:12" customFormat="1" x14ac:dyDescent="0.25">
      <c r="L478" s="55"/>
    </row>
    <row r="479" spans="12:12" customFormat="1" x14ac:dyDescent="0.25">
      <c r="L479" s="55"/>
    </row>
    <row r="480" spans="12:12" customFormat="1" x14ac:dyDescent="0.25">
      <c r="L480" s="55"/>
    </row>
    <row r="481" spans="12:12" customFormat="1" x14ac:dyDescent="0.25">
      <c r="L481" s="55"/>
    </row>
    <row r="482" spans="12:12" customFormat="1" x14ac:dyDescent="0.25">
      <c r="L482" s="55"/>
    </row>
    <row r="483" spans="12:12" customFormat="1" x14ac:dyDescent="0.25">
      <c r="L483" s="55"/>
    </row>
    <row r="484" spans="12:12" customFormat="1" x14ac:dyDescent="0.25">
      <c r="L484" s="55"/>
    </row>
    <row r="485" spans="12:12" customFormat="1" x14ac:dyDescent="0.25">
      <c r="L485" s="55"/>
    </row>
    <row r="486" spans="12:12" customFormat="1" x14ac:dyDescent="0.25">
      <c r="L486" s="55"/>
    </row>
    <row r="487" spans="12:12" customFormat="1" x14ac:dyDescent="0.25">
      <c r="L487" s="55"/>
    </row>
    <row r="488" spans="12:12" customFormat="1" x14ac:dyDescent="0.25">
      <c r="L488" s="55"/>
    </row>
    <row r="489" spans="12:12" customFormat="1" x14ac:dyDescent="0.25">
      <c r="L489" s="55"/>
    </row>
    <row r="490" spans="12:12" customFormat="1" x14ac:dyDescent="0.25">
      <c r="L490" s="55"/>
    </row>
    <row r="491" spans="12:12" customFormat="1" x14ac:dyDescent="0.25">
      <c r="L491" s="55"/>
    </row>
    <row r="492" spans="12:12" customFormat="1" x14ac:dyDescent="0.25">
      <c r="L492" s="55"/>
    </row>
    <row r="493" spans="12:12" customFormat="1" x14ac:dyDescent="0.25">
      <c r="L493" s="55"/>
    </row>
    <row r="494" spans="12:12" customFormat="1" x14ac:dyDescent="0.25">
      <c r="L494" s="55"/>
    </row>
    <row r="495" spans="12:12" customFormat="1" x14ac:dyDescent="0.25">
      <c r="L495" s="55"/>
    </row>
    <row r="496" spans="12:12" customFormat="1" x14ac:dyDescent="0.25">
      <c r="L496" s="55"/>
    </row>
    <row r="497" spans="12:12" customFormat="1" x14ac:dyDescent="0.25">
      <c r="L497" s="55"/>
    </row>
    <row r="498" spans="12:12" customFormat="1" x14ac:dyDescent="0.25">
      <c r="L498" s="55"/>
    </row>
    <row r="499" spans="12:12" customFormat="1" x14ac:dyDescent="0.25">
      <c r="L499" s="55"/>
    </row>
    <row r="500" spans="12:12" customFormat="1" x14ac:dyDescent="0.25">
      <c r="L500" s="55"/>
    </row>
    <row r="501" spans="12:12" customFormat="1" x14ac:dyDescent="0.25">
      <c r="L501" s="55"/>
    </row>
    <row r="502" spans="12:12" customFormat="1" x14ac:dyDescent="0.25">
      <c r="L502" s="55"/>
    </row>
    <row r="503" spans="12:12" customFormat="1" x14ac:dyDescent="0.25">
      <c r="L503" s="55"/>
    </row>
    <row r="504" spans="12:12" customFormat="1" x14ac:dyDescent="0.25">
      <c r="L504" s="55"/>
    </row>
    <row r="505" spans="12:12" customFormat="1" x14ac:dyDescent="0.25">
      <c r="L505" s="55"/>
    </row>
    <row r="506" spans="12:12" customFormat="1" x14ac:dyDescent="0.25">
      <c r="L506" s="55"/>
    </row>
    <row r="507" spans="12:12" customFormat="1" x14ac:dyDescent="0.25">
      <c r="L507" s="55"/>
    </row>
    <row r="508" spans="12:12" customFormat="1" x14ac:dyDescent="0.25">
      <c r="L508" s="55"/>
    </row>
    <row r="509" spans="12:12" customFormat="1" x14ac:dyDescent="0.25">
      <c r="L509" s="55"/>
    </row>
    <row r="510" spans="12:12" customFormat="1" x14ac:dyDescent="0.25">
      <c r="L510" s="55"/>
    </row>
    <row r="511" spans="12:12" customFormat="1" x14ac:dyDescent="0.25">
      <c r="L511" s="55"/>
    </row>
    <row r="512" spans="12:12" customFormat="1" x14ac:dyDescent="0.25">
      <c r="L512" s="55"/>
    </row>
    <row r="513" spans="12:12" customFormat="1" x14ac:dyDescent="0.25">
      <c r="L513" s="55"/>
    </row>
    <row r="514" spans="12:12" customFormat="1" x14ac:dyDescent="0.25">
      <c r="L514" s="55"/>
    </row>
    <row r="515" spans="12:12" customFormat="1" x14ac:dyDescent="0.25">
      <c r="L515" s="55"/>
    </row>
    <row r="516" spans="12:12" customFormat="1" x14ac:dyDescent="0.25">
      <c r="L516" s="55"/>
    </row>
    <row r="517" spans="12:12" customFormat="1" x14ac:dyDescent="0.25">
      <c r="L517" s="55"/>
    </row>
    <row r="518" spans="12:12" customFormat="1" x14ac:dyDescent="0.25">
      <c r="L518" s="55"/>
    </row>
    <row r="519" spans="12:12" customFormat="1" x14ac:dyDescent="0.25">
      <c r="L519" s="55"/>
    </row>
    <row r="520" spans="12:12" customFormat="1" x14ac:dyDescent="0.25">
      <c r="L520" s="55"/>
    </row>
    <row r="521" spans="12:12" customFormat="1" x14ac:dyDescent="0.25">
      <c r="L521" s="55"/>
    </row>
    <row r="522" spans="12:12" customFormat="1" x14ac:dyDescent="0.25">
      <c r="L522" s="55"/>
    </row>
    <row r="523" spans="12:12" customFormat="1" x14ac:dyDescent="0.25">
      <c r="L523" s="55"/>
    </row>
    <row r="524" spans="12:12" customFormat="1" x14ac:dyDescent="0.25">
      <c r="L524" s="55"/>
    </row>
    <row r="525" spans="12:12" customFormat="1" x14ac:dyDescent="0.25">
      <c r="L525" s="55"/>
    </row>
    <row r="526" spans="12:12" customFormat="1" x14ac:dyDescent="0.25">
      <c r="L526" s="55"/>
    </row>
    <row r="527" spans="12:12" customFormat="1" x14ac:dyDescent="0.25">
      <c r="L527" s="55"/>
    </row>
    <row r="528" spans="12:12" customFormat="1" x14ac:dyDescent="0.25">
      <c r="L528" s="55"/>
    </row>
    <row r="529" spans="12:12" customFormat="1" x14ac:dyDescent="0.25">
      <c r="L529" s="55"/>
    </row>
    <row r="530" spans="12:12" customFormat="1" x14ac:dyDescent="0.25">
      <c r="L530" s="55"/>
    </row>
    <row r="531" spans="12:12" customFormat="1" x14ac:dyDescent="0.25">
      <c r="L531" s="55"/>
    </row>
    <row r="532" spans="12:12" customFormat="1" x14ac:dyDescent="0.25">
      <c r="L532" s="55"/>
    </row>
    <row r="533" spans="12:12" customFormat="1" x14ac:dyDescent="0.25">
      <c r="L533" s="55"/>
    </row>
    <row r="534" spans="12:12" customFormat="1" x14ac:dyDescent="0.25">
      <c r="L534" s="55"/>
    </row>
    <row r="535" spans="12:12" customFormat="1" x14ac:dyDescent="0.25">
      <c r="L535" s="55"/>
    </row>
    <row r="536" spans="12:12" customFormat="1" x14ac:dyDescent="0.25">
      <c r="L536" s="55"/>
    </row>
    <row r="537" spans="12:12" customFormat="1" x14ac:dyDescent="0.25">
      <c r="L537" s="55"/>
    </row>
    <row r="538" spans="12:12" customFormat="1" x14ac:dyDescent="0.25">
      <c r="L538" s="55"/>
    </row>
    <row r="539" spans="12:12" customFormat="1" x14ac:dyDescent="0.25">
      <c r="L539" s="55"/>
    </row>
    <row r="540" spans="12:12" customFormat="1" x14ac:dyDescent="0.25">
      <c r="L540" s="55"/>
    </row>
    <row r="541" spans="12:12" customFormat="1" x14ac:dyDescent="0.25">
      <c r="L541" s="55"/>
    </row>
    <row r="542" spans="12:12" customFormat="1" x14ac:dyDescent="0.25">
      <c r="L542" s="55"/>
    </row>
    <row r="543" spans="12:12" customFormat="1" x14ac:dyDescent="0.25">
      <c r="L543" s="55"/>
    </row>
    <row r="544" spans="12:12" customFormat="1" x14ac:dyDescent="0.25">
      <c r="L544" s="55"/>
    </row>
    <row r="545" spans="12:12" customFormat="1" x14ac:dyDescent="0.25">
      <c r="L545" s="55"/>
    </row>
    <row r="546" spans="12:12" customFormat="1" x14ac:dyDescent="0.25">
      <c r="L546" s="55"/>
    </row>
    <row r="547" spans="12:12" customFormat="1" x14ac:dyDescent="0.25">
      <c r="L547" s="55"/>
    </row>
    <row r="548" spans="12:12" customFormat="1" x14ac:dyDescent="0.25">
      <c r="L548" s="55"/>
    </row>
    <row r="549" spans="12:12" customFormat="1" x14ac:dyDescent="0.25">
      <c r="L549" s="55"/>
    </row>
    <row r="550" spans="12:12" customFormat="1" x14ac:dyDescent="0.25">
      <c r="L550" s="55"/>
    </row>
    <row r="551" spans="12:12" customFormat="1" x14ac:dyDescent="0.25">
      <c r="L551" s="55"/>
    </row>
    <row r="552" spans="12:12" customFormat="1" x14ac:dyDescent="0.25">
      <c r="L552" s="55"/>
    </row>
    <row r="553" spans="12:12" customFormat="1" x14ac:dyDescent="0.25">
      <c r="L553" s="55"/>
    </row>
    <row r="554" spans="12:12" customFormat="1" x14ac:dyDescent="0.25">
      <c r="L554" s="55"/>
    </row>
    <row r="555" spans="12:12" customFormat="1" x14ac:dyDescent="0.25">
      <c r="L555" s="55"/>
    </row>
    <row r="556" spans="12:12" customFormat="1" x14ac:dyDescent="0.25">
      <c r="L556" s="55"/>
    </row>
    <row r="557" spans="12:12" customFormat="1" x14ac:dyDescent="0.25">
      <c r="L557" s="55"/>
    </row>
    <row r="558" spans="12:12" customFormat="1" x14ac:dyDescent="0.25">
      <c r="L558" s="55"/>
    </row>
    <row r="559" spans="12:12" customFormat="1" x14ac:dyDescent="0.25">
      <c r="L559" s="55"/>
    </row>
    <row r="560" spans="12:12" customFormat="1" x14ac:dyDescent="0.25">
      <c r="L560" s="55"/>
    </row>
    <row r="561" spans="12:12" customFormat="1" x14ac:dyDescent="0.25">
      <c r="L561" s="55"/>
    </row>
    <row r="562" spans="12:12" customFormat="1" x14ac:dyDescent="0.25">
      <c r="L562" s="55"/>
    </row>
    <row r="563" spans="12:12" customFormat="1" x14ac:dyDescent="0.25">
      <c r="L563" s="55"/>
    </row>
    <row r="564" spans="12:12" customFormat="1" x14ac:dyDescent="0.25">
      <c r="L564" s="55"/>
    </row>
    <row r="565" spans="12:12" customFormat="1" x14ac:dyDescent="0.25">
      <c r="L565" s="55"/>
    </row>
    <row r="566" spans="12:12" customFormat="1" x14ac:dyDescent="0.25">
      <c r="L566" s="55"/>
    </row>
    <row r="567" spans="12:12" customFormat="1" x14ac:dyDescent="0.25">
      <c r="L567" s="55"/>
    </row>
    <row r="568" spans="12:12" customFormat="1" x14ac:dyDescent="0.25">
      <c r="L568" s="55"/>
    </row>
    <row r="569" spans="12:12" customFormat="1" x14ac:dyDescent="0.25">
      <c r="L569" s="55"/>
    </row>
    <row r="570" spans="12:12" customFormat="1" x14ac:dyDescent="0.25">
      <c r="L570" s="55"/>
    </row>
    <row r="571" spans="12:12" customFormat="1" x14ac:dyDescent="0.25">
      <c r="L571" s="55"/>
    </row>
    <row r="572" spans="12:12" customFormat="1" x14ac:dyDescent="0.25">
      <c r="L572" s="55"/>
    </row>
    <row r="573" spans="12:12" customFormat="1" x14ac:dyDescent="0.25">
      <c r="L573" s="55"/>
    </row>
    <row r="574" spans="12:12" customFormat="1" x14ac:dyDescent="0.25">
      <c r="L574" s="55"/>
    </row>
    <row r="575" spans="12:12" customFormat="1" x14ac:dyDescent="0.25">
      <c r="L575" s="55"/>
    </row>
    <row r="576" spans="12:12" customFormat="1" x14ac:dyDescent="0.25">
      <c r="L576" s="55"/>
    </row>
    <row r="577" spans="12:12" customFormat="1" x14ac:dyDescent="0.25">
      <c r="L577" s="55"/>
    </row>
    <row r="578" spans="12:12" customFormat="1" x14ac:dyDescent="0.25">
      <c r="L578" s="55"/>
    </row>
    <row r="579" spans="12:12" customFormat="1" x14ac:dyDescent="0.25">
      <c r="L579" s="55"/>
    </row>
    <row r="580" spans="12:12" customFormat="1" x14ac:dyDescent="0.25">
      <c r="L580" s="55"/>
    </row>
    <row r="581" spans="12:12" customFormat="1" x14ac:dyDescent="0.25">
      <c r="L581" s="55"/>
    </row>
    <row r="582" spans="12:12" customFormat="1" x14ac:dyDescent="0.25">
      <c r="L582" s="55"/>
    </row>
    <row r="583" spans="12:12" customFormat="1" x14ac:dyDescent="0.25">
      <c r="L583" s="55"/>
    </row>
    <row r="584" spans="12:12" customFormat="1" x14ac:dyDescent="0.25">
      <c r="L584" s="55"/>
    </row>
    <row r="585" spans="12:12" customFormat="1" x14ac:dyDescent="0.25">
      <c r="L585" s="55"/>
    </row>
    <row r="586" spans="12:12" customFormat="1" x14ac:dyDescent="0.25">
      <c r="L586" s="55"/>
    </row>
    <row r="587" spans="12:12" customFormat="1" x14ac:dyDescent="0.25">
      <c r="L587" s="55"/>
    </row>
    <row r="588" spans="12:12" customFormat="1" x14ac:dyDescent="0.25">
      <c r="L588" s="55"/>
    </row>
    <row r="589" spans="12:12" customFormat="1" x14ac:dyDescent="0.25">
      <c r="L589" s="55"/>
    </row>
    <row r="590" spans="12:12" customFormat="1" x14ac:dyDescent="0.25">
      <c r="L590" s="55"/>
    </row>
    <row r="591" spans="12:12" customFormat="1" x14ac:dyDescent="0.25">
      <c r="L591" s="55"/>
    </row>
    <row r="592" spans="12:12" customFormat="1" x14ac:dyDescent="0.25">
      <c r="L592" s="55"/>
    </row>
    <row r="593" spans="12:12" customFormat="1" x14ac:dyDescent="0.25">
      <c r="L593" s="55"/>
    </row>
    <row r="594" spans="12:12" customFormat="1" x14ac:dyDescent="0.25">
      <c r="L594" s="55"/>
    </row>
    <row r="595" spans="12:12" customFormat="1" x14ac:dyDescent="0.25">
      <c r="L595" s="55"/>
    </row>
    <row r="596" spans="12:12" customFormat="1" x14ac:dyDescent="0.25">
      <c r="L596" s="55"/>
    </row>
    <row r="597" spans="12:12" customFormat="1" x14ac:dyDescent="0.25">
      <c r="L597" s="55"/>
    </row>
    <row r="598" spans="12:12" customFormat="1" x14ac:dyDescent="0.25">
      <c r="L598" s="55"/>
    </row>
    <row r="599" spans="12:12" customFormat="1" x14ac:dyDescent="0.25">
      <c r="L599" s="55"/>
    </row>
    <row r="600" spans="12:12" customFormat="1" x14ac:dyDescent="0.25">
      <c r="L600" s="55"/>
    </row>
    <row r="601" spans="12:12" customFormat="1" x14ac:dyDescent="0.25">
      <c r="L601" s="55"/>
    </row>
    <row r="602" spans="12:12" customFormat="1" x14ac:dyDescent="0.25">
      <c r="L602" s="55"/>
    </row>
    <row r="603" spans="12:12" customFormat="1" x14ac:dyDescent="0.25">
      <c r="L603" s="55"/>
    </row>
    <row r="604" spans="12:12" customFormat="1" x14ac:dyDescent="0.25">
      <c r="L604" s="55"/>
    </row>
    <row r="605" spans="12:12" customFormat="1" x14ac:dyDescent="0.25">
      <c r="L605" s="55"/>
    </row>
    <row r="606" spans="12:12" customFormat="1" x14ac:dyDescent="0.25">
      <c r="L606" s="55"/>
    </row>
    <row r="607" spans="12:12" customFormat="1" x14ac:dyDescent="0.25">
      <c r="L607" s="55"/>
    </row>
    <row r="608" spans="12:12" customFormat="1" x14ac:dyDescent="0.25">
      <c r="L608" s="55"/>
    </row>
    <row r="609" spans="12:12" customFormat="1" x14ac:dyDescent="0.25">
      <c r="L609" s="55"/>
    </row>
    <row r="610" spans="12:12" customFormat="1" x14ac:dyDescent="0.25">
      <c r="L610" s="55"/>
    </row>
    <row r="611" spans="12:12" customFormat="1" x14ac:dyDescent="0.25">
      <c r="L611" s="55"/>
    </row>
    <row r="612" spans="12:12" customFormat="1" x14ac:dyDescent="0.25">
      <c r="L612" s="55"/>
    </row>
    <row r="613" spans="12:12" customFormat="1" x14ac:dyDescent="0.25">
      <c r="L613" s="55"/>
    </row>
    <row r="614" spans="12:12" customFormat="1" x14ac:dyDescent="0.25">
      <c r="L614" s="55"/>
    </row>
    <row r="615" spans="12:12" customFormat="1" x14ac:dyDescent="0.25">
      <c r="L615" s="55"/>
    </row>
    <row r="616" spans="12:12" customFormat="1" x14ac:dyDescent="0.25">
      <c r="L616" s="55"/>
    </row>
    <row r="617" spans="12:12" customFormat="1" x14ac:dyDescent="0.25">
      <c r="L617" s="55"/>
    </row>
    <row r="618" spans="12:12" customFormat="1" x14ac:dyDescent="0.25">
      <c r="L618" s="55"/>
    </row>
    <row r="619" spans="12:12" customFormat="1" x14ac:dyDescent="0.25">
      <c r="L619" s="55"/>
    </row>
    <row r="620" spans="12:12" customFormat="1" x14ac:dyDescent="0.25">
      <c r="L620" s="55"/>
    </row>
    <row r="621" spans="12:12" customFormat="1" x14ac:dyDescent="0.25">
      <c r="L621" s="55"/>
    </row>
    <row r="622" spans="12:12" customFormat="1" x14ac:dyDescent="0.25">
      <c r="L622" s="55"/>
    </row>
    <row r="623" spans="12:12" customFormat="1" x14ac:dyDescent="0.25">
      <c r="L623" s="55"/>
    </row>
    <row r="624" spans="12:12" customFormat="1" x14ac:dyDescent="0.25">
      <c r="L624" s="55"/>
    </row>
    <row r="625" spans="12:12" customFormat="1" x14ac:dyDescent="0.25">
      <c r="L625" s="55"/>
    </row>
    <row r="626" spans="12:12" customFormat="1" x14ac:dyDescent="0.25">
      <c r="L626" s="55"/>
    </row>
    <row r="627" spans="12:12" customFormat="1" x14ac:dyDescent="0.25">
      <c r="L627" s="55"/>
    </row>
    <row r="628" spans="12:12" customFormat="1" x14ac:dyDescent="0.25">
      <c r="L628" s="55"/>
    </row>
    <row r="629" spans="12:12" customFormat="1" x14ac:dyDescent="0.25">
      <c r="L629" s="55"/>
    </row>
    <row r="630" spans="12:12" customFormat="1" x14ac:dyDescent="0.25">
      <c r="L630" s="55"/>
    </row>
    <row r="631" spans="12:12" customFormat="1" x14ac:dyDescent="0.25">
      <c r="L631" s="55"/>
    </row>
    <row r="632" spans="12:12" customFormat="1" x14ac:dyDescent="0.25">
      <c r="L632" s="55"/>
    </row>
    <row r="633" spans="12:12" customFormat="1" x14ac:dyDescent="0.25">
      <c r="L633" s="55"/>
    </row>
    <row r="634" spans="12:12" customFormat="1" x14ac:dyDescent="0.25">
      <c r="L634" s="55"/>
    </row>
    <row r="635" spans="12:12" customFormat="1" x14ac:dyDescent="0.25">
      <c r="L635" s="55"/>
    </row>
    <row r="636" spans="12:12" customFormat="1" x14ac:dyDescent="0.25">
      <c r="L636" s="55"/>
    </row>
    <row r="637" spans="12:12" customFormat="1" x14ac:dyDescent="0.25">
      <c r="L637" s="55"/>
    </row>
    <row r="638" spans="12:12" customFormat="1" x14ac:dyDescent="0.25">
      <c r="L638" s="55"/>
    </row>
    <row r="639" spans="12:12" customFormat="1" x14ac:dyDescent="0.25">
      <c r="L639" s="55"/>
    </row>
    <row r="640" spans="12:12" customFormat="1" x14ac:dyDescent="0.25">
      <c r="L640" s="55"/>
    </row>
    <row r="641" spans="12:12" customFormat="1" x14ac:dyDescent="0.25">
      <c r="L641" s="55"/>
    </row>
    <row r="642" spans="12:12" customFormat="1" x14ac:dyDescent="0.25">
      <c r="L642" s="55"/>
    </row>
    <row r="643" spans="12:12" customFormat="1" x14ac:dyDescent="0.25">
      <c r="L643" s="55"/>
    </row>
    <row r="644" spans="12:12" customFormat="1" x14ac:dyDescent="0.25">
      <c r="L644" s="55"/>
    </row>
    <row r="645" spans="12:12" customFormat="1" x14ac:dyDescent="0.25">
      <c r="L645" s="55"/>
    </row>
    <row r="646" spans="12:12" customFormat="1" x14ac:dyDescent="0.25">
      <c r="L646" s="55"/>
    </row>
    <row r="647" spans="12:12" customFormat="1" x14ac:dyDescent="0.25">
      <c r="L647" s="55"/>
    </row>
    <row r="648" spans="12:12" customFormat="1" x14ac:dyDescent="0.25">
      <c r="L648" s="55"/>
    </row>
    <row r="649" spans="12:12" customFormat="1" x14ac:dyDescent="0.25">
      <c r="L649" s="55"/>
    </row>
    <row r="650" spans="12:12" customFormat="1" x14ac:dyDescent="0.25">
      <c r="L650" s="55"/>
    </row>
    <row r="651" spans="12:12" customFormat="1" x14ac:dyDescent="0.25">
      <c r="L651" s="55"/>
    </row>
    <row r="652" spans="12:12" customFormat="1" x14ac:dyDescent="0.25">
      <c r="L652" s="55"/>
    </row>
    <row r="653" spans="12:12" customFormat="1" x14ac:dyDescent="0.25">
      <c r="L653" s="55"/>
    </row>
    <row r="654" spans="12:12" customFormat="1" x14ac:dyDescent="0.25">
      <c r="L654" s="55"/>
    </row>
    <row r="655" spans="12:12" customFormat="1" x14ac:dyDescent="0.25">
      <c r="L655" s="55"/>
    </row>
    <row r="656" spans="12:12" customFormat="1" x14ac:dyDescent="0.25">
      <c r="L656" s="55"/>
    </row>
    <row r="657" spans="12:12" customFormat="1" x14ac:dyDescent="0.25">
      <c r="L657" s="55"/>
    </row>
    <row r="658" spans="12:12" customFormat="1" x14ac:dyDescent="0.25">
      <c r="L658" s="55"/>
    </row>
    <row r="659" spans="12:12" customFormat="1" x14ac:dyDescent="0.25">
      <c r="L659" s="55"/>
    </row>
    <row r="660" spans="12:12" customFormat="1" x14ac:dyDescent="0.25">
      <c r="L660" s="55"/>
    </row>
    <row r="661" spans="12:12" customFormat="1" x14ac:dyDescent="0.25">
      <c r="L661" s="55"/>
    </row>
    <row r="662" spans="12:12" customFormat="1" x14ac:dyDescent="0.25">
      <c r="L662" s="55"/>
    </row>
    <row r="663" spans="12:12" customFormat="1" x14ac:dyDescent="0.25">
      <c r="L663" s="55"/>
    </row>
    <row r="664" spans="12:12" customFormat="1" x14ac:dyDescent="0.25">
      <c r="L664" s="55"/>
    </row>
    <row r="665" spans="12:12" customFormat="1" x14ac:dyDescent="0.25">
      <c r="L665" s="55"/>
    </row>
    <row r="666" spans="12:12" customFormat="1" x14ac:dyDescent="0.25">
      <c r="L666" s="55"/>
    </row>
    <row r="667" spans="12:12" customFormat="1" x14ac:dyDescent="0.25">
      <c r="L667" s="55"/>
    </row>
    <row r="668" spans="12:12" customFormat="1" x14ac:dyDescent="0.25">
      <c r="L668" s="55"/>
    </row>
    <row r="669" spans="12:12" customFormat="1" x14ac:dyDescent="0.25">
      <c r="L669" s="55"/>
    </row>
    <row r="670" spans="12:12" customFormat="1" x14ac:dyDescent="0.25">
      <c r="L670" s="55"/>
    </row>
    <row r="671" spans="12:12" customFormat="1" x14ac:dyDescent="0.25">
      <c r="L671" s="55"/>
    </row>
    <row r="672" spans="12:12" customFormat="1" x14ac:dyDescent="0.25">
      <c r="L672" s="55"/>
    </row>
    <row r="673" spans="12:12" customFormat="1" x14ac:dyDescent="0.25">
      <c r="L673" s="55"/>
    </row>
    <row r="674" spans="12:12" customFormat="1" x14ac:dyDescent="0.25">
      <c r="L674" s="55"/>
    </row>
    <row r="675" spans="12:12" customFormat="1" x14ac:dyDescent="0.25">
      <c r="L675" s="55"/>
    </row>
    <row r="676" spans="12:12" customFormat="1" x14ac:dyDescent="0.25">
      <c r="L676" s="55"/>
    </row>
    <row r="677" spans="12:12" customFormat="1" x14ac:dyDescent="0.25">
      <c r="L677" s="55"/>
    </row>
    <row r="678" spans="12:12" customFormat="1" x14ac:dyDescent="0.25">
      <c r="L678" s="55"/>
    </row>
    <row r="679" spans="12:12" customFormat="1" x14ac:dyDescent="0.25">
      <c r="L679" s="55"/>
    </row>
    <row r="680" spans="12:12" customFormat="1" x14ac:dyDescent="0.25">
      <c r="L680" s="55"/>
    </row>
    <row r="681" spans="12:12" customFormat="1" x14ac:dyDescent="0.25">
      <c r="L681" s="55"/>
    </row>
    <row r="682" spans="12:12" customFormat="1" x14ac:dyDescent="0.25">
      <c r="L682" s="55"/>
    </row>
    <row r="683" spans="12:12" customFormat="1" x14ac:dyDescent="0.25">
      <c r="L683" s="55"/>
    </row>
    <row r="684" spans="12:12" customFormat="1" x14ac:dyDescent="0.25">
      <c r="L684" s="55"/>
    </row>
    <row r="685" spans="12:12" customFormat="1" x14ac:dyDescent="0.25">
      <c r="L685" s="55"/>
    </row>
    <row r="686" spans="12:12" customFormat="1" x14ac:dyDescent="0.25">
      <c r="L686" s="55"/>
    </row>
    <row r="687" spans="12:12" customFormat="1" x14ac:dyDescent="0.25">
      <c r="L687" s="55"/>
    </row>
    <row r="688" spans="12:12" customFormat="1" x14ac:dyDescent="0.25">
      <c r="L688" s="55"/>
    </row>
    <row r="689" spans="12:12" customFormat="1" x14ac:dyDescent="0.25">
      <c r="L689" s="55"/>
    </row>
    <row r="690" spans="12:12" customFormat="1" x14ac:dyDescent="0.25">
      <c r="L690" s="55"/>
    </row>
    <row r="691" spans="12:12" customFormat="1" x14ac:dyDescent="0.25">
      <c r="L691" s="55"/>
    </row>
    <row r="692" spans="12:12" customFormat="1" x14ac:dyDescent="0.25">
      <c r="L692" s="55"/>
    </row>
    <row r="693" spans="12:12" customFormat="1" x14ac:dyDescent="0.25">
      <c r="L693" s="55"/>
    </row>
    <row r="694" spans="12:12" customFormat="1" x14ac:dyDescent="0.25">
      <c r="L694" s="55"/>
    </row>
    <row r="695" spans="12:12" customFormat="1" x14ac:dyDescent="0.25">
      <c r="L695" s="55"/>
    </row>
    <row r="696" spans="12:12" customFormat="1" x14ac:dyDescent="0.25">
      <c r="L696" s="55"/>
    </row>
    <row r="697" spans="12:12" customFormat="1" x14ac:dyDescent="0.25">
      <c r="L697" s="55"/>
    </row>
    <row r="698" spans="12:12" customFormat="1" x14ac:dyDescent="0.25">
      <c r="L698" s="55"/>
    </row>
    <row r="699" spans="12:12" customFormat="1" x14ac:dyDescent="0.25">
      <c r="L699" s="55"/>
    </row>
    <row r="700" spans="12:12" customFormat="1" x14ac:dyDescent="0.25">
      <c r="L700" s="55"/>
    </row>
    <row r="701" spans="12:12" customFormat="1" x14ac:dyDescent="0.25">
      <c r="L701" s="55"/>
    </row>
    <row r="702" spans="12:12" customFormat="1" x14ac:dyDescent="0.25">
      <c r="L702" s="55"/>
    </row>
    <row r="703" spans="12:12" customFormat="1" x14ac:dyDescent="0.25">
      <c r="L703" s="55"/>
    </row>
    <row r="704" spans="12:12" customFormat="1" x14ac:dyDescent="0.25">
      <c r="L704" s="55"/>
    </row>
    <row r="705" spans="12:12" customFormat="1" x14ac:dyDescent="0.25">
      <c r="L705" s="55"/>
    </row>
    <row r="706" spans="12:12" customFormat="1" x14ac:dyDescent="0.25">
      <c r="L706" s="55"/>
    </row>
    <row r="707" spans="12:12" customFormat="1" x14ac:dyDescent="0.25">
      <c r="L707" s="55"/>
    </row>
    <row r="708" spans="12:12" customFormat="1" x14ac:dyDescent="0.25">
      <c r="L708" s="55"/>
    </row>
    <row r="709" spans="12:12" customFormat="1" x14ac:dyDescent="0.25">
      <c r="L709" s="55"/>
    </row>
    <row r="710" spans="12:12" customFormat="1" x14ac:dyDescent="0.25">
      <c r="L710" s="55"/>
    </row>
    <row r="711" spans="12:12" customFormat="1" x14ac:dyDescent="0.25">
      <c r="L711" s="55"/>
    </row>
    <row r="712" spans="12:12" customFormat="1" x14ac:dyDescent="0.25">
      <c r="L712" s="55"/>
    </row>
    <row r="713" spans="12:12" customFormat="1" x14ac:dyDescent="0.25">
      <c r="L713" s="55"/>
    </row>
    <row r="714" spans="12:12" customFormat="1" x14ac:dyDescent="0.25">
      <c r="L714" s="55"/>
    </row>
    <row r="715" spans="12:12" customFormat="1" x14ac:dyDescent="0.25">
      <c r="L715" s="55"/>
    </row>
    <row r="716" spans="12:12" customFormat="1" x14ac:dyDescent="0.25">
      <c r="L716" s="55"/>
    </row>
    <row r="717" spans="12:12" customFormat="1" x14ac:dyDescent="0.25">
      <c r="L717" s="55"/>
    </row>
    <row r="718" spans="12:12" customFormat="1" x14ac:dyDescent="0.25">
      <c r="L718" s="55"/>
    </row>
    <row r="719" spans="12:12" customFormat="1" x14ac:dyDescent="0.25">
      <c r="L719" s="55"/>
    </row>
    <row r="720" spans="12:12" customFormat="1" x14ac:dyDescent="0.25">
      <c r="L720" s="55"/>
    </row>
    <row r="721" spans="12:12" customFormat="1" x14ac:dyDescent="0.25">
      <c r="L721" s="55"/>
    </row>
    <row r="722" spans="12:12" customFormat="1" x14ac:dyDescent="0.25">
      <c r="L722" s="55"/>
    </row>
    <row r="723" spans="12:12" customFormat="1" x14ac:dyDescent="0.25">
      <c r="L723" s="55"/>
    </row>
    <row r="724" spans="12:12" customFormat="1" x14ac:dyDescent="0.25">
      <c r="L724" s="55"/>
    </row>
    <row r="725" spans="12:12" customFormat="1" x14ac:dyDescent="0.25">
      <c r="L725" s="55"/>
    </row>
    <row r="726" spans="12:12" customFormat="1" x14ac:dyDescent="0.25">
      <c r="L726" s="55"/>
    </row>
    <row r="727" spans="12:12" customFormat="1" x14ac:dyDescent="0.25">
      <c r="L727" s="55"/>
    </row>
    <row r="728" spans="12:12" customFormat="1" x14ac:dyDescent="0.25">
      <c r="L728" s="55"/>
    </row>
    <row r="729" spans="12:12" customFormat="1" x14ac:dyDescent="0.25">
      <c r="L729" s="55"/>
    </row>
    <row r="730" spans="12:12" customFormat="1" x14ac:dyDescent="0.25">
      <c r="L730" s="55"/>
    </row>
    <row r="731" spans="12:12" customFormat="1" x14ac:dyDescent="0.25">
      <c r="L731" s="55"/>
    </row>
    <row r="732" spans="12:12" customFormat="1" x14ac:dyDescent="0.25">
      <c r="L732" s="55"/>
    </row>
    <row r="733" spans="12:12" customFormat="1" x14ac:dyDescent="0.25">
      <c r="L733" s="55"/>
    </row>
    <row r="734" spans="12:12" customFormat="1" x14ac:dyDescent="0.25">
      <c r="L734" s="55"/>
    </row>
    <row r="735" spans="12:12" customFormat="1" x14ac:dyDescent="0.25">
      <c r="L735" s="55"/>
    </row>
    <row r="736" spans="12:12" customFormat="1" x14ac:dyDescent="0.25">
      <c r="L736" s="55"/>
    </row>
    <row r="737" spans="12:12" customFormat="1" x14ac:dyDescent="0.25">
      <c r="L737" s="55"/>
    </row>
    <row r="738" spans="12:12" customFormat="1" x14ac:dyDescent="0.25">
      <c r="L738" s="55"/>
    </row>
    <row r="739" spans="12:12" customFormat="1" x14ac:dyDescent="0.25">
      <c r="L739" s="55"/>
    </row>
    <row r="740" spans="12:12" customFormat="1" x14ac:dyDescent="0.25">
      <c r="L740" s="55"/>
    </row>
    <row r="741" spans="12:12" customFormat="1" x14ac:dyDescent="0.25">
      <c r="L741" s="55"/>
    </row>
    <row r="742" spans="12:12" customFormat="1" x14ac:dyDescent="0.25">
      <c r="L742" s="55"/>
    </row>
    <row r="743" spans="12:12" customFormat="1" x14ac:dyDescent="0.25">
      <c r="L743" s="55"/>
    </row>
    <row r="744" spans="12:12" customFormat="1" x14ac:dyDescent="0.25">
      <c r="L744" s="55"/>
    </row>
    <row r="745" spans="12:12" customFormat="1" x14ac:dyDescent="0.25">
      <c r="L745" s="55"/>
    </row>
    <row r="746" spans="12:12" customFormat="1" x14ac:dyDescent="0.25">
      <c r="L746" s="55"/>
    </row>
    <row r="747" spans="12:12" customFormat="1" x14ac:dyDescent="0.25">
      <c r="L747" s="55"/>
    </row>
    <row r="748" spans="12:12" customFormat="1" x14ac:dyDescent="0.25">
      <c r="L748" s="55"/>
    </row>
    <row r="749" spans="12:12" customFormat="1" x14ac:dyDescent="0.25">
      <c r="L749" s="55"/>
    </row>
    <row r="750" spans="12:12" customFormat="1" x14ac:dyDescent="0.25">
      <c r="L750" s="55"/>
    </row>
    <row r="751" spans="12:12" customFormat="1" x14ac:dyDescent="0.25">
      <c r="L751" s="55"/>
    </row>
    <row r="752" spans="12:12" customFormat="1" x14ac:dyDescent="0.25">
      <c r="L752" s="55"/>
    </row>
    <row r="753" spans="12:12" customFormat="1" x14ac:dyDescent="0.25">
      <c r="L753" s="55"/>
    </row>
    <row r="754" spans="12:12" customFormat="1" x14ac:dyDescent="0.25">
      <c r="L754" s="55"/>
    </row>
    <row r="755" spans="12:12" customFormat="1" x14ac:dyDescent="0.25">
      <c r="L755" s="55"/>
    </row>
    <row r="756" spans="12:12" customFormat="1" x14ac:dyDescent="0.25">
      <c r="L756" s="55"/>
    </row>
    <row r="757" spans="12:12" customFormat="1" x14ac:dyDescent="0.25">
      <c r="L757" s="55"/>
    </row>
    <row r="758" spans="12:12" customFormat="1" x14ac:dyDescent="0.25">
      <c r="L758" s="55"/>
    </row>
    <row r="759" spans="12:12" customFormat="1" x14ac:dyDescent="0.25">
      <c r="L759" s="55"/>
    </row>
    <row r="760" spans="12:12" customFormat="1" x14ac:dyDescent="0.25">
      <c r="L760" s="55"/>
    </row>
    <row r="761" spans="12:12" customFormat="1" x14ac:dyDescent="0.25">
      <c r="L761" s="55"/>
    </row>
    <row r="762" spans="12:12" customFormat="1" x14ac:dyDescent="0.25">
      <c r="L762" s="55"/>
    </row>
    <row r="763" spans="12:12" customFormat="1" x14ac:dyDescent="0.25">
      <c r="L763" s="55"/>
    </row>
    <row r="764" spans="12:12" customFormat="1" x14ac:dyDescent="0.25">
      <c r="L764" s="55"/>
    </row>
    <row r="765" spans="12:12" customFormat="1" x14ac:dyDescent="0.25">
      <c r="L765" s="55"/>
    </row>
    <row r="766" spans="12:12" customFormat="1" x14ac:dyDescent="0.25">
      <c r="L766" s="55"/>
    </row>
    <row r="767" spans="12:12" customFormat="1" x14ac:dyDescent="0.25">
      <c r="L767" s="55"/>
    </row>
    <row r="768" spans="12:12" customFormat="1" x14ac:dyDescent="0.25">
      <c r="L768" s="55"/>
    </row>
    <row r="769" spans="12:12" customFormat="1" x14ac:dyDescent="0.25">
      <c r="L769" s="55"/>
    </row>
    <row r="770" spans="12:12" customFormat="1" x14ac:dyDescent="0.25">
      <c r="L770" s="55"/>
    </row>
    <row r="771" spans="12:12" customFormat="1" x14ac:dyDescent="0.25">
      <c r="L771" s="55"/>
    </row>
    <row r="772" spans="12:12" customFormat="1" x14ac:dyDescent="0.25">
      <c r="L772" s="55"/>
    </row>
    <row r="773" spans="12:12" customFormat="1" x14ac:dyDescent="0.25">
      <c r="L773" s="55"/>
    </row>
    <row r="774" spans="12:12" customFormat="1" x14ac:dyDescent="0.25">
      <c r="L774" s="55"/>
    </row>
    <row r="775" spans="12:12" customFormat="1" x14ac:dyDescent="0.25">
      <c r="L775" s="55"/>
    </row>
    <row r="776" spans="12:12" customFormat="1" x14ac:dyDescent="0.25">
      <c r="L776" s="55"/>
    </row>
    <row r="777" spans="12:12" customFormat="1" x14ac:dyDescent="0.25">
      <c r="L777" s="55"/>
    </row>
    <row r="778" spans="12:12" customFormat="1" x14ac:dyDescent="0.25">
      <c r="L778" s="55"/>
    </row>
    <row r="779" spans="12:12" customFormat="1" x14ac:dyDescent="0.25">
      <c r="L779" s="55"/>
    </row>
    <row r="780" spans="12:12" customFormat="1" x14ac:dyDescent="0.25">
      <c r="L780" s="55"/>
    </row>
    <row r="781" spans="12:12" customFormat="1" x14ac:dyDescent="0.25">
      <c r="L781" s="55"/>
    </row>
    <row r="782" spans="12:12" customFormat="1" x14ac:dyDescent="0.25">
      <c r="L782" s="55"/>
    </row>
    <row r="783" spans="12:12" customFormat="1" x14ac:dyDescent="0.25">
      <c r="L783" s="55"/>
    </row>
    <row r="784" spans="12:12" customFormat="1" x14ac:dyDescent="0.25">
      <c r="L784" s="55"/>
    </row>
    <row r="785" spans="12:12" customFormat="1" x14ac:dyDescent="0.25">
      <c r="L785" s="55"/>
    </row>
    <row r="786" spans="12:12" customFormat="1" x14ac:dyDescent="0.25">
      <c r="L786" s="55"/>
    </row>
    <row r="787" spans="12:12" customFormat="1" x14ac:dyDescent="0.25">
      <c r="L787" s="55"/>
    </row>
    <row r="788" spans="12:12" customFormat="1" x14ac:dyDescent="0.25">
      <c r="L788" s="55"/>
    </row>
    <row r="789" spans="12:12" customFormat="1" x14ac:dyDescent="0.25">
      <c r="L789" s="55"/>
    </row>
    <row r="790" spans="12:12" customFormat="1" x14ac:dyDescent="0.25">
      <c r="L790" s="55"/>
    </row>
    <row r="791" spans="12:12" customFormat="1" x14ac:dyDescent="0.25">
      <c r="L791" s="55"/>
    </row>
    <row r="792" spans="12:12" customFormat="1" x14ac:dyDescent="0.25">
      <c r="L792" s="55"/>
    </row>
    <row r="793" spans="12:12" customFormat="1" x14ac:dyDescent="0.25">
      <c r="L793" s="55"/>
    </row>
    <row r="794" spans="12:12" customFormat="1" x14ac:dyDescent="0.25">
      <c r="L794" s="55"/>
    </row>
    <row r="795" spans="12:12" customFormat="1" x14ac:dyDescent="0.25">
      <c r="L795" s="55"/>
    </row>
    <row r="796" spans="12:12" customFormat="1" x14ac:dyDescent="0.25">
      <c r="L796" s="55"/>
    </row>
    <row r="797" spans="12:12" customFormat="1" x14ac:dyDescent="0.25">
      <c r="L797" s="55"/>
    </row>
    <row r="798" spans="12:12" customFormat="1" x14ac:dyDescent="0.25">
      <c r="L798" s="55"/>
    </row>
    <row r="799" spans="12:12" customFormat="1" x14ac:dyDescent="0.25">
      <c r="L799" s="55"/>
    </row>
    <row r="800" spans="12:12" customFormat="1" x14ac:dyDescent="0.25">
      <c r="L800" s="55"/>
    </row>
    <row r="801" spans="12:12" customFormat="1" x14ac:dyDescent="0.25">
      <c r="L801" s="55"/>
    </row>
    <row r="802" spans="12:12" customFormat="1" x14ac:dyDescent="0.25">
      <c r="L802" s="55"/>
    </row>
    <row r="803" spans="12:12" customFormat="1" x14ac:dyDescent="0.25">
      <c r="L803" s="55"/>
    </row>
    <row r="804" spans="12:12" customFormat="1" x14ac:dyDescent="0.25">
      <c r="L804" s="55"/>
    </row>
    <row r="805" spans="12:12" customFormat="1" x14ac:dyDescent="0.25">
      <c r="L805" s="55"/>
    </row>
    <row r="806" spans="12:12" customFormat="1" x14ac:dyDescent="0.25">
      <c r="L806" s="55"/>
    </row>
    <row r="807" spans="12:12" customFormat="1" x14ac:dyDescent="0.25">
      <c r="L807" s="55"/>
    </row>
    <row r="808" spans="12:12" customFormat="1" x14ac:dyDescent="0.25">
      <c r="L808" s="55"/>
    </row>
    <row r="809" spans="12:12" customFormat="1" x14ac:dyDescent="0.25">
      <c r="L809" s="55"/>
    </row>
    <row r="810" spans="12:12" customFormat="1" x14ac:dyDescent="0.25">
      <c r="L810" s="55"/>
    </row>
    <row r="811" spans="12:12" customFormat="1" x14ac:dyDescent="0.25">
      <c r="L811" s="55"/>
    </row>
    <row r="812" spans="12:12" customFormat="1" x14ac:dyDescent="0.25">
      <c r="L812" s="55"/>
    </row>
    <row r="813" spans="12:12" customFormat="1" x14ac:dyDescent="0.25">
      <c r="L813" s="55"/>
    </row>
    <row r="814" spans="12:12" customFormat="1" x14ac:dyDescent="0.25">
      <c r="L814" s="55"/>
    </row>
    <row r="815" spans="12:12" customFormat="1" x14ac:dyDescent="0.25">
      <c r="L815" s="55"/>
    </row>
    <row r="816" spans="12:12" customFormat="1" x14ac:dyDescent="0.25">
      <c r="L816" s="55"/>
    </row>
    <row r="817" spans="12:12" customFormat="1" x14ac:dyDescent="0.25">
      <c r="L817" s="55"/>
    </row>
    <row r="818" spans="12:12" customFormat="1" x14ac:dyDescent="0.25">
      <c r="L818" s="55"/>
    </row>
    <row r="819" spans="12:12" customFormat="1" x14ac:dyDescent="0.25">
      <c r="L819" s="55"/>
    </row>
    <row r="820" spans="12:12" customFormat="1" x14ac:dyDescent="0.25">
      <c r="L820" s="55"/>
    </row>
    <row r="821" spans="12:12" customFormat="1" x14ac:dyDescent="0.25">
      <c r="L821" s="55"/>
    </row>
    <row r="822" spans="12:12" customFormat="1" x14ac:dyDescent="0.25">
      <c r="L822" s="55"/>
    </row>
    <row r="823" spans="12:12" customFormat="1" x14ac:dyDescent="0.25">
      <c r="L823" s="55"/>
    </row>
    <row r="824" spans="12:12" customFormat="1" x14ac:dyDescent="0.25">
      <c r="L824" s="55"/>
    </row>
    <row r="825" spans="12:12" customFormat="1" x14ac:dyDescent="0.25">
      <c r="L825" s="55"/>
    </row>
    <row r="826" spans="12:12" customFormat="1" x14ac:dyDescent="0.25">
      <c r="L826" s="55"/>
    </row>
    <row r="827" spans="12:12" customFormat="1" x14ac:dyDescent="0.25">
      <c r="L827" s="55"/>
    </row>
    <row r="828" spans="12:12" customFormat="1" x14ac:dyDescent="0.25">
      <c r="L828" s="55"/>
    </row>
    <row r="829" spans="12:12" customFormat="1" x14ac:dyDescent="0.25">
      <c r="L829" s="55"/>
    </row>
    <row r="830" spans="12:12" customFormat="1" x14ac:dyDescent="0.25">
      <c r="L830" s="55"/>
    </row>
    <row r="831" spans="12:12" customFormat="1" x14ac:dyDescent="0.25">
      <c r="L831" s="55"/>
    </row>
    <row r="832" spans="12:12" customFormat="1" x14ac:dyDescent="0.25">
      <c r="L832" s="55"/>
    </row>
    <row r="833" spans="12:12" customFormat="1" x14ac:dyDescent="0.25">
      <c r="L833" s="55"/>
    </row>
    <row r="834" spans="12:12" customFormat="1" x14ac:dyDescent="0.25">
      <c r="L834" s="55"/>
    </row>
    <row r="835" spans="12:12" customFormat="1" x14ac:dyDescent="0.25">
      <c r="L835" s="55"/>
    </row>
    <row r="836" spans="12:12" customFormat="1" x14ac:dyDescent="0.25">
      <c r="L836" s="55"/>
    </row>
    <row r="837" spans="12:12" customFormat="1" x14ac:dyDescent="0.25">
      <c r="L837" s="55"/>
    </row>
    <row r="838" spans="12:12" customFormat="1" x14ac:dyDescent="0.25">
      <c r="L838" s="55"/>
    </row>
    <row r="839" spans="12:12" customFormat="1" x14ac:dyDescent="0.25">
      <c r="L839" s="55"/>
    </row>
    <row r="840" spans="12:12" customFormat="1" x14ac:dyDescent="0.25">
      <c r="L840" s="55"/>
    </row>
    <row r="841" spans="12:12" customFormat="1" x14ac:dyDescent="0.25">
      <c r="L841" s="55"/>
    </row>
    <row r="842" spans="12:12" customFormat="1" x14ac:dyDescent="0.25">
      <c r="L842" s="55"/>
    </row>
    <row r="843" spans="12:12" customFormat="1" x14ac:dyDescent="0.25">
      <c r="L843" s="55"/>
    </row>
    <row r="844" spans="12:12" customFormat="1" x14ac:dyDescent="0.25">
      <c r="L844" s="55"/>
    </row>
    <row r="845" spans="12:12" customFormat="1" x14ac:dyDescent="0.25">
      <c r="L845" s="55"/>
    </row>
    <row r="846" spans="12:12" customFormat="1" x14ac:dyDescent="0.25">
      <c r="L846" s="55"/>
    </row>
    <row r="847" spans="12:12" customFormat="1" x14ac:dyDescent="0.25">
      <c r="L847" s="55"/>
    </row>
    <row r="848" spans="12:12" customFormat="1" x14ac:dyDescent="0.25">
      <c r="L848" s="55"/>
    </row>
    <row r="849" spans="12:12" customFormat="1" x14ac:dyDescent="0.25">
      <c r="L849" s="55"/>
    </row>
    <row r="850" spans="12:12" customFormat="1" x14ac:dyDescent="0.25">
      <c r="L850" s="55"/>
    </row>
    <row r="851" spans="12:12" customFormat="1" x14ac:dyDescent="0.25">
      <c r="L851" s="55"/>
    </row>
    <row r="852" spans="12:12" customFormat="1" x14ac:dyDescent="0.25">
      <c r="L852" s="55"/>
    </row>
    <row r="853" spans="12:12" customFormat="1" x14ac:dyDescent="0.25">
      <c r="L853" s="55"/>
    </row>
    <row r="854" spans="12:12" customFormat="1" x14ac:dyDescent="0.25">
      <c r="L854" s="55"/>
    </row>
    <row r="855" spans="12:12" customFormat="1" x14ac:dyDescent="0.25">
      <c r="L855" s="55"/>
    </row>
    <row r="856" spans="12:12" customFormat="1" x14ac:dyDescent="0.25">
      <c r="L856" s="55"/>
    </row>
    <row r="857" spans="12:12" customFormat="1" x14ac:dyDescent="0.25">
      <c r="L857" s="55"/>
    </row>
    <row r="858" spans="12:12" customFormat="1" x14ac:dyDescent="0.25">
      <c r="L858" s="55"/>
    </row>
    <row r="859" spans="12:12" customFormat="1" x14ac:dyDescent="0.25">
      <c r="L859" s="55"/>
    </row>
    <row r="860" spans="12:12" customFormat="1" x14ac:dyDescent="0.25">
      <c r="L860" s="55"/>
    </row>
    <row r="861" spans="12:12" customFormat="1" x14ac:dyDescent="0.25">
      <c r="L861" s="55"/>
    </row>
    <row r="862" spans="12:12" customFormat="1" x14ac:dyDescent="0.25">
      <c r="L862" s="55"/>
    </row>
    <row r="863" spans="12:12" customFormat="1" x14ac:dyDescent="0.25">
      <c r="L863" s="55"/>
    </row>
    <row r="864" spans="12:12" customFormat="1" x14ac:dyDescent="0.25">
      <c r="L864" s="55"/>
    </row>
    <row r="865" spans="12:12" customFormat="1" x14ac:dyDescent="0.25">
      <c r="L865" s="55"/>
    </row>
    <row r="866" spans="12:12" customFormat="1" x14ac:dyDescent="0.25">
      <c r="L866" s="55"/>
    </row>
    <row r="867" spans="12:12" customFormat="1" x14ac:dyDescent="0.25">
      <c r="L867" s="55"/>
    </row>
    <row r="868" spans="12:12" customFormat="1" x14ac:dyDescent="0.25">
      <c r="L868" s="55"/>
    </row>
    <row r="869" spans="12:12" customFormat="1" x14ac:dyDescent="0.25">
      <c r="L869" s="55"/>
    </row>
    <row r="870" spans="12:12" customFormat="1" x14ac:dyDescent="0.25">
      <c r="L870" s="55"/>
    </row>
    <row r="871" spans="12:12" customFormat="1" x14ac:dyDescent="0.25">
      <c r="L871" s="55"/>
    </row>
    <row r="872" spans="12:12" customFormat="1" x14ac:dyDescent="0.25">
      <c r="L872" s="55"/>
    </row>
    <row r="873" spans="12:12" customFormat="1" x14ac:dyDescent="0.25">
      <c r="L873" s="55"/>
    </row>
    <row r="874" spans="12:12" customFormat="1" x14ac:dyDescent="0.25">
      <c r="L874" s="55"/>
    </row>
    <row r="875" spans="12:12" customFormat="1" x14ac:dyDescent="0.25">
      <c r="L875" s="55"/>
    </row>
    <row r="876" spans="12:12" customFormat="1" x14ac:dyDescent="0.25">
      <c r="L876" s="55"/>
    </row>
    <row r="877" spans="12:12" customFormat="1" x14ac:dyDescent="0.25">
      <c r="L877" s="55"/>
    </row>
    <row r="878" spans="12:12" customFormat="1" x14ac:dyDescent="0.25">
      <c r="L878" s="55"/>
    </row>
    <row r="879" spans="12:12" customFormat="1" x14ac:dyDescent="0.25">
      <c r="L879" s="55"/>
    </row>
    <row r="880" spans="12:12" customFormat="1" x14ac:dyDescent="0.25">
      <c r="L880" s="55"/>
    </row>
    <row r="881" spans="12:12" customFormat="1" x14ac:dyDescent="0.25">
      <c r="L881" s="55"/>
    </row>
    <row r="882" spans="12:12" customFormat="1" x14ac:dyDescent="0.25">
      <c r="L882" s="55"/>
    </row>
    <row r="883" spans="12:12" customFormat="1" x14ac:dyDescent="0.25">
      <c r="L883" s="55"/>
    </row>
    <row r="884" spans="12:12" customFormat="1" x14ac:dyDescent="0.25">
      <c r="L884" s="55"/>
    </row>
    <row r="885" spans="12:12" customFormat="1" x14ac:dyDescent="0.25">
      <c r="L885" s="55"/>
    </row>
    <row r="886" spans="12:12" customFormat="1" x14ac:dyDescent="0.25">
      <c r="L886" s="55"/>
    </row>
    <row r="887" spans="12:12" customFormat="1" x14ac:dyDescent="0.25">
      <c r="L887" s="55"/>
    </row>
    <row r="888" spans="12:12" customFormat="1" x14ac:dyDescent="0.25">
      <c r="L888" s="55"/>
    </row>
    <row r="889" spans="12:12" customFormat="1" x14ac:dyDescent="0.25">
      <c r="L889" s="55"/>
    </row>
    <row r="890" spans="12:12" customFormat="1" x14ac:dyDescent="0.25">
      <c r="L890" s="55"/>
    </row>
    <row r="891" spans="12:12" customFormat="1" x14ac:dyDescent="0.25">
      <c r="L891" s="55"/>
    </row>
    <row r="892" spans="12:12" customFormat="1" x14ac:dyDescent="0.25">
      <c r="L892" s="55"/>
    </row>
    <row r="893" spans="12:12" customFormat="1" x14ac:dyDescent="0.25">
      <c r="L893" s="55"/>
    </row>
    <row r="894" spans="12:12" customFormat="1" x14ac:dyDescent="0.25">
      <c r="L894" s="55"/>
    </row>
    <row r="895" spans="12:12" customFormat="1" x14ac:dyDescent="0.25">
      <c r="L895" s="55"/>
    </row>
    <row r="896" spans="12:12" customFormat="1" x14ac:dyDescent="0.25">
      <c r="L896" s="55"/>
    </row>
    <row r="897" spans="12:12" customFormat="1" x14ac:dyDescent="0.25">
      <c r="L897" s="55"/>
    </row>
    <row r="898" spans="12:12" customFormat="1" x14ac:dyDescent="0.25">
      <c r="L898" s="55"/>
    </row>
    <row r="899" spans="12:12" customFormat="1" x14ac:dyDescent="0.25">
      <c r="L899" s="55"/>
    </row>
    <row r="900" spans="12:12" customFormat="1" x14ac:dyDescent="0.25">
      <c r="L900" s="55"/>
    </row>
    <row r="901" spans="12:12" customFormat="1" x14ac:dyDescent="0.25">
      <c r="L901" s="55"/>
    </row>
    <row r="902" spans="12:12" customFormat="1" x14ac:dyDescent="0.25">
      <c r="L902" s="55"/>
    </row>
    <row r="903" spans="12:12" customFormat="1" x14ac:dyDescent="0.25">
      <c r="L903" s="55"/>
    </row>
    <row r="904" spans="12:12" customFormat="1" x14ac:dyDescent="0.25">
      <c r="L904" s="55"/>
    </row>
    <row r="905" spans="12:12" customFormat="1" x14ac:dyDescent="0.25">
      <c r="L905" s="55"/>
    </row>
    <row r="906" spans="12:12" customFormat="1" x14ac:dyDescent="0.25">
      <c r="L906" s="55"/>
    </row>
    <row r="907" spans="12:12" customFormat="1" x14ac:dyDescent="0.25">
      <c r="L907" s="55"/>
    </row>
    <row r="908" spans="12:12" customFormat="1" x14ac:dyDescent="0.25">
      <c r="L908" s="55"/>
    </row>
    <row r="909" spans="12:12" customFormat="1" x14ac:dyDescent="0.25">
      <c r="L909" s="55"/>
    </row>
    <row r="910" spans="12:12" customFormat="1" x14ac:dyDescent="0.25">
      <c r="L910" s="55"/>
    </row>
    <row r="911" spans="12:12" customFormat="1" x14ac:dyDescent="0.25">
      <c r="L911" s="55"/>
    </row>
    <row r="912" spans="12:12" customFormat="1" x14ac:dyDescent="0.25">
      <c r="L912" s="55"/>
    </row>
    <row r="913" spans="12:12" customFormat="1" x14ac:dyDescent="0.25">
      <c r="L913" s="55"/>
    </row>
    <row r="914" spans="12:12" customFormat="1" x14ac:dyDescent="0.25">
      <c r="L914" s="55"/>
    </row>
    <row r="915" spans="12:12" customFormat="1" x14ac:dyDescent="0.25">
      <c r="L915" s="55"/>
    </row>
    <row r="916" spans="12:12" customFormat="1" x14ac:dyDescent="0.25">
      <c r="L916" s="55"/>
    </row>
    <row r="917" spans="12:12" customFormat="1" x14ac:dyDescent="0.25">
      <c r="L917" s="55"/>
    </row>
    <row r="918" spans="12:12" customFormat="1" x14ac:dyDescent="0.25">
      <c r="L918" s="55"/>
    </row>
    <row r="919" spans="12:12" customFormat="1" x14ac:dyDescent="0.25">
      <c r="L919" s="55"/>
    </row>
    <row r="920" spans="12:12" customFormat="1" x14ac:dyDescent="0.25">
      <c r="L920" s="55"/>
    </row>
    <row r="921" spans="12:12" customFormat="1" x14ac:dyDescent="0.25">
      <c r="L921" s="55"/>
    </row>
    <row r="922" spans="12:12" customFormat="1" x14ac:dyDescent="0.25">
      <c r="L922" s="55"/>
    </row>
    <row r="923" spans="12:12" customFormat="1" x14ac:dyDescent="0.25">
      <c r="L923" s="55"/>
    </row>
    <row r="924" spans="12:12" customFormat="1" x14ac:dyDescent="0.25">
      <c r="L924" s="55"/>
    </row>
    <row r="925" spans="12:12" customFormat="1" x14ac:dyDescent="0.25">
      <c r="L925" s="55"/>
    </row>
    <row r="926" spans="12:12" customFormat="1" x14ac:dyDescent="0.25">
      <c r="L926" s="55"/>
    </row>
    <row r="927" spans="12:12" customFormat="1" x14ac:dyDescent="0.25">
      <c r="L927" s="55"/>
    </row>
    <row r="928" spans="12:12" customFormat="1" x14ac:dyDescent="0.25">
      <c r="L928" s="55"/>
    </row>
    <row r="929" spans="12:12" customFormat="1" x14ac:dyDescent="0.25">
      <c r="L929" s="55"/>
    </row>
    <row r="930" spans="12:12" customFormat="1" x14ac:dyDescent="0.25">
      <c r="L930" s="55"/>
    </row>
    <row r="931" spans="12:12" customFormat="1" x14ac:dyDescent="0.25">
      <c r="L931" s="55"/>
    </row>
    <row r="932" spans="12:12" customFormat="1" x14ac:dyDescent="0.25">
      <c r="L932" s="55"/>
    </row>
    <row r="933" spans="12:12" customFormat="1" x14ac:dyDescent="0.25">
      <c r="L933" s="55"/>
    </row>
    <row r="934" spans="12:12" customFormat="1" x14ac:dyDescent="0.25">
      <c r="L934" s="55"/>
    </row>
    <row r="935" spans="12:12" customFormat="1" x14ac:dyDescent="0.25">
      <c r="L935" s="55"/>
    </row>
    <row r="936" spans="12:12" customFormat="1" x14ac:dyDescent="0.25">
      <c r="L936" s="55"/>
    </row>
    <row r="937" spans="12:12" customFormat="1" x14ac:dyDescent="0.25">
      <c r="L937" s="55"/>
    </row>
    <row r="938" spans="12:12" customFormat="1" x14ac:dyDescent="0.25">
      <c r="L938" s="55"/>
    </row>
    <row r="939" spans="12:12" customFormat="1" x14ac:dyDescent="0.25">
      <c r="L939" s="55"/>
    </row>
    <row r="940" spans="12:12" customFormat="1" x14ac:dyDescent="0.25">
      <c r="L940" s="55"/>
    </row>
    <row r="941" spans="12:12" customFormat="1" x14ac:dyDescent="0.25">
      <c r="L941" s="55"/>
    </row>
    <row r="942" spans="12:12" customFormat="1" x14ac:dyDescent="0.25">
      <c r="L942" s="55"/>
    </row>
    <row r="943" spans="12:12" customFormat="1" x14ac:dyDescent="0.25">
      <c r="L943" s="55"/>
    </row>
    <row r="944" spans="12:12" customFormat="1" x14ac:dyDescent="0.25">
      <c r="L944" s="55"/>
    </row>
    <row r="945" spans="12:12" customFormat="1" x14ac:dyDescent="0.25">
      <c r="L945" s="55"/>
    </row>
    <row r="946" spans="12:12" customFormat="1" x14ac:dyDescent="0.25">
      <c r="L946" s="55"/>
    </row>
    <row r="947" spans="12:12" customFormat="1" x14ac:dyDescent="0.25">
      <c r="L947" s="55"/>
    </row>
    <row r="948" spans="12:12" customFormat="1" x14ac:dyDescent="0.25">
      <c r="L948" s="55"/>
    </row>
    <row r="949" spans="12:12" customFormat="1" x14ac:dyDescent="0.25">
      <c r="L949" s="55"/>
    </row>
    <row r="950" spans="12:12" customFormat="1" x14ac:dyDescent="0.25">
      <c r="L950" s="55"/>
    </row>
    <row r="951" spans="12:12" customFormat="1" x14ac:dyDescent="0.25">
      <c r="L951" s="55"/>
    </row>
    <row r="952" spans="12:12" customFormat="1" x14ac:dyDescent="0.25">
      <c r="L952" s="55"/>
    </row>
    <row r="953" spans="12:12" customFormat="1" x14ac:dyDescent="0.25">
      <c r="L953" s="55"/>
    </row>
    <row r="954" spans="12:12" customFormat="1" x14ac:dyDescent="0.25">
      <c r="L954" s="55"/>
    </row>
    <row r="955" spans="12:12" customFormat="1" x14ac:dyDescent="0.25">
      <c r="L955" s="55"/>
    </row>
    <row r="956" spans="12:12" customFormat="1" x14ac:dyDescent="0.25">
      <c r="L956" s="55"/>
    </row>
    <row r="957" spans="12:12" customFormat="1" x14ac:dyDescent="0.25">
      <c r="L957" s="55"/>
    </row>
    <row r="958" spans="12:12" customFormat="1" x14ac:dyDescent="0.25">
      <c r="L958" s="55"/>
    </row>
    <row r="959" spans="12:12" customFormat="1" x14ac:dyDescent="0.25">
      <c r="L959" s="55"/>
    </row>
    <row r="960" spans="12:12" customFormat="1" x14ac:dyDescent="0.25">
      <c r="L960" s="55"/>
    </row>
    <row r="961" spans="12:12" customFormat="1" x14ac:dyDescent="0.25">
      <c r="L961" s="55"/>
    </row>
    <row r="962" spans="12:12" customFormat="1" x14ac:dyDescent="0.25">
      <c r="L962" s="55"/>
    </row>
    <row r="963" spans="12:12" customFormat="1" x14ac:dyDescent="0.25">
      <c r="L963" s="55"/>
    </row>
    <row r="964" spans="12:12" customFormat="1" x14ac:dyDescent="0.25">
      <c r="L964" s="55"/>
    </row>
    <row r="965" spans="12:12" customFormat="1" x14ac:dyDescent="0.25">
      <c r="L965" s="55"/>
    </row>
    <row r="966" spans="12:12" customFormat="1" x14ac:dyDescent="0.25">
      <c r="L966" s="55"/>
    </row>
    <row r="967" spans="12:12" customFormat="1" x14ac:dyDescent="0.25">
      <c r="L967" s="55"/>
    </row>
    <row r="968" spans="12:12" customFormat="1" x14ac:dyDescent="0.25">
      <c r="L968" s="55"/>
    </row>
    <row r="969" spans="12:12" customFormat="1" x14ac:dyDescent="0.25">
      <c r="L969" s="55"/>
    </row>
    <row r="970" spans="12:12" customFormat="1" x14ac:dyDescent="0.25">
      <c r="L970" s="55"/>
    </row>
    <row r="971" spans="12:12" customFormat="1" x14ac:dyDescent="0.25">
      <c r="L971" s="55"/>
    </row>
    <row r="972" spans="12:12" customFormat="1" x14ac:dyDescent="0.25">
      <c r="L972" s="55"/>
    </row>
    <row r="973" spans="12:12" customFormat="1" x14ac:dyDescent="0.25">
      <c r="L973" s="55"/>
    </row>
    <row r="974" spans="12:12" customFormat="1" x14ac:dyDescent="0.25">
      <c r="L974" s="55"/>
    </row>
    <row r="975" spans="12:12" customFormat="1" x14ac:dyDescent="0.25">
      <c r="L975" s="55"/>
    </row>
    <row r="976" spans="12:12" customFormat="1" x14ac:dyDescent="0.25">
      <c r="L976" s="55"/>
    </row>
    <row r="977" spans="12:12" customFormat="1" x14ac:dyDescent="0.25">
      <c r="L977" s="55"/>
    </row>
    <row r="978" spans="12:12" customFormat="1" x14ac:dyDescent="0.25">
      <c r="L978" s="55"/>
    </row>
    <row r="979" spans="12:12" customFormat="1" x14ac:dyDescent="0.25">
      <c r="L979" s="55"/>
    </row>
    <row r="980" spans="12:12" customFormat="1" x14ac:dyDescent="0.25">
      <c r="L980" s="55"/>
    </row>
    <row r="981" spans="12:12" customFormat="1" x14ac:dyDescent="0.25">
      <c r="L981" s="55"/>
    </row>
    <row r="982" spans="12:12" customFormat="1" x14ac:dyDescent="0.25">
      <c r="L982" s="55"/>
    </row>
    <row r="983" spans="12:12" customFormat="1" x14ac:dyDescent="0.25">
      <c r="L983" s="55"/>
    </row>
    <row r="984" spans="12:12" customFormat="1" x14ac:dyDescent="0.25">
      <c r="L984" s="55"/>
    </row>
    <row r="985" spans="12:12" customFormat="1" x14ac:dyDescent="0.25">
      <c r="L985" s="55"/>
    </row>
    <row r="986" spans="12:12" customFormat="1" x14ac:dyDescent="0.25">
      <c r="L986" s="55"/>
    </row>
    <row r="987" spans="12:12" customFormat="1" x14ac:dyDescent="0.25">
      <c r="L987" s="55"/>
    </row>
    <row r="988" spans="12:12" customFormat="1" x14ac:dyDescent="0.25">
      <c r="L988" s="55"/>
    </row>
    <row r="989" spans="12:12" customFormat="1" x14ac:dyDescent="0.25">
      <c r="L989" s="55"/>
    </row>
    <row r="990" spans="12:12" customFormat="1" x14ac:dyDescent="0.25">
      <c r="L990" s="55"/>
    </row>
    <row r="991" spans="12:12" customFormat="1" x14ac:dyDescent="0.25">
      <c r="L991" s="55"/>
    </row>
    <row r="992" spans="12:12" customFormat="1" x14ac:dyDescent="0.25">
      <c r="L992" s="55"/>
    </row>
    <row r="993" spans="12:12" customFormat="1" x14ac:dyDescent="0.25">
      <c r="L993" s="55"/>
    </row>
    <row r="994" spans="12:12" customFormat="1" x14ac:dyDescent="0.25">
      <c r="L994" s="55"/>
    </row>
    <row r="995" spans="12:12" customFormat="1" x14ac:dyDescent="0.25">
      <c r="L995" s="55"/>
    </row>
    <row r="996" spans="12:12" customFormat="1" x14ac:dyDescent="0.25">
      <c r="L996" s="55"/>
    </row>
    <row r="997" spans="12:12" customFormat="1" x14ac:dyDescent="0.25">
      <c r="L997" s="55"/>
    </row>
    <row r="998" spans="12:12" customFormat="1" x14ac:dyDescent="0.25">
      <c r="L998" s="55"/>
    </row>
    <row r="999" spans="12:12" customFormat="1" x14ac:dyDescent="0.25">
      <c r="L999" s="55"/>
    </row>
    <row r="1000" spans="12:12" customFormat="1" x14ac:dyDescent="0.25">
      <c r="L1000" s="55"/>
    </row>
    <row r="1001" spans="12:12" customFormat="1" x14ac:dyDescent="0.25">
      <c r="L1001" s="55"/>
    </row>
    <row r="1002" spans="12:12" customFormat="1" x14ac:dyDescent="0.25">
      <c r="L1002" s="55"/>
    </row>
    <row r="1003" spans="12:12" customFormat="1" x14ac:dyDescent="0.25">
      <c r="L1003" s="55"/>
    </row>
    <row r="1004" spans="12:12" customFormat="1" x14ac:dyDescent="0.25">
      <c r="L1004" s="55"/>
    </row>
    <row r="1005" spans="12:12" customFormat="1" x14ac:dyDescent="0.25">
      <c r="L1005" s="55"/>
    </row>
    <row r="1006" spans="12:12" customFormat="1" x14ac:dyDescent="0.25">
      <c r="L1006" s="55"/>
    </row>
    <row r="1007" spans="12:12" customFormat="1" x14ac:dyDescent="0.25">
      <c r="L1007" s="55"/>
    </row>
    <row r="1008" spans="12:12" customFormat="1" x14ac:dyDescent="0.25">
      <c r="L1008" s="55"/>
    </row>
    <row r="1009" spans="12:12" customFormat="1" x14ac:dyDescent="0.25">
      <c r="L1009" s="55"/>
    </row>
    <row r="1010" spans="12:12" customFormat="1" x14ac:dyDescent="0.25">
      <c r="L1010" s="55"/>
    </row>
    <row r="1011" spans="12:12" customFormat="1" x14ac:dyDescent="0.25">
      <c r="L1011" s="55"/>
    </row>
    <row r="1012" spans="12:12" customFormat="1" x14ac:dyDescent="0.25">
      <c r="L1012" s="55"/>
    </row>
    <row r="1013" spans="12:12" customFormat="1" x14ac:dyDescent="0.25">
      <c r="L1013" s="55"/>
    </row>
    <row r="1014" spans="12:12" customFormat="1" x14ac:dyDescent="0.25">
      <c r="L1014" s="55"/>
    </row>
    <row r="1015" spans="12:12" customFormat="1" x14ac:dyDescent="0.25">
      <c r="L1015" s="55"/>
    </row>
    <row r="1016" spans="12:12" customFormat="1" x14ac:dyDescent="0.25">
      <c r="L1016" s="55"/>
    </row>
    <row r="1017" spans="12:12" customFormat="1" x14ac:dyDescent="0.25">
      <c r="L1017" s="55"/>
    </row>
    <row r="1018" spans="12:12" customFormat="1" x14ac:dyDescent="0.25">
      <c r="L1018" s="55"/>
    </row>
    <row r="1019" spans="12:12" customFormat="1" x14ac:dyDescent="0.25">
      <c r="L1019" s="55"/>
    </row>
    <row r="1020" spans="12:12" customFormat="1" x14ac:dyDescent="0.25">
      <c r="L1020" s="55"/>
    </row>
    <row r="1021" spans="12:12" customFormat="1" x14ac:dyDescent="0.25">
      <c r="L1021" s="55"/>
    </row>
    <row r="1022" spans="12:12" customFormat="1" x14ac:dyDescent="0.25">
      <c r="L1022" s="55"/>
    </row>
    <row r="1023" spans="12:12" customFormat="1" x14ac:dyDescent="0.25">
      <c r="L1023" s="55"/>
    </row>
    <row r="1024" spans="12:12" customFormat="1" x14ac:dyDescent="0.25">
      <c r="L1024" s="55"/>
    </row>
    <row r="1025" spans="12:12" customFormat="1" x14ac:dyDescent="0.25">
      <c r="L1025" s="55"/>
    </row>
    <row r="1026" spans="12:12" customFormat="1" x14ac:dyDescent="0.25">
      <c r="L1026" s="55"/>
    </row>
    <row r="1027" spans="12:12" customFormat="1" x14ac:dyDescent="0.25">
      <c r="L1027" s="55"/>
    </row>
    <row r="1028" spans="12:12" customFormat="1" x14ac:dyDescent="0.25">
      <c r="L1028" s="55"/>
    </row>
    <row r="1029" spans="12:12" customFormat="1" x14ac:dyDescent="0.25">
      <c r="L1029" s="55"/>
    </row>
    <row r="1030" spans="12:12" customFormat="1" x14ac:dyDescent="0.25">
      <c r="L1030" s="55"/>
    </row>
    <row r="1031" spans="12:12" customFormat="1" x14ac:dyDescent="0.25">
      <c r="L1031" s="55"/>
    </row>
    <row r="1032" spans="12:12" customFormat="1" x14ac:dyDescent="0.25">
      <c r="L1032" s="55"/>
    </row>
    <row r="1033" spans="12:12" customFormat="1" x14ac:dyDescent="0.25">
      <c r="L1033" s="55"/>
    </row>
    <row r="1034" spans="12:12" customFormat="1" x14ac:dyDescent="0.25">
      <c r="L1034" s="55"/>
    </row>
    <row r="1035" spans="12:12" customFormat="1" x14ac:dyDescent="0.25">
      <c r="L1035" s="55"/>
    </row>
    <row r="1036" spans="12:12" customFormat="1" x14ac:dyDescent="0.25">
      <c r="L1036" s="55"/>
    </row>
    <row r="1037" spans="12:12" customFormat="1" x14ac:dyDescent="0.25">
      <c r="L1037" s="55"/>
    </row>
    <row r="1038" spans="12:12" customFormat="1" x14ac:dyDescent="0.25">
      <c r="L1038" s="55"/>
    </row>
    <row r="1039" spans="12:12" customFormat="1" x14ac:dyDescent="0.25">
      <c r="L1039" s="55"/>
    </row>
    <row r="1040" spans="12:12" customFormat="1" x14ac:dyDescent="0.25">
      <c r="L1040" s="55"/>
    </row>
    <row r="1041" spans="12:12" customFormat="1" x14ac:dyDescent="0.25">
      <c r="L1041" s="55"/>
    </row>
    <row r="1042" spans="12:12" customFormat="1" x14ac:dyDescent="0.25">
      <c r="L1042" s="55"/>
    </row>
    <row r="1043" spans="12:12" customFormat="1" x14ac:dyDescent="0.25">
      <c r="L1043" s="55"/>
    </row>
    <row r="1044" spans="12:12" customFormat="1" x14ac:dyDescent="0.25">
      <c r="L1044" s="55"/>
    </row>
    <row r="1045" spans="12:12" customFormat="1" x14ac:dyDescent="0.25">
      <c r="L1045" s="55"/>
    </row>
    <row r="1046" spans="12:12" customFormat="1" x14ac:dyDescent="0.25">
      <c r="L1046" s="55"/>
    </row>
    <row r="1047" spans="12:12" customFormat="1" x14ac:dyDescent="0.25">
      <c r="L1047" s="55"/>
    </row>
    <row r="1048" spans="12:12" customFormat="1" x14ac:dyDescent="0.25">
      <c r="L1048" s="55"/>
    </row>
    <row r="1049" spans="12:12" customFormat="1" x14ac:dyDescent="0.25">
      <c r="L1049" s="55"/>
    </row>
    <row r="1050" spans="12:12" customFormat="1" x14ac:dyDescent="0.25">
      <c r="L1050" s="55"/>
    </row>
    <row r="1051" spans="12:12" customFormat="1" x14ac:dyDescent="0.25">
      <c r="L1051" s="55"/>
    </row>
    <row r="1052" spans="12:12" customFormat="1" x14ac:dyDescent="0.25">
      <c r="L1052" s="55"/>
    </row>
    <row r="1053" spans="12:12" customFormat="1" x14ac:dyDescent="0.25">
      <c r="L1053" s="55"/>
    </row>
    <row r="1054" spans="12:12" customFormat="1" x14ac:dyDescent="0.25">
      <c r="L1054" s="55"/>
    </row>
    <row r="1055" spans="12:12" customFormat="1" x14ac:dyDescent="0.25">
      <c r="L1055" s="55"/>
    </row>
    <row r="1056" spans="12:12" customFormat="1" x14ac:dyDescent="0.25">
      <c r="L1056" s="55"/>
    </row>
    <row r="1057" spans="12:12" customFormat="1" x14ac:dyDescent="0.25">
      <c r="L1057" s="55"/>
    </row>
    <row r="1058" spans="12:12" customFormat="1" x14ac:dyDescent="0.25">
      <c r="L1058" s="55"/>
    </row>
    <row r="1059" spans="12:12" customFormat="1" x14ac:dyDescent="0.25">
      <c r="L1059" s="55"/>
    </row>
    <row r="1060" spans="12:12" customFormat="1" x14ac:dyDescent="0.25">
      <c r="L1060" s="55"/>
    </row>
    <row r="1061" spans="12:12" customFormat="1" x14ac:dyDescent="0.25">
      <c r="L1061" s="55"/>
    </row>
    <row r="1062" spans="12:12" customFormat="1" x14ac:dyDescent="0.25">
      <c r="L1062" s="55"/>
    </row>
    <row r="1063" spans="12:12" customFormat="1" x14ac:dyDescent="0.25">
      <c r="L1063" s="55"/>
    </row>
    <row r="1064" spans="12:12" customFormat="1" x14ac:dyDescent="0.25">
      <c r="L1064" s="55"/>
    </row>
    <row r="1065" spans="12:12" customFormat="1" x14ac:dyDescent="0.25">
      <c r="L1065" s="55"/>
    </row>
    <row r="1066" spans="12:12" customFormat="1" x14ac:dyDescent="0.25">
      <c r="L1066" s="55"/>
    </row>
    <row r="1067" spans="12:12" customFormat="1" x14ac:dyDescent="0.25">
      <c r="L1067" s="55"/>
    </row>
    <row r="1068" spans="12:12" customFormat="1" x14ac:dyDescent="0.25">
      <c r="L1068" s="55"/>
    </row>
    <row r="1069" spans="12:12" customFormat="1" x14ac:dyDescent="0.25">
      <c r="L1069" s="55"/>
    </row>
    <row r="1070" spans="12:12" customFormat="1" x14ac:dyDescent="0.25">
      <c r="L1070" s="55"/>
    </row>
    <row r="1071" spans="12:12" customFormat="1" x14ac:dyDescent="0.25">
      <c r="L1071" s="55"/>
    </row>
    <row r="1072" spans="12:12" customFormat="1" x14ac:dyDescent="0.25">
      <c r="L1072" s="55"/>
    </row>
    <row r="1073" spans="12:12" customFormat="1" x14ac:dyDescent="0.25">
      <c r="L1073" s="55"/>
    </row>
    <row r="1074" spans="12:12" customFormat="1" x14ac:dyDescent="0.25">
      <c r="L1074" s="55"/>
    </row>
    <row r="1075" spans="12:12" customFormat="1" x14ac:dyDescent="0.25">
      <c r="L1075" s="55"/>
    </row>
    <row r="1076" spans="12:12" customFormat="1" x14ac:dyDescent="0.25">
      <c r="L1076" s="55"/>
    </row>
    <row r="1077" spans="12:12" customFormat="1" x14ac:dyDescent="0.25">
      <c r="L1077" s="55"/>
    </row>
    <row r="1078" spans="12:12" customFormat="1" x14ac:dyDescent="0.25">
      <c r="L1078" s="55"/>
    </row>
    <row r="1079" spans="12:12" customFormat="1" x14ac:dyDescent="0.25">
      <c r="L1079" s="55"/>
    </row>
    <row r="1080" spans="12:12" customFormat="1" x14ac:dyDescent="0.25">
      <c r="L1080" s="55"/>
    </row>
    <row r="1081" spans="12:12" customFormat="1" x14ac:dyDescent="0.25">
      <c r="L1081" s="55"/>
    </row>
    <row r="1082" spans="12:12" customFormat="1" x14ac:dyDescent="0.25">
      <c r="L1082" s="55"/>
    </row>
    <row r="1083" spans="12:12" customFormat="1" x14ac:dyDescent="0.25">
      <c r="L1083" s="55"/>
    </row>
    <row r="1084" spans="12:12" customFormat="1" x14ac:dyDescent="0.25">
      <c r="L1084" s="55"/>
    </row>
    <row r="1085" spans="12:12" customFormat="1" x14ac:dyDescent="0.25">
      <c r="L1085" s="55"/>
    </row>
    <row r="1086" spans="12:12" customFormat="1" x14ac:dyDescent="0.25">
      <c r="L1086" s="55"/>
    </row>
    <row r="1087" spans="12:12" customFormat="1" x14ac:dyDescent="0.25">
      <c r="L1087" s="55"/>
    </row>
    <row r="1088" spans="12:12" customFormat="1" x14ac:dyDescent="0.25">
      <c r="L1088" s="55"/>
    </row>
    <row r="1089" spans="12:12" customFormat="1" x14ac:dyDescent="0.25">
      <c r="L1089" s="55"/>
    </row>
    <row r="1090" spans="12:12" customFormat="1" x14ac:dyDescent="0.25">
      <c r="L1090" s="55"/>
    </row>
    <row r="1091" spans="12:12" customFormat="1" x14ac:dyDescent="0.25">
      <c r="L1091" s="55"/>
    </row>
    <row r="1092" spans="12:12" customFormat="1" x14ac:dyDescent="0.25">
      <c r="L1092" s="55"/>
    </row>
    <row r="1093" spans="12:12" customFormat="1" x14ac:dyDescent="0.25">
      <c r="L1093" s="55"/>
    </row>
    <row r="1094" spans="12:12" customFormat="1" x14ac:dyDescent="0.25">
      <c r="L1094" s="55"/>
    </row>
    <row r="1095" spans="12:12" customFormat="1" x14ac:dyDescent="0.25">
      <c r="L1095" s="55"/>
    </row>
    <row r="1096" spans="12:12" customFormat="1" x14ac:dyDescent="0.25">
      <c r="L1096" s="55"/>
    </row>
    <row r="1097" spans="12:12" customFormat="1" x14ac:dyDescent="0.25">
      <c r="L1097" s="55"/>
    </row>
    <row r="1098" spans="12:12" customFormat="1" x14ac:dyDescent="0.25">
      <c r="L1098" s="55"/>
    </row>
    <row r="1099" spans="12:12" customFormat="1" x14ac:dyDescent="0.25">
      <c r="L1099" s="55"/>
    </row>
    <row r="1100" spans="12:12" customFormat="1" x14ac:dyDescent="0.25">
      <c r="L1100" s="55"/>
    </row>
    <row r="1101" spans="12:12" customFormat="1" x14ac:dyDescent="0.25">
      <c r="L1101" s="55"/>
    </row>
    <row r="1102" spans="12:12" customFormat="1" x14ac:dyDescent="0.25">
      <c r="L1102" s="55"/>
    </row>
    <row r="1103" spans="12:12" customFormat="1" x14ac:dyDescent="0.25">
      <c r="L1103" s="55"/>
    </row>
    <row r="1104" spans="12:12" customFormat="1" x14ac:dyDescent="0.25">
      <c r="L1104" s="55"/>
    </row>
    <row r="1105" spans="12:12" customFormat="1" x14ac:dyDescent="0.25">
      <c r="L1105" s="55"/>
    </row>
    <row r="1106" spans="12:12" customFormat="1" x14ac:dyDescent="0.25">
      <c r="L1106" s="55"/>
    </row>
    <row r="1107" spans="12:12" customFormat="1" x14ac:dyDescent="0.25">
      <c r="L1107" s="55"/>
    </row>
    <row r="1108" spans="12:12" customFormat="1" x14ac:dyDescent="0.25">
      <c r="L1108" s="55"/>
    </row>
    <row r="1109" spans="12:12" customFormat="1" x14ac:dyDescent="0.25">
      <c r="L1109" s="55"/>
    </row>
    <row r="1110" spans="12:12" customFormat="1" x14ac:dyDescent="0.25">
      <c r="L1110" s="55"/>
    </row>
    <row r="1111" spans="12:12" customFormat="1" x14ac:dyDescent="0.25">
      <c r="L1111" s="55"/>
    </row>
    <row r="1112" spans="12:12" customFormat="1" x14ac:dyDescent="0.25">
      <c r="L1112" s="55"/>
    </row>
    <row r="1113" spans="12:12" customFormat="1" x14ac:dyDescent="0.25">
      <c r="L1113" s="55"/>
    </row>
    <row r="1114" spans="12:12" customFormat="1" x14ac:dyDescent="0.25">
      <c r="L1114" s="55"/>
    </row>
    <row r="1115" spans="12:12" customFormat="1" x14ac:dyDescent="0.25">
      <c r="L1115" s="55"/>
    </row>
    <row r="1116" spans="12:12" customFormat="1" x14ac:dyDescent="0.25">
      <c r="L1116" s="55"/>
    </row>
    <row r="1117" spans="12:12" customFormat="1" x14ac:dyDescent="0.25">
      <c r="L1117" s="55"/>
    </row>
    <row r="1118" spans="12:12" customFormat="1" x14ac:dyDescent="0.25">
      <c r="L1118" s="55"/>
    </row>
    <row r="1119" spans="12:12" customFormat="1" x14ac:dyDescent="0.25">
      <c r="L1119" s="55"/>
    </row>
    <row r="1120" spans="12:12" customFormat="1" x14ac:dyDescent="0.25">
      <c r="L1120" s="55"/>
    </row>
    <row r="1121" spans="12:12" customFormat="1" x14ac:dyDescent="0.25">
      <c r="L1121" s="55"/>
    </row>
    <row r="1122" spans="12:12" customFormat="1" x14ac:dyDescent="0.25">
      <c r="L1122" s="55"/>
    </row>
    <row r="1123" spans="12:12" customFormat="1" x14ac:dyDescent="0.25">
      <c r="L1123" s="55"/>
    </row>
    <row r="1124" spans="12:12" customFormat="1" x14ac:dyDescent="0.25">
      <c r="L1124" s="55"/>
    </row>
    <row r="1125" spans="12:12" customFormat="1" x14ac:dyDescent="0.25">
      <c r="L1125" s="55"/>
    </row>
    <row r="1126" spans="12:12" customFormat="1" x14ac:dyDescent="0.25">
      <c r="L1126" s="55"/>
    </row>
    <row r="1127" spans="12:12" customFormat="1" x14ac:dyDescent="0.25">
      <c r="L1127" s="55"/>
    </row>
    <row r="1128" spans="12:12" customFormat="1" x14ac:dyDescent="0.25">
      <c r="L1128" s="55"/>
    </row>
    <row r="1129" spans="12:12" customFormat="1" x14ac:dyDescent="0.25">
      <c r="L1129" s="55"/>
    </row>
    <row r="1130" spans="12:12" customFormat="1" x14ac:dyDescent="0.25">
      <c r="L1130" s="55"/>
    </row>
    <row r="1131" spans="12:12" customFormat="1" x14ac:dyDescent="0.25">
      <c r="L1131" s="55"/>
    </row>
    <row r="1132" spans="12:12" customFormat="1" x14ac:dyDescent="0.25">
      <c r="L1132" s="55"/>
    </row>
    <row r="1133" spans="12:12" customFormat="1" x14ac:dyDescent="0.25">
      <c r="L1133" s="55"/>
    </row>
    <row r="1134" spans="12:12" customFormat="1" x14ac:dyDescent="0.25">
      <c r="L1134" s="55"/>
    </row>
    <row r="1135" spans="12:12" customFormat="1" x14ac:dyDescent="0.25">
      <c r="L1135" s="55"/>
    </row>
    <row r="1136" spans="12:12" customFormat="1" x14ac:dyDescent="0.25">
      <c r="L1136" s="55"/>
    </row>
    <row r="1137" spans="12:12" customFormat="1" x14ac:dyDescent="0.25">
      <c r="L1137" s="55"/>
    </row>
    <row r="1138" spans="12:12" customFormat="1" x14ac:dyDescent="0.25">
      <c r="L1138" s="55"/>
    </row>
    <row r="1139" spans="12:12" customFormat="1" x14ac:dyDescent="0.25">
      <c r="L1139" s="55"/>
    </row>
    <row r="1140" spans="12:12" customFormat="1" x14ac:dyDescent="0.25">
      <c r="L1140" s="55"/>
    </row>
    <row r="1141" spans="12:12" customFormat="1" x14ac:dyDescent="0.25">
      <c r="L1141" s="55"/>
    </row>
    <row r="1142" spans="12:12" customFormat="1" x14ac:dyDescent="0.25">
      <c r="L1142" s="55"/>
    </row>
    <row r="1143" spans="12:12" customFormat="1" x14ac:dyDescent="0.25">
      <c r="L1143" s="55"/>
    </row>
    <row r="1144" spans="12:12" customFormat="1" x14ac:dyDescent="0.25">
      <c r="L1144" s="55"/>
    </row>
    <row r="1145" spans="12:12" customFormat="1" x14ac:dyDescent="0.25">
      <c r="L1145" s="55"/>
    </row>
    <row r="1146" spans="12:12" customFormat="1" x14ac:dyDescent="0.25">
      <c r="L1146" s="55"/>
    </row>
    <row r="1147" spans="12:12" customFormat="1" x14ac:dyDescent="0.25">
      <c r="L1147" s="55"/>
    </row>
    <row r="1148" spans="12:12" customFormat="1" x14ac:dyDescent="0.25">
      <c r="L1148" s="55"/>
    </row>
    <row r="1149" spans="12:12" customFormat="1" x14ac:dyDescent="0.25">
      <c r="L1149" s="55"/>
    </row>
    <row r="1150" spans="12:12" customFormat="1" x14ac:dyDescent="0.25">
      <c r="L1150" s="55"/>
    </row>
    <row r="1151" spans="12:12" customFormat="1" x14ac:dyDescent="0.25">
      <c r="L1151" s="55"/>
    </row>
    <row r="1152" spans="12:12" customFormat="1" x14ac:dyDescent="0.25">
      <c r="L1152" s="55"/>
    </row>
    <row r="1153" spans="12:12" customFormat="1" x14ac:dyDescent="0.25">
      <c r="L1153" s="55"/>
    </row>
    <row r="1154" spans="12:12" customFormat="1" x14ac:dyDescent="0.25">
      <c r="L1154" s="55"/>
    </row>
    <row r="1155" spans="12:12" customFormat="1" x14ac:dyDescent="0.25">
      <c r="L1155" s="55"/>
    </row>
    <row r="1156" spans="12:12" customFormat="1" x14ac:dyDescent="0.25">
      <c r="L1156" s="55"/>
    </row>
    <row r="1157" spans="12:12" customFormat="1" x14ac:dyDescent="0.25">
      <c r="L1157" s="55"/>
    </row>
    <row r="1158" spans="12:12" customFormat="1" x14ac:dyDescent="0.25">
      <c r="L1158" s="55"/>
    </row>
    <row r="1159" spans="12:12" customFormat="1" x14ac:dyDescent="0.25">
      <c r="L1159" s="55"/>
    </row>
    <row r="1160" spans="12:12" customFormat="1" x14ac:dyDescent="0.25">
      <c r="L1160" s="55"/>
    </row>
    <row r="1161" spans="12:12" customFormat="1" x14ac:dyDescent="0.25">
      <c r="L1161" s="55"/>
    </row>
    <row r="1162" spans="12:12" customFormat="1" x14ac:dyDescent="0.25">
      <c r="L1162" s="55"/>
    </row>
    <row r="1163" spans="12:12" customFormat="1" x14ac:dyDescent="0.25">
      <c r="L1163" s="55"/>
    </row>
    <row r="1164" spans="12:12" customFormat="1" x14ac:dyDescent="0.25">
      <c r="L1164" s="55"/>
    </row>
    <row r="1165" spans="12:12" customFormat="1" x14ac:dyDescent="0.25">
      <c r="L1165" s="55"/>
    </row>
    <row r="1166" spans="12:12" customFormat="1" x14ac:dyDescent="0.25">
      <c r="L1166" s="55"/>
    </row>
    <row r="1167" spans="12:12" customFormat="1" x14ac:dyDescent="0.25">
      <c r="L1167" s="55"/>
    </row>
    <row r="1168" spans="12:12" customFormat="1" x14ac:dyDescent="0.25">
      <c r="L1168" s="55"/>
    </row>
    <row r="1169" spans="12:12" customFormat="1" x14ac:dyDescent="0.25">
      <c r="L1169" s="55"/>
    </row>
    <row r="1170" spans="12:12" customFormat="1" x14ac:dyDescent="0.25">
      <c r="L1170" s="55"/>
    </row>
    <row r="1171" spans="12:12" customFormat="1" x14ac:dyDescent="0.25">
      <c r="L1171" s="55"/>
    </row>
    <row r="1172" spans="12:12" customFormat="1" x14ac:dyDescent="0.25">
      <c r="L1172" s="55"/>
    </row>
    <row r="1173" spans="12:12" customFormat="1" x14ac:dyDescent="0.25">
      <c r="L1173" s="55"/>
    </row>
    <row r="1174" spans="12:12" customFormat="1" x14ac:dyDescent="0.25">
      <c r="L1174" s="55"/>
    </row>
    <row r="1175" spans="12:12" customFormat="1" x14ac:dyDescent="0.25">
      <c r="L1175" s="55"/>
    </row>
    <row r="1176" spans="12:12" customFormat="1" x14ac:dyDescent="0.25">
      <c r="L1176" s="55"/>
    </row>
    <row r="1177" spans="12:12" customFormat="1" x14ac:dyDescent="0.25">
      <c r="L1177" s="55"/>
    </row>
    <row r="1178" spans="12:12" customFormat="1" x14ac:dyDescent="0.25">
      <c r="L1178" s="55"/>
    </row>
    <row r="1179" spans="12:12" customFormat="1" x14ac:dyDescent="0.25">
      <c r="L1179" s="55"/>
    </row>
    <row r="1180" spans="12:12" customFormat="1" x14ac:dyDescent="0.25">
      <c r="L1180" s="55"/>
    </row>
    <row r="1181" spans="12:12" customFormat="1" x14ac:dyDescent="0.25">
      <c r="L1181" s="55"/>
    </row>
    <row r="1182" spans="12:12" customFormat="1" x14ac:dyDescent="0.25">
      <c r="L1182" s="55"/>
    </row>
    <row r="1183" spans="12:12" customFormat="1" x14ac:dyDescent="0.25">
      <c r="L1183" s="55"/>
    </row>
    <row r="1184" spans="12:12" customFormat="1" x14ac:dyDescent="0.25">
      <c r="L1184" s="55"/>
    </row>
    <row r="1185" spans="12:12" customFormat="1" x14ac:dyDescent="0.25">
      <c r="L1185" s="55"/>
    </row>
    <row r="1186" spans="12:12" customFormat="1" x14ac:dyDescent="0.25">
      <c r="L1186" s="55"/>
    </row>
    <row r="1187" spans="12:12" customFormat="1" x14ac:dyDescent="0.25">
      <c r="L1187" s="55"/>
    </row>
    <row r="1188" spans="12:12" customFormat="1" x14ac:dyDescent="0.25">
      <c r="L1188" s="55"/>
    </row>
    <row r="1189" spans="12:12" customFormat="1" x14ac:dyDescent="0.25">
      <c r="L1189" s="55"/>
    </row>
    <row r="1190" spans="12:12" customFormat="1" x14ac:dyDescent="0.25">
      <c r="L1190" s="55"/>
    </row>
    <row r="1191" spans="12:12" customFormat="1" x14ac:dyDescent="0.25">
      <c r="L1191" s="55"/>
    </row>
    <row r="1192" spans="12:12" customFormat="1" x14ac:dyDescent="0.25">
      <c r="L1192" s="55"/>
    </row>
    <row r="1193" spans="12:12" customFormat="1" x14ac:dyDescent="0.25">
      <c r="L1193" s="55"/>
    </row>
    <row r="1194" spans="12:12" customFormat="1" x14ac:dyDescent="0.25">
      <c r="L1194" s="55"/>
    </row>
    <row r="1195" spans="12:12" customFormat="1" x14ac:dyDescent="0.25">
      <c r="L1195" s="55"/>
    </row>
    <row r="1196" spans="12:12" customFormat="1" x14ac:dyDescent="0.25">
      <c r="L1196" s="55"/>
    </row>
    <row r="1197" spans="12:12" customFormat="1" x14ac:dyDescent="0.25">
      <c r="L1197" s="55"/>
    </row>
    <row r="1198" spans="12:12" customFormat="1" x14ac:dyDescent="0.25">
      <c r="L1198" s="55"/>
    </row>
    <row r="1199" spans="12:12" customFormat="1" x14ac:dyDescent="0.25">
      <c r="L1199" s="55"/>
    </row>
    <row r="1200" spans="12:12" customFormat="1" x14ac:dyDescent="0.25">
      <c r="L1200" s="55"/>
    </row>
    <row r="1201" spans="12:12" customFormat="1" x14ac:dyDescent="0.25">
      <c r="L1201" s="55"/>
    </row>
    <row r="1202" spans="12:12" customFormat="1" x14ac:dyDescent="0.25">
      <c r="L1202" s="55"/>
    </row>
    <row r="1203" spans="12:12" customFormat="1" x14ac:dyDescent="0.25">
      <c r="L1203" s="55"/>
    </row>
    <row r="1204" spans="12:12" customFormat="1" x14ac:dyDescent="0.25">
      <c r="L1204" s="55"/>
    </row>
    <row r="1205" spans="12:12" customFormat="1" x14ac:dyDescent="0.25">
      <c r="L1205" s="55"/>
    </row>
    <row r="1206" spans="12:12" customFormat="1" x14ac:dyDescent="0.25">
      <c r="L1206" s="55"/>
    </row>
    <row r="1207" spans="12:12" customFormat="1" x14ac:dyDescent="0.25">
      <c r="L1207" s="55"/>
    </row>
    <row r="1208" spans="12:12" customFormat="1" x14ac:dyDescent="0.25">
      <c r="L1208" s="55"/>
    </row>
    <row r="1209" spans="12:12" customFormat="1" x14ac:dyDescent="0.25">
      <c r="L1209" s="55"/>
    </row>
    <row r="1210" spans="12:12" customFormat="1" x14ac:dyDescent="0.25">
      <c r="L1210" s="55"/>
    </row>
    <row r="1211" spans="12:12" customFormat="1" x14ac:dyDescent="0.25">
      <c r="L1211" s="55"/>
    </row>
    <row r="1212" spans="12:12" customFormat="1" x14ac:dyDescent="0.25">
      <c r="L1212" s="55"/>
    </row>
    <row r="1213" spans="12:12" customFormat="1" x14ac:dyDescent="0.25">
      <c r="L1213" s="55"/>
    </row>
    <row r="1214" spans="12:12" customFormat="1" x14ac:dyDescent="0.25">
      <c r="L1214" s="55"/>
    </row>
    <row r="1215" spans="12:12" customFormat="1" x14ac:dyDescent="0.25">
      <c r="L1215" s="55"/>
    </row>
    <row r="1216" spans="12:12" customFormat="1" x14ac:dyDescent="0.25">
      <c r="L1216" s="55"/>
    </row>
    <row r="1217" spans="12:12" customFormat="1" x14ac:dyDescent="0.25">
      <c r="L1217" s="55"/>
    </row>
    <row r="1218" spans="12:12" customFormat="1" x14ac:dyDescent="0.25">
      <c r="L1218" s="55"/>
    </row>
    <row r="1219" spans="12:12" customFormat="1" x14ac:dyDescent="0.25">
      <c r="L1219" s="55"/>
    </row>
    <row r="1220" spans="12:12" customFormat="1" x14ac:dyDescent="0.25">
      <c r="L1220" s="55"/>
    </row>
    <row r="1221" spans="12:12" customFormat="1" x14ac:dyDescent="0.25">
      <c r="L1221" s="55"/>
    </row>
    <row r="1222" spans="12:12" customFormat="1" x14ac:dyDescent="0.25">
      <c r="L1222" s="55"/>
    </row>
    <row r="1223" spans="12:12" customFormat="1" x14ac:dyDescent="0.25">
      <c r="L1223" s="55"/>
    </row>
    <row r="1224" spans="12:12" customFormat="1" x14ac:dyDescent="0.25">
      <c r="L1224" s="55"/>
    </row>
    <row r="1225" spans="12:12" customFormat="1" x14ac:dyDescent="0.25">
      <c r="L1225" s="55"/>
    </row>
    <row r="1226" spans="12:12" customFormat="1" x14ac:dyDescent="0.25">
      <c r="L1226" s="55"/>
    </row>
    <row r="1227" spans="12:12" customFormat="1" x14ac:dyDescent="0.25">
      <c r="L1227" s="55"/>
    </row>
    <row r="1228" spans="12:12" customFormat="1" x14ac:dyDescent="0.25">
      <c r="L1228" s="55"/>
    </row>
    <row r="1229" spans="12:12" customFormat="1" x14ac:dyDescent="0.25">
      <c r="L1229" s="55"/>
    </row>
    <row r="1230" spans="12:12" customFormat="1" x14ac:dyDescent="0.25">
      <c r="L1230" s="55"/>
    </row>
    <row r="1231" spans="12:12" customFormat="1" x14ac:dyDescent="0.25">
      <c r="L1231" s="55"/>
    </row>
    <row r="1232" spans="12:12" customFormat="1" x14ac:dyDescent="0.25">
      <c r="L1232" s="55"/>
    </row>
    <row r="1233" spans="12:12" customFormat="1" x14ac:dyDescent="0.25">
      <c r="L1233" s="55"/>
    </row>
    <row r="1234" spans="12:12" customFormat="1" x14ac:dyDescent="0.25">
      <c r="L1234" s="55"/>
    </row>
    <row r="1235" spans="12:12" customFormat="1" x14ac:dyDescent="0.25">
      <c r="L1235" s="55"/>
    </row>
    <row r="1236" spans="12:12" customFormat="1" x14ac:dyDescent="0.25">
      <c r="L1236" s="55"/>
    </row>
    <row r="1237" spans="12:12" customFormat="1" x14ac:dyDescent="0.25">
      <c r="L1237" s="55"/>
    </row>
    <row r="1238" spans="12:12" customFormat="1" x14ac:dyDescent="0.25">
      <c r="L1238" s="55"/>
    </row>
    <row r="1239" spans="12:12" customFormat="1" x14ac:dyDescent="0.25">
      <c r="L1239" s="55"/>
    </row>
    <row r="1240" spans="12:12" customFormat="1" x14ac:dyDescent="0.25">
      <c r="L1240" s="55"/>
    </row>
    <row r="1241" spans="12:12" customFormat="1" x14ac:dyDescent="0.25">
      <c r="L1241" s="55"/>
    </row>
    <row r="1242" spans="12:12" customFormat="1" x14ac:dyDescent="0.25">
      <c r="L1242" s="55"/>
    </row>
    <row r="1243" spans="12:12" customFormat="1" x14ac:dyDescent="0.25">
      <c r="L1243" s="55"/>
    </row>
    <row r="1244" spans="12:12" customFormat="1" x14ac:dyDescent="0.25">
      <c r="L1244" s="55"/>
    </row>
    <row r="1245" spans="12:12" customFormat="1" x14ac:dyDescent="0.25">
      <c r="L1245" s="55"/>
    </row>
    <row r="1246" spans="12:12" customFormat="1" x14ac:dyDescent="0.25">
      <c r="L1246" s="55"/>
    </row>
    <row r="1247" spans="12:12" customFormat="1" x14ac:dyDescent="0.25">
      <c r="L1247" s="55"/>
    </row>
    <row r="1248" spans="12:12" customFormat="1" x14ac:dyDescent="0.25">
      <c r="L1248" s="55"/>
    </row>
    <row r="1249" spans="12:12" customFormat="1" x14ac:dyDescent="0.25">
      <c r="L1249" s="55"/>
    </row>
    <row r="1250" spans="12:12" customFormat="1" x14ac:dyDescent="0.25">
      <c r="L1250" s="55"/>
    </row>
    <row r="1251" spans="12:12" customFormat="1" x14ac:dyDescent="0.25">
      <c r="L1251" s="55"/>
    </row>
    <row r="1252" spans="12:12" customFormat="1" x14ac:dyDescent="0.25">
      <c r="L1252" s="55"/>
    </row>
    <row r="1253" spans="12:12" customFormat="1" x14ac:dyDescent="0.25">
      <c r="L1253" s="55"/>
    </row>
    <row r="1254" spans="12:12" customFormat="1" x14ac:dyDescent="0.25">
      <c r="L1254" s="55"/>
    </row>
    <row r="1255" spans="12:12" customFormat="1" x14ac:dyDescent="0.25">
      <c r="L1255" s="55"/>
    </row>
    <row r="1256" spans="12:12" customFormat="1" x14ac:dyDescent="0.25">
      <c r="L1256" s="55"/>
    </row>
    <row r="1257" spans="12:12" customFormat="1" x14ac:dyDescent="0.25">
      <c r="L1257" s="55"/>
    </row>
    <row r="1258" spans="12:12" customFormat="1" x14ac:dyDescent="0.25">
      <c r="L1258" s="55"/>
    </row>
    <row r="1259" spans="12:12" customFormat="1" x14ac:dyDescent="0.25">
      <c r="L1259" s="55"/>
    </row>
    <row r="1260" spans="12:12" customFormat="1" x14ac:dyDescent="0.25">
      <c r="L1260" s="55"/>
    </row>
    <row r="1261" spans="12:12" customFormat="1" x14ac:dyDescent="0.25">
      <c r="L1261" s="55"/>
    </row>
    <row r="1262" spans="12:12" customFormat="1" x14ac:dyDescent="0.25">
      <c r="L1262" s="55"/>
    </row>
    <row r="1263" spans="12:12" customFormat="1" x14ac:dyDescent="0.25">
      <c r="L1263" s="55"/>
    </row>
    <row r="1264" spans="12:12" customFormat="1" x14ac:dyDescent="0.25">
      <c r="L1264" s="55"/>
    </row>
    <row r="1265" spans="12:12" customFormat="1" x14ac:dyDescent="0.25">
      <c r="L1265" s="55"/>
    </row>
    <row r="1266" spans="12:12" customFormat="1" x14ac:dyDescent="0.25">
      <c r="L1266" s="55"/>
    </row>
    <row r="1267" spans="12:12" customFormat="1" x14ac:dyDescent="0.25">
      <c r="L1267" s="55"/>
    </row>
    <row r="1268" spans="12:12" customFormat="1" x14ac:dyDescent="0.25">
      <c r="L1268" s="55"/>
    </row>
    <row r="1269" spans="12:12" customFormat="1" x14ac:dyDescent="0.25">
      <c r="L1269" s="55"/>
    </row>
    <row r="1270" spans="12:12" customFormat="1" x14ac:dyDescent="0.25">
      <c r="L1270" s="55"/>
    </row>
    <row r="1271" spans="12:12" customFormat="1" x14ac:dyDescent="0.25">
      <c r="L1271" s="55"/>
    </row>
    <row r="1272" spans="12:12" customFormat="1" x14ac:dyDescent="0.25">
      <c r="L1272" s="55"/>
    </row>
    <row r="1273" spans="12:12" customFormat="1" x14ac:dyDescent="0.25">
      <c r="L1273" s="55"/>
    </row>
    <row r="1274" spans="12:12" customFormat="1" x14ac:dyDescent="0.25">
      <c r="L1274" s="55"/>
    </row>
    <row r="1275" spans="12:12" customFormat="1" x14ac:dyDescent="0.25">
      <c r="L1275" s="55"/>
    </row>
    <row r="1276" spans="12:12" customFormat="1" x14ac:dyDescent="0.25">
      <c r="L1276" s="55"/>
    </row>
    <row r="1277" spans="12:12" customFormat="1" x14ac:dyDescent="0.25">
      <c r="L1277" s="55"/>
    </row>
    <row r="1278" spans="12:12" customFormat="1" x14ac:dyDescent="0.25">
      <c r="L1278" s="55"/>
    </row>
    <row r="1279" spans="12:12" customFormat="1" x14ac:dyDescent="0.25">
      <c r="L1279" s="55"/>
    </row>
    <row r="1280" spans="12:12" customFormat="1" x14ac:dyDescent="0.25">
      <c r="L1280" s="55"/>
    </row>
    <row r="1281" spans="12:12" customFormat="1" x14ac:dyDescent="0.25">
      <c r="L1281" s="55"/>
    </row>
    <row r="1282" spans="12:12" customFormat="1" x14ac:dyDescent="0.25">
      <c r="L1282" s="55"/>
    </row>
    <row r="1283" spans="12:12" customFormat="1" x14ac:dyDescent="0.25">
      <c r="L1283" s="55"/>
    </row>
    <row r="1284" spans="12:12" customFormat="1" x14ac:dyDescent="0.25">
      <c r="L1284" s="55"/>
    </row>
    <row r="1285" spans="12:12" customFormat="1" x14ac:dyDescent="0.25">
      <c r="L1285" s="55"/>
    </row>
    <row r="1286" spans="12:12" customFormat="1" x14ac:dyDescent="0.25">
      <c r="L1286" s="55"/>
    </row>
    <row r="1287" spans="12:12" customFormat="1" x14ac:dyDescent="0.25">
      <c r="L1287" s="55"/>
    </row>
    <row r="1288" spans="12:12" customFormat="1" x14ac:dyDescent="0.25">
      <c r="L1288" s="55"/>
    </row>
    <row r="1289" spans="12:12" customFormat="1" x14ac:dyDescent="0.25">
      <c r="L1289" s="55"/>
    </row>
    <row r="1290" spans="12:12" customFormat="1" x14ac:dyDescent="0.25">
      <c r="L1290" s="55"/>
    </row>
    <row r="1291" spans="12:12" customFormat="1" x14ac:dyDescent="0.25">
      <c r="L1291" s="55"/>
    </row>
    <row r="1292" spans="12:12" customFormat="1" x14ac:dyDescent="0.25">
      <c r="L1292" s="55"/>
    </row>
    <row r="1293" spans="12:12" customFormat="1" x14ac:dyDescent="0.25">
      <c r="L1293" s="55"/>
    </row>
    <row r="1294" spans="12:12" customFormat="1" x14ac:dyDescent="0.25">
      <c r="L1294" s="55"/>
    </row>
    <row r="1295" spans="12:12" customFormat="1" x14ac:dyDescent="0.25">
      <c r="L1295" s="55"/>
    </row>
    <row r="1296" spans="12:12" customFormat="1" x14ac:dyDescent="0.25">
      <c r="L1296" s="55"/>
    </row>
    <row r="1297" spans="12:12" customFormat="1" x14ac:dyDescent="0.25">
      <c r="L1297" s="55"/>
    </row>
    <row r="1298" spans="12:12" customFormat="1" x14ac:dyDescent="0.25">
      <c r="L1298" s="55"/>
    </row>
    <row r="1299" spans="12:12" customFormat="1" x14ac:dyDescent="0.25">
      <c r="L1299" s="55"/>
    </row>
    <row r="1300" spans="12:12" customFormat="1" x14ac:dyDescent="0.25">
      <c r="L1300" s="55"/>
    </row>
    <row r="1301" spans="12:12" customFormat="1" x14ac:dyDescent="0.25">
      <c r="L1301" s="55"/>
    </row>
    <row r="1302" spans="12:12" customFormat="1" x14ac:dyDescent="0.25">
      <c r="L1302" s="55"/>
    </row>
    <row r="1303" spans="12:12" customFormat="1" x14ac:dyDescent="0.25">
      <c r="L1303" s="55"/>
    </row>
    <row r="1304" spans="12:12" customFormat="1" x14ac:dyDescent="0.25">
      <c r="L1304" s="55"/>
    </row>
    <row r="1305" spans="12:12" customFormat="1" x14ac:dyDescent="0.25">
      <c r="L1305" s="55"/>
    </row>
    <row r="1306" spans="12:12" customFormat="1" x14ac:dyDescent="0.25">
      <c r="L1306" s="55"/>
    </row>
    <row r="1307" spans="12:12" customFormat="1" x14ac:dyDescent="0.25">
      <c r="L1307" s="55"/>
    </row>
    <row r="1308" spans="12:12" customFormat="1" x14ac:dyDescent="0.25">
      <c r="L1308" s="55"/>
    </row>
    <row r="1309" spans="12:12" customFormat="1" x14ac:dyDescent="0.25">
      <c r="L1309" s="55"/>
    </row>
    <row r="1310" spans="12:12" customFormat="1" x14ac:dyDescent="0.25">
      <c r="L1310" s="55"/>
    </row>
    <row r="1311" spans="12:12" customFormat="1" x14ac:dyDescent="0.25">
      <c r="L1311" s="55"/>
    </row>
    <row r="1312" spans="12:12" customFormat="1" x14ac:dyDescent="0.25">
      <c r="L1312" s="55"/>
    </row>
    <row r="1313" spans="12:12" customFormat="1" x14ac:dyDescent="0.25">
      <c r="L1313" s="55"/>
    </row>
    <row r="1314" spans="12:12" customFormat="1" x14ac:dyDescent="0.25">
      <c r="L1314" s="55"/>
    </row>
    <row r="1315" spans="12:12" customFormat="1" x14ac:dyDescent="0.25">
      <c r="L1315" s="55"/>
    </row>
    <row r="1316" spans="12:12" customFormat="1" x14ac:dyDescent="0.25">
      <c r="L1316" s="55"/>
    </row>
    <row r="1317" spans="12:12" customFormat="1" x14ac:dyDescent="0.25">
      <c r="L1317" s="55"/>
    </row>
    <row r="1318" spans="12:12" customFormat="1" x14ac:dyDescent="0.25">
      <c r="L1318" s="55"/>
    </row>
    <row r="1319" spans="12:12" customFormat="1" x14ac:dyDescent="0.25">
      <c r="L1319" s="55"/>
    </row>
    <row r="1320" spans="12:12" customFormat="1" x14ac:dyDescent="0.25">
      <c r="L1320" s="55"/>
    </row>
    <row r="1321" spans="12:12" customFormat="1" x14ac:dyDescent="0.25">
      <c r="L1321" s="55"/>
    </row>
    <row r="1322" spans="12:12" customFormat="1" x14ac:dyDescent="0.25">
      <c r="L1322" s="55"/>
    </row>
    <row r="1323" spans="12:12" customFormat="1" x14ac:dyDescent="0.25">
      <c r="L1323" s="55"/>
    </row>
    <row r="1324" spans="12:12" customFormat="1" x14ac:dyDescent="0.25">
      <c r="L1324" s="55"/>
    </row>
    <row r="1325" spans="12:12" customFormat="1" x14ac:dyDescent="0.25">
      <c r="L1325" s="55"/>
    </row>
    <row r="1326" spans="12:12" customFormat="1" x14ac:dyDescent="0.25">
      <c r="L1326" s="55"/>
    </row>
    <row r="1327" spans="12:12" customFormat="1" x14ac:dyDescent="0.25">
      <c r="L1327" s="55"/>
    </row>
    <row r="1328" spans="12:12" customFormat="1" x14ac:dyDescent="0.25">
      <c r="L1328" s="55"/>
    </row>
    <row r="1329" spans="12:12" customFormat="1" x14ac:dyDescent="0.25">
      <c r="L1329" s="55"/>
    </row>
    <row r="1330" spans="12:12" customFormat="1" x14ac:dyDescent="0.25">
      <c r="L1330" s="55"/>
    </row>
    <row r="1331" spans="12:12" customFormat="1" x14ac:dyDescent="0.25">
      <c r="L1331" s="55"/>
    </row>
    <row r="1332" spans="12:12" customFormat="1" x14ac:dyDescent="0.25">
      <c r="L1332" s="55"/>
    </row>
    <row r="1333" spans="12:12" customFormat="1" x14ac:dyDescent="0.25">
      <c r="L1333" s="55"/>
    </row>
    <row r="1334" spans="12:12" customFormat="1" x14ac:dyDescent="0.25">
      <c r="L1334" s="55"/>
    </row>
    <row r="1335" spans="12:12" customFormat="1" x14ac:dyDescent="0.25">
      <c r="L1335" s="55"/>
    </row>
    <row r="1336" spans="12:12" customFormat="1" x14ac:dyDescent="0.25">
      <c r="L1336" s="55"/>
    </row>
    <row r="1337" spans="12:12" customFormat="1" x14ac:dyDescent="0.25">
      <c r="L1337" s="55"/>
    </row>
    <row r="1338" spans="12:12" customFormat="1" x14ac:dyDescent="0.25">
      <c r="L1338" s="55"/>
    </row>
    <row r="1339" spans="12:12" customFormat="1" x14ac:dyDescent="0.25">
      <c r="L1339" s="55"/>
    </row>
    <row r="1340" spans="12:12" customFormat="1" x14ac:dyDescent="0.25">
      <c r="L1340" s="55"/>
    </row>
    <row r="1341" spans="12:12" customFormat="1" x14ac:dyDescent="0.25">
      <c r="L1341" s="55"/>
    </row>
    <row r="1342" spans="12:12" customFormat="1" x14ac:dyDescent="0.25">
      <c r="L1342" s="55"/>
    </row>
    <row r="1343" spans="12:12" customFormat="1" x14ac:dyDescent="0.25">
      <c r="L1343" s="55"/>
    </row>
    <row r="1344" spans="12:12" customFormat="1" x14ac:dyDescent="0.25">
      <c r="L1344" s="55"/>
    </row>
    <row r="1345" spans="12:12" customFormat="1" x14ac:dyDescent="0.25">
      <c r="L1345" s="55"/>
    </row>
    <row r="1346" spans="12:12" customFormat="1" x14ac:dyDescent="0.25">
      <c r="L1346" s="55"/>
    </row>
    <row r="1347" spans="12:12" customFormat="1" x14ac:dyDescent="0.25">
      <c r="L1347" s="55"/>
    </row>
    <row r="1348" spans="12:12" customFormat="1" x14ac:dyDescent="0.25">
      <c r="L1348" s="55"/>
    </row>
    <row r="1349" spans="12:12" customFormat="1" x14ac:dyDescent="0.25">
      <c r="L1349" s="55"/>
    </row>
    <row r="1350" spans="12:12" customFormat="1" x14ac:dyDescent="0.25">
      <c r="L1350" s="55"/>
    </row>
    <row r="1351" spans="12:12" customFormat="1" x14ac:dyDescent="0.25">
      <c r="L1351" s="55"/>
    </row>
    <row r="1352" spans="12:12" customFormat="1" x14ac:dyDescent="0.25">
      <c r="L1352" s="55"/>
    </row>
    <row r="1353" spans="12:12" customFormat="1" x14ac:dyDescent="0.25">
      <c r="L1353" s="55"/>
    </row>
    <row r="1354" spans="12:12" customFormat="1" x14ac:dyDescent="0.25">
      <c r="L1354" s="55"/>
    </row>
    <row r="1355" spans="12:12" customFormat="1" x14ac:dyDescent="0.25">
      <c r="L1355" s="55"/>
    </row>
    <row r="1356" spans="12:12" customFormat="1" x14ac:dyDescent="0.25">
      <c r="L1356" s="55"/>
    </row>
    <row r="1357" spans="12:12" customFormat="1" x14ac:dyDescent="0.25">
      <c r="L1357" s="55"/>
    </row>
    <row r="1358" spans="12:12" customFormat="1" x14ac:dyDescent="0.25">
      <c r="L1358" s="55"/>
    </row>
    <row r="1359" spans="12:12" customFormat="1" x14ac:dyDescent="0.25">
      <c r="L1359" s="55"/>
    </row>
    <row r="1360" spans="12:12" customFormat="1" x14ac:dyDescent="0.25">
      <c r="L1360" s="55"/>
    </row>
    <row r="1361" spans="12:12" customFormat="1" x14ac:dyDescent="0.25">
      <c r="L1361" s="55"/>
    </row>
    <row r="1362" spans="12:12" customFormat="1" x14ac:dyDescent="0.25">
      <c r="L1362" s="55"/>
    </row>
    <row r="1363" spans="12:12" customFormat="1" x14ac:dyDescent="0.25">
      <c r="L1363" s="55"/>
    </row>
    <row r="1364" spans="12:12" customFormat="1" x14ac:dyDescent="0.25">
      <c r="L1364" s="55"/>
    </row>
    <row r="1365" spans="12:12" customFormat="1" x14ac:dyDescent="0.25">
      <c r="L1365" s="55"/>
    </row>
    <row r="1366" spans="12:12" customFormat="1" x14ac:dyDescent="0.25">
      <c r="L1366" s="55"/>
    </row>
    <row r="1367" spans="12:12" customFormat="1" x14ac:dyDescent="0.25">
      <c r="L1367" s="55"/>
    </row>
    <row r="1368" spans="12:12" customFormat="1" x14ac:dyDescent="0.25">
      <c r="L1368" s="55"/>
    </row>
    <row r="1369" spans="12:12" customFormat="1" x14ac:dyDescent="0.25">
      <c r="L1369" s="55"/>
    </row>
    <row r="1370" spans="12:12" customFormat="1" x14ac:dyDescent="0.25">
      <c r="L1370" s="55"/>
    </row>
    <row r="1371" spans="12:12" customFormat="1" x14ac:dyDescent="0.25">
      <c r="L1371" s="55"/>
    </row>
    <row r="1372" spans="12:12" customFormat="1" x14ac:dyDescent="0.25">
      <c r="L1372" s="55"/>
    </row>
    <row r="1373" spans="12:12" customFormat="1" x14ac:dyDescent="0.25">
      <c r="L1373" s="55"/>
    </row>
    <row r="1374" spans="12:12" customFormat="1" x14ac:dyDescent="0.25">
      <c r="L1374" s="55"/>
    </row>
    <row r="1375" spans="12:12" customFormat="1" x14ac:dyDescent="0.25">
      <c r="L1375" s="55"/>
    </row>
    <row r="1376" spans="12:12" customFormat="1" x14ac:dyDescent="0.25">
      <c r="L1376" s="55"/>
    </row>
    <row r="1377" spans="12:12" customFormat="1" x14ac:dyDescent="0.25">
      <c r="L1377" s="55"/>
    </row>
    <row r="1378" spans="12:12" customFormat="1" x14ac:dyDescent="0.25">
      <c r="L1378" s="55"/>
    </row>
    <row r="1379" spans="12:12" customFormat="1" x14ac:dyDescent="0.25">
      <c r="L1379" s="55"/>
    </row>
    <row r="1380" spans="12:12" customFormat="1" x14ac:dyDescent="0.25">
      <c r="L1380" s="55"/>
    </row>
    <row r="1381" spans="12:12" customFormat="1" x14ac:dyDescent="0.25">
      <c r="L1381" s="55"/>
    </row>
    <row r="1382" spans="12:12" customFormat="1" x14ac:dyDescent="0.25">
      <c r="L1382" s="55"/>
    </row>
    <row r="1383" spans="12:12" customFormat="1" x14ac:dyDescent="0.25">
      <c r="L1383" s="55"/>
    </row>
    <row r="1384" spans="12:12" customFormat="1" x14ac:dyDescent="0.25">
      <c r="L1384" s="55"/>
    </row>
    <row r="1385" spans="12:12" customFormat="1" x14ac:dyDescent="0.25">
      <c r="L1385" s="55"/>
    </row>
    <row r="1386" spans="12:12" customFormat="1" x14ac:dyDescent="0.25">
      <c r="L1386" s="55"/>
    </row>
    <row r="1387" spans="12:12" customFormat="1" x14ac:dyDescent="0.25">
      <c r="L1387" s="55"/>
    </row>
    <row r="1388" spans="12:12" customFormat="1" x14ac:dyDescent="0.25">
      <c r="L1388" s="55"/>
    </row>
    <row r="1389" spans="12:12" customFormat="1" x14ac:dyDescent="0.25">
      <c r="L1389" s="55"/>
    </row>
    <row r="1390" spans="12:12" customFormat="1" x14ac:dyDescent="0.25">
      <c r="L1390" s="55"/>
    </row>
    <row r="1391" spans="12:12" customFormat="1" x14ac:dyDescent="0.25">
      <c r="L1391" s="55"/>
    </row>
    <row r="1392" spans="12:12" customFormat="1" x14ac:dyDescent="0.25">
      <c r="L1392" s="55"/>
    </row>
    <row r="1393" spans="12:12" customFormat="1" x14ac:dyDescent="0.25">
      <c r="L1393" s="55"/>
    </row>
    <row r="1394" spans="12:12" customFormat="1" x14ac:dyDescent="0.25">
      <c r="L1394" s="55"/>
    </row>
    <row r="1395" spans="12:12" customFormat="1" x14ac:dyDescent="0.25">
      <c r="L1395" s="55"/>
    </row>
    <row r="1396" spans="12:12" customFormat="1" x14ac:dyDescent="0.25">
      <c r="L1396" s="55"/>
    </row>
    <row r="1397" spans="12:12" customFormat="1" x14ac:dyDescent="0.25">
      <c r="L1397" s="55"/>
    </row>
    <row r="1398" spans="12:12" customFormat="1" x14ac:dyDescent="0.25">
      <c r="L1398" s="55"/>
    </row>
    <row r="1399" spans="12:12" customFormat="1" x14ac:dyDescent="0.25">
      <c r="L1399" s="55"/>
    </row>
    <row r="1400" spans="12:12" customFormat="1" x14ac:dyDescent="0.25">
      <c r="L1400" s="55"/>
    </row>
    <row r="1401" spans="12:12" customFormat="1" x14ac:dyDescent="0.25">
      <c r="L1401" s="55"/>
    </row>
    <row r="1402" spans="12:12" customFormat="1" x14ac:dyDescent="0.25">
      <c r="L1402" s="55"/>
    </row>
    <row r="1403" spans="12:12" customFormat="1" x14ac:dyDescent="0.25">
      <c r="L1403" s="55"/>
    </row>
    <row r="1404" spans="12:12" customFormat="1" x14ac:dyDescent="0.25">
      <c r="L1404" s="55"/>
    </row>
    <row r="1405" spans="12:12" customFormat="1" x14ac:dyDescent="0.25">
      <c r="L1405" s="55"/>
    </row>
    <row r="1406" spans="12:12" customFormat="1" x14ac:dyDescent="0.25">
      <c r="L1406" s="55"/>
    </row>
    <row r="1407" spans="12:12" customFormat="1" x14ac:dyDescent="0.25">
      <c r="L1407" s="55"/>
    </row>
    <row r="1408" spans="12:12" customFormat="1" x14ac:dyDescent="0.25">
      <c r="L1408" s="55"/>
    </row>
    <row r="1409" spans="12:12" customFormat="1" x14ac:dyDescent="0.25">
      <c r="L1409" s="55"/>
    </row>
    <row r="1410" spans="12:12" customFormat="1" x14ac:dyDescent="0.25">
      <c r="L1410" s="55"/>
    </row>
    <row r="1411" spans="12:12" customFormat="1" x14ac:dyDescent="0.25">
      <c r="L1411" s="55"/>
    </row>
    <row r="1412" spans="12:12" customFormat="1" x14ac:dyDescent="0.25">
      <c r="L1412" s="55"/>
    </row>
    <row r="1413" spans="12:12" customFormat="1" x14ac:dyDescent="0.25">
      <c r="L1413" s="55"/>
    </row>
    <row r="1414" spans="12:12" customFormat="1" x14ac:dyDescent="0.25">
      <c r="L1414" s="55"/>
    </row>
    <row r="1415" spans="12:12" customFormat="1" x14ac:dyDescent="0.25">
      <c r="L1415" s="55"/>
    </row>
    <row r="1416" spans="12:12" customFormat="1" x14ac:dyDescent="0.25">
      <c r="L1416" s="55"/>
    </row>
    <row r="1417" spans="12:12" customFormat="1" x14ac:dyDescent="0.25">
      <c r="L1417" s="55"/>
    </row>
    <row r="1418" spans="12:12" customFormat="1" x14ac:dyDescent="0.25">
      <c r="L1418" s="55"/>
    </row>
    <row r="1419" spans="12:12" customFormat="1" x14ac:dyDescent="0.25">
      <c r="L1419" s="55"/>
    </row>
    <row r="1420" spans="12:12" customFormat="1" x14ac:dyDescent="0.25">
      <c r="L1420" s="55"/>
    </row>
    <row r="1421" spans="12:12" customFormat="1" x14ac:dyDescent="0.25">
      <c r="L1421" s="55"/>
    </row>
    <row r="1422" spans="12:12" customFormat="1" x14ac:dyDescent="0.25">
      <c r="L1422" s="55"/>
    </row>
    <row r="1423" spans="12:12" customFormat="1" x14ac:dyDescent="0.25">
      <c r="L1423" s="55"/>
    </row>
    <row r="1424" spans="12:12" customFormat="1" x14ac:dyDescent="0.25">
      <c r="L1424" s="55"/>
    </row>
    <row r="1425" spans="12:12" customFormat="1" x14ac:dyDescent="0.25">
      <c r="L1425" s="55"/>
    </row>
    <row r="1426" spans="12:12" customFormat="1" x14ac:dyDescent="0.25">
      <c r="L1426" s="55"/>
    </row>
    <row r="1427" spans="12:12" customFormat="1" x14ac:dyDescent="0.25">
      <c r="L1427" s="55"/>
    </row>
    <row r="1428" spans="12:12" customFormat="1" x14ac:dyDescent="0.25">
      <c r="L1428" s="55"/>
    </row>
    <row r="1429" spans="12:12" customFormat="1" x14ac:dyDescent="0.25">
      <c r="L1429" s="55"/>
    </row>
    <row r="1430" spans="12:12" customFormat="1" x14ac:dyDescent="0.25">
      <c r="L1430" s="55"/>
    </row>
    <row r="1431" spans="12:12" customFormat="1" x14ac:dyDescent="0.25">
      <c r="L1431" s="55"/>
    </row>
    <row r="1432" spans="12:12" customFormat="1" x14ac:dyDescent="0.25">
      <c r="L1432" s="55"/>
    </row>
    <row r="1433" spans="12:12" customFormat="1" x14ac:dyDescent="0.25">
      <c r="L1433" s="55"/>
    </row>
    <row r="1434" spans="12:12" customFormat="1" x14ac:dyDescent="0.25">
      <c r="L1434" s="55"/>
    </row>
    <row r="1435" spans="12:12" customFormat="1" x14ac:dyDescent="0.25">
      <c r="L1435" s="55"/>
    </row>
    <row r="1436" spans="12:12" customFormat="1" x14ac:dyDescent="0.25">
      <c r="L1436" s="55"/>
    </row>
    <row r="1437" spans="12:12" customFormat="1" x14ac:dyDescent="0.25">
      <c r="L1437" s="55"/>
    </row>
    <row r="1438" spans="12:12" customFormat="1" x14ac:dyDescent="0.25">
      <c r="L1438" s="55"/>
    </row>
    <row r="1439" spans="12:12" customFormat="1" x14ac:dyDescent="0.25">
      <c r="L1439" s="55"/>
    </row>
    <row r="1440" spans="12:12" customFormat="1" x14ac:dyDescent="0.25">
      <c r="L1440" s="55"/>
    </row>
    <row r="1441" spans="12:12" customFormat="1" x14ac:dyDescent="0.25">
      <c r="L1441" s="55"/>
    </row>
    <row r="1442" spans="12:12" customFormat="1" x14ac:dyDescent="0.25">
      <c r="L1442" s="55"/>
    </row>
    <row r="1443" spans="12:12" customFormat="1" x14ac:dyDescent="0.25">
      <c r="L1443" s="55"/>
    </row>
    <row r="1444" spans="12:12" customFormat="1" x14ac:dyDescent="0.25">
      <c r="L1444" s="55"/>
    </row>
    <row r="1445" spans="12:12" customFormat="1" x14ac:dyDescent="0.25">
      <c r="L1445" s="55"/>
    </row>
    <row r="1446" spans="12:12" customFormat="1" x14ac:dyDescent="0.25">
      <c r="L1446" s="55"/>
    </row>
    <row r="1447" spans="12:12" customFormat="1" x14ac:dyDescent="0.25">
      <c r="L1447" s="55"/>
    </row>
    <row r="1448" spans="12:12" customFormat="1" x14ac:dyDescent="0.25">
      <c r="L1448" s="55"/>
    </row>
    <row r="1449" spans="12:12" customFormat="1" x14ac:dyDescent="0.25">
      <c r="L1449" s="55"/>
    </row>
    <row r="1450" spans="12:12" customFormat="1" x14ac:dyDescent="0.25">
      <c r="L1450" s="55"/>
    </row>
    <row r="1451" spans="12:12" customFormat="1" x14ac:dyDescent="0.25">
      <c r="L1451" s="55"/>
    </row>
    <row r="1452" spans="12:12" customFormat="1" x14ac:dyDescent="0.25">
      <c r="L1452" s="55"/>
    </row>
    <row r="1453" spans="12:12" customFormat="1" x14ac:dyDescent="0.25">
      <c r="L1453" s="55"/>
    </row>
    <row r="1454" spans="12:12" customFormat="1" x14ac:dyDescent="0.25">
      <c r="L1454" s="55"/>
    </row>
    <row r="1455" spans="12:12" customFormat="1" x14ac:dyDescent="0.25">
      <c r="L1455" s="55"/>
    </row>
    <row r="1456" spans="12:12" customFormat="1" x14ac:dyDescent="0.25">
      <c r="L1456" s="55"/>
    </row>
    <row r="1457" spans="12:12" customFormat="1" x14ac:dyDescent="0.25">
      <c r="L1457" s="55"/>
    </row>
    <row r="1458" spans="12:12" customFormat="1" x14ac:dyDescent="0.25">
      <c r="L1458" s="55"/>
    </row>
    <row r="1459" spans="12:12" customFormat="1" x14ac:dyDescent="0.25">
      <c r="L1459" s="55"/>
    </row>
    <row r="1460" spans="12:12" customFormat="1" x14ac:dyDescent="0.25">
      <c r="L1460" s="55"/>
    </row>
    <row r="1461" spans="12:12" customFormat="1" x14ac:dyDescent="0.25">
      <c r="L1461" s="55"/>
    </row>
    <row r="1462" spans="12:12" customFormat="1" x14ac:dyDescent="0.25">
      <c r="L1462" s="55"/>
    </row>
    <row r="1463" spans="12:12" customFormat="1" x14ac:dyDescent="0.25">
      <c r="L1463" s="55"/>
    </row>
    <row r="1464" spans="12:12" customFormat="1" x14ac:dyDescent="0.25">
      <c r="L1464" s="55"/>
    </row>
    <row r="1465" spans="12:12" customFormat="1" x14ac:dyDescent="0.25">
      <c r="L1465" s="55"/>
    </row>
    <row r="1466" spans="12:12" customFormat="1" x14ac:dyDescent="0.25">
      <c r="L1466" s="55"/>
    </row>
    <row r="1467" spans="12:12" customFormat="1" x14ac:dyDescent="0.25">
      <c r="L1467" s="55"/>
    </row>
    <row r="1468" spans="12:12" customFormat="1" x14ac:dyDescent="0.25">
      <c r="L1468" s="55"/>
    </row>
    <row r="1469" spans="12:12" customFormat="1" x14ac:dyDescent="0.25">
      <c r="L1469" s="55"/>
    </row>
    <row r="1470" spans="12:12" customFormat="1" x14ac:dyDescent="0.25">
      <c r="L1470" s="55"/>
    </row>
    <row r="1471" spans="12:12" customFormat="1" x14ac:dyDescent="0.25">
      <c r="L1471" s="55"/>
    </row>
    <row r="1472" spans="12:12" customFormat="1" x14ac:dyDescent="0.25">
      <c r="L1472" s="55"/>
    </row>
    <row r="1473" spans="12:12" customFormat="1" x14ac:dyDescent="0.25">
      <c r="L1473" s="55"/>
    </row>
    <row r="1474" spans="12:12" customFormat="1" x14ac:dyDescent="0.25">
      <c r="L1474" s="55"/>
    </row>
    <row r="1475" spans="12:12" customFormat="1" x14ac:dyDescent="0.25">
      <c r="L1475" s="55"/>
    </row>
    <row r="1476" spans="12:12" customFormat="1" x14ac:dyDescent="0.25">
      <c r="L1476" s="55"/>
    </row>
    <row r="1477" spans="12:12" customFormat="1" x14ac:dyDescent="0.25">
      <c r="L1477" s="55"/>
    </row>
    <row r="1478" spans="12:12" customFormat="1" x14ac:dyDescent="0.25">
      <c r="L1478" s="55"/>
    </row>
    <row r="1479" spans="12:12" customFormat="1" x14ac:dyDescent="0.25">
      <c r="L1479" s="55"/>
    </row>
    <row r="1480" spans="12:12" customFormat="1" x14ac:dyDescent="0.25">
      <c r="L1480" s="55"/>
    </row>
    <row r="1481" spans="12:12" customFormat="1" x14ac:dyDescent="0.25">
      <c r="L1481" s="55"/>
    </row>
    <row r="1482" spans="12:12" customFormat="1" x14ac:dyDescent="0.25">
      <c r="L1482" s="55"/>
    </row>
    <row r="1483" spans="12:12" customFormat="1" x14ac:dyDescent="0.25">
      <c r="L1483" s="55"/>
    </row>
    <row r="1484" spans="12:12" customFormat="1" x14ac:dyDescent="0.25">
      <c r="L1484" s="55"/>
    </row>
    <row r="1485" spans="12:12" customFormat="1" x14ac:dyDescent="0.25">
      <c r="L1485" s="55"/>
    </row>
    <row r="1486" spans="12:12" customFormat="1" x14ac:dyDescent="0.25">
      <c r="L1486" s="55"/>
    </row>
    <row r="1487" spans="12:12" customFormat="1" x14ac:dyDescent="0.25">
      <c r="L1487" s="55"/>
    </row>
    <row r="1488" spans="12:12" customFormat="1" x14ac:dyDescent="0.25">
      <c r="L1488" s="55"/>
    </row>
    <row r="1489" spans="12:12" customFormat="1" x14ac:dyDescent="0.25">
      <c r="L1489" s="55"/>
    </row>
    <row r="1490" spans="12:12" customFormat="1" x14ac:dyDescent="0.25">
      <c r="L1490" s="55"/>
    </row>
    <row r="1491" spans="12:12" customFormat="1" x14ac:dyDescent="0.25">
      <c r="L1491" s="55"/>
    </row>
    <row r="1492" spans="12:12" customFormat="1" x14ac:dyDescent="0.25">
      <c r="L1492" s="55"/>
    </row>
    <row r="1493" spans="12:12" customFormat="1" x14ac:dyDescent="0.25">
      <c r="L1493" s="55"/>
    </row>
    <row r="1494" spans="12:12" customFormat="1" x14ac:dyDescent="0.25">
      <c r="L1494" s="55"/>
    </row>
    <row r="1495" spans="12:12" customFormat="1" x14ac:dyDescent="0.25">
      <c r="L1495" s="55"/>
    </row>
    <row r="1496" spans="12:12" customFormat="1" x14ac:dyDescent="0.25">
      <c r="L1496" s="55"/>
    </row>
    <row r="1497" spans="12:12" customFormat="1" x14ac:dyDescent="0.25">
      <c r="L1497" s="55"/>
    </row>
    <row r="1498" spans="12:12" customFormat="1" x14ac:dyDescent="0.25">
      <c r="L1498" s="55"/>
    </row>
    <row r="1499" spans="12:12" customFormat="1" x14ac:dyDescent="0.25">
      <c r="L1499" s="55"/>
    </row>
    <row r="1500" spans="12:12" customFormat="1" x14ac:dyDescent="0.25">
      <c r="L1500" s="55"/>
    </row>
    <row r="1501" spans="12:12" customFormat="1" x14ac:dyDescent="0.25">
      <c r="L1501" s="55"/>
    </row>
    <row r="1502" spans="12:12" customFormat="1" x14ac:dyDescent="0.25">
      <c r="L1502" s="55"/>
    </row>
    <row r="1503" spans="12:12" customFormat="1" x14ac:dyDescent="0.25">
      <c r="L1503" s="55"/>
    </row>
    <row r="1504" spans="12:12" customFormat="1" x14ac:dyDescent="0.25">
      <c r="L1504" s="55"/>
    </row>
    <row r="1505" spans="12:12" customFormat="1" x14ac:dyDescent="0.25">
      <c r="L1505" s="55"/>
    </row>
    <row r="1506" spans="12:12" customFormat="1" x14ac:dyDescent="0.25">
      <c r="L1506" s="55"/>
    </row>
    <row r="1507" spans="12:12" customFormat="1" x14ac:dyDescent="0.25">
      <c r="L1507" s="55"/>
    </row>
    <row r="1508" spans="12:12" customFormat="1" x14ac:dyDescent="0.25">
      <c r="L1508" s="55"/>
    </row>
    <row r="1509" spans="12:12" customFormat="1" x14ac:dyDescent="0.25">
      <c r="L1509" s="55"/>
    </row>
    <row r="1510" spans="12:12" customFormat="1" x14ac:dyDescent="0.25">
      <c r="L1510" s="55"/>
    </row>
    <row r="1511" spans="12:12" customFormat="1" x14ac:dyDescent="0.25">
      <c r="L1511" s="55"/>
    </row>
    <row r="1512" spans="12:12" customFormat="1" x14ac:dyDescent="0.25">
      <c r="L1512" s="55"/>
    </row>
    <row r="1513" spans="12:12" customFormat="1" x14ac:dyDescent="0.25">
      <c r="L1513" s="55"/>
    </row>
    <row r="1514" spans="12:12" customFormat="1" x14ac:dyDescent="0.25">
      <c r="L1514" s="55"/>
    </row>
    <row r="1515" spans="12:12" customFormat="1" x14ac:dyDescent="0.25">
      <c r="L1515" s="55"/>
    </row>
    <row r="1516" spans="12:12" customFormat="1" x14ac:dyDescent="0.25">
      <c r="L1516" s="55"/>
    </row>
    <row r="1517" spans="12:12" customFormat="1" x14ac:dyDescent="0.25">
      <c r="L1517" s="55"/>
    </row>
    <row r="1518" spans="12:12" customFormat="1" x14ac:dyDescent="0.25">
      <c r="L1518" s="55"/>
    </row>
    <row r="1519" spans="12:12" customFormat="1" x14ac:dyDescent="0.25">
      <c r="L1519" s="55"/>
    </row>
    <row r="1520" spans="12:12" customFormat="1" x14ac:dyDescent="0.25">
      <c r="L1520" s="55"/>
    </row>
    <row r="1521" spans="12:12" customFormat="1" x14ac:dyDescent="0.25">
      <c r="L1521" s="55"/>
    </row>
    <row r="1522" spans="12:12" customFormat="1" x14ac:dyDescent="0.25">
      <c r="L1522" s="55"/>
    </row>
    <row r="1523" spans="12:12" customFormat="1" x14ac:dyDescent="0.25">
      <c r="L1523" s="55"/>
    </row>
    <row r="1524" spans="12:12" customFormat="1" x14ac:dyDescent="0.25">
      <c r="L1524" s="55"/>
    </row>
    <row r="1525" spans="12:12" customFormat="1" x14ac:dyDescent="0.25">
      <c r="L1525" s="55"/>
    </row>
    <row r="1526" spans="12:12" customFormat="1" x14ac:dyDescent="0.25">
      <c r="L1526" s="55"/>
    </row>
    <row r="1527" spans="12:12" customFormat="1" x14ac:dyDescent="0.25">
      <c r="L1527" s="55"/>
    </row>
    <row r="1528" spans="12:12" customFormat="1" x14ac:dyDescent="0.25">
      <c r="L1528" s="55"/>
    </row>
    <row r="1529" spans="12:12" customFormat="1" x14ac:dyDescent="0.25">
      <c r="L1529" s="55"/>
    </row>
    <row r="1530" spans="12:12" customFormat="1" x14ac:dyDescent="0.25">
      <c r="L1530" s="55"/>
    </row>
    <row r="1531" spans="12:12" customFormat="1" x14ac:dyDescent="0.25">
      <c r="L1531" s="55"/>
    </row>
    <row r="1532" spans="12:12" customFormat="1" x14ac:dyDescent="0.25">
      <c r="L1532" s="55"/>
    </row>
    <row r="1533" spans="12:12" customFormat="1" x14ac:dyDescent="0.25">
      <c r="L1533" s="55"/>
    </row>
    <row r="1534" spans="12:12" customFormat="1" x14ac:dyDescent="0.25">
      <c r="L1534" s="55"/>
    </row>
    <row r="1535" spans="12:12" customFormat="1" x14ac:dyDescent="0.25">
      <c r="L1535" s="55"/>
    </row>
    <row r="1536" spans="12:12" customFormat="1" x14ac:dyDescent="0.25">
      <c r="L1536" s="55"/>
    </row>
    <row r="1537" spans="12:12" customFormat="1" x14ac:dyDescent="0.25">
      <c r="L1537" s="55"/>
    </row>
    <row r="1538" spans="12:12" customFormat="1" x14ac:dyDescent="0.25">
      <c r="L1538" s="55"/>
    </row>
    <row r="1539" spans="12:12" customFormat="1" x14ac:dyDescent="0.25">
      <c r="L1539" s="55"/>
    </row>
    <row r="1540" spans="12:12" customFormat="1" x14ac:dyDescent="0.25">
      <c r="L1540" s="55"/>
    </row>
    <row r="1541" spans="12:12" customFormat="1" x14ac:dyDescent="0.25">
      <c r="L1541" s="55"/>
    </row>
    <row r="1542" spans="12:12" customFormat="1" x14ac:dyDescent="0.25">
      <c r="L1542" s="55"/>
    </row>
    <row r="1543" spans="12:12" customFormat="1" x14ac:dyDescent="0.25">
      <c r="L1543" s="55"/>
    </row>
    <row r="1544" spans="12:12" customFormat="1" x14ac:dyDescent="0.25">
      <c r="L1544" s="55"/>
    </row>
    <row r="1545" spans="12:12" customFormat="1" x14ac:dyDescent="0.25">
      <c r="L1545" s="55"/>
    </row>
    <row r="1546" spans="12:12" customFormat="1" x14ac:dyDescent="0.25">
      <c r="L1546" s="55"/>
    </row>
    <row r="1547" spans="12:12" customFormat="1" x14ac:dyDescent="0.25">
      <c r="L1547" s="55"/>
    </row>
    <row r="1548" spans="12:12" customFormat="1" x14ac:dyDescent="0.25">
      <c r="L1548" s="55"/>
    </row>
    <row r="1549" spans="12:12" customFormat="1" x14ac:dyDescent="0.25">
      <c r="L1549" s="55"/>
    </row>
    <row r="1550" spans="12:12" customFormat="1" x14ac:dyDescent="0.25">
      <c r="L1550" s="55"/>
    </row>
    <row r="1551" spans="12:12" customFormat="1" x14ac:dyDescent="0.25">
      <c r="L1551" s="55"/>
    </row>
    <row r="1552" spans="12:12" customFormat="1" x14ac:dyDescent="0.25">
      <c r="L1552" s="55"/>
    </row>
    <row r="1553" spans="1:15" customFormat="1" x14ac:dyDescent="0.25">
      <c r="L1553" s="55"/>
    </row>
    <row r="1554" spans="1:15" customFormat="1" x14ac:dyDescent="0.25">
      <c r="L1554" s="55"/>
    </row>
    <row r="1555" spans="1:15" customFormat="1" x14ac:dyDescent="0.25">
      <c r="L1555" s="55"/>
    </row>
    <row r="1556" spans="1:15" customFormat="1" x14ac:dyDescent="0.25">
      <c r="L1556" s="55"/>
    </row>
    <row r="1557" spans="1:15" x14ac:dyDescent="0.25">
      <c r="A1557"/>
      <c r="B1557"/>
      <c r="C1557"/>
      <c r="D1557"/>
      <c r="E1557"/>
      <c r="F1557"/>
      <c r="G1557"/>
      <c r="H1557"/>
      <c r="I1557"/>
      <c r="J1557"/>
      <c r="K1557"/>
      <c r="L1557" s="55"/>
      <c r="M1557"/>
      <c r="N1557"/>
      <c r="O1557"/>
    </row>
    <row r="1558" spans="1:15" x14ac:dyDescent="0.25">
      <c r="A1558"/>
      <c r="B1558"/>
      <c r="C1558"/>
      <c r="D1558"/>
      <c r="E1558"/>
      <c r="F1558"/>
      <c r="G1558"/>
      <c r="H1558"/>
      <c r="I1558"/>
      <c r="J1558"/>
      <c r="K1558"/>
      <c r="L1558" s="55"/>
      <c r="M1558"/>
      <c r="N1558"/>
      <c r="O1558"/>
    </row>
    <row r="1559" spans="1:15" x14ac:dyDescent="0.25">
      <c r="A1559"/>
      <c r="B1559"/>
      <c r="C1559"/>
      <c r="D1559"/>
      <c r="E1559"/>
      <c r="F1559"/>
      <c r="G1559"/>
      <c r="H1559"/>
      <c r="I1559"/>
      <c r="J1559"/>
      <c r="K1559"/>
      <c r="L1559" s="55"/>
      <c r="M1559"/>
      <c r="N1559"/>
      <c r="O1559"/>
    </row>
    <row r="1560" spans="1:15" x14ac:dyDescent="0.25">
      <c r="A1560"/>
      <c r="B1560"/>
      <c r="C1560"/>
      <c r="D1560"/>
      <c r="E1560"/>
      <c r="F1560"/>
      <c r="G1560"/>
      <c r="H1560"/>
      <c r="I1560"/>
      <c r="J1560"/>
      <c r="K1560"/>
      <c r="L1560" s="55"/>
      <c r="M1560"/>
      <c r="N1560"/>
      <c r="O1560"/>
    </row>
    <row r="1561" spans="1:15" x14ac:dyDescent="0.25">
      <c r="A1561"/>
      <c r="B1561"/>
      <c r="C1561"/>
      <c r="D1561"/>
      <c r="E1561"/>
      <c r="F1561"/>
      <c r="G1561"/>
      <c r="H1561"/>
      <c r="I1561"/>
      <c r="J1561"/>
      <c r="K1561"/>
      <c r="L1561" s="55"/>
      <c r="M1561"/>
      <c r="N1561"/>
      <c r="O1561"/>
    </row>
    <row r="1562" spans="1:15" x14ac:dyDescent="0.25">
      <c r="A1562"/>
      <c r="B1562"/>
      <c r="C1562"/>
      <c r="D1562"/>
      <c r="E1562"/>
      <c r="F1562"/>
      <c r="G1562"/>
      <c r="H1562"/>
      <c r="I1562"/>
      <c r="J1562"/>
      <c r="K1562"/>
      <c r="L1562" s="55"/>
      <c r="M1562"/>
      <c r="N1562"/>
      <c r="O1562"/>
    </row>
    <row r="1563" spans="1:15" x14ac:dyDescent="0.25">
      <c r="A1563"/>
      <c r="B1563"/>
      <c r="C1563"/>
      <c r="D1563"/>
      <c r="E1563"/>
      <c r="F1563"/>
      <c r="G1563"/>
      <c r="H1563"/>
      <c r="I1563"/>
      <c r="J1563"/>
      <c r="K1563"/>
      <c r="L1563" s="55"/>
      <c r="M1563"/>
      <c r="N1563"/>
      <c r="O1563"/>
    </row>
    <row r="1564" spans="1:15" x14ac:dyDescent="0.25">
      <c r="A1564"/>
      <c r="B1564"/>
      <c r="C1564"/>
      <c r="D1564"/>
      <c r="E1564"/>
      <c r="F1564"/>
      <c r="G1564"/>
      <c r="H1564"/>
      <c r="I1564"/>
      <c r="J1564"/>
      <c r="K1564"/>
      <c r="L1564" s="55"/>
      <c r="M1564"/>
      <c r="N1564"/>
      <c r="O1564"/>
    </row>
    <row r="1565" spans="1:15" x14ac:dyDescent="0.25">
      <c r="A1565"/>
      <c r="B1565"/>
      <c r="C1565"/>
      <c r="D1565"/>
      <c r="E1565"/>
      <c r="F1565"/>
      <c r="G1565"/>
      <c r="H1565"/>
      <c r="I1565"/>
      <c r="J1565"/>
      <c r="K1565"/>
      <c r="L1565" s="55"/>
      <c r="M1565"/>
      <c r="N1565"/>
      <c r="O1565"/>
    </row>
    <row r="1566" spans="1:15" x14ac:dyDescent="0.25">
      <c r="A1566"/>
      <c r="B1566"/>
      <c r="C1566"/>
      <c r="D1566"/>
      <c r="E1566"/>
      <c r="F1566"/>
      <c r="G1566"/>
      <c r="H1566"/>
      <c r="I1566"/>
      <c r="J1566"/>
      <c r="K1566"/>
      <c r="L1566" s="55"/>
      <c r="M1566"/>
      <c r="N1566"/>
      <c r="O1566"/>
    </row>
    <row r="1567" spans="1:15" x14ac:dyDescent="0.25">
      <c r="A1567"/>
      <c r="B1567"/>
      <c r="C1567"/>
      <c r="D1567"/>
      <c r="E1567"/>
      <c r="F1567"/>
      <c r="G1567"/>
      <c r="H1567"/>
      <c r="I1567"/>
      <c r="J1567"/>
      <c r="K1567"/>
      <c r="L1567" s="55"/>
      <c r="M1567"/>
      <c r="N1567"/>
      <c r="O1567"/>
    </row>
    <row r="1568" spans="1:15" x14ac:dyDescent="0.25">
      <c r="A1568"/>
      <c r="B1568"/>
      <c r="C1568"/>
      <c r="D1568"/>
      <c r="E1568"/>
      <c r="F1568"/>
      <c r="G1568"/>
      <c r="H1568"/>
      <c r="I1568"/>
      <c r="J1568"/>
      <c r="K1568"/>
      <c r="L1568" s="55"/>
      <c r="M1568"/>
      <c r="N1568"/>
      <c r="O1568"/>
    </row>
    <row r="1569" spans="1:15" x14ac:dyDescent="0.25">
      <c r="A1569"/>
      <c r="B1569"/>
      <c r="C1569"/>
      <c r="D1569"/>
      <c r="E1569"/>
      <c r="F1569"/>
      <c r="G1569"/>
      <c r="H1569"/>
      <c r="I1569"/>
      <c r="J1569"/>
      <c r="K1569"/>
      <c r="L1569" s="55"/>
      <c r="M1569"/>
      <c r="N1569"/>
      <c r="O1569"/>
    </row>
    <row r="1570" spans="1:15" x14ac:dyDescent="0.25">
      <c r="A1570"/>
      <c r="B1570"/>
      <c r="C1570"/>
      <c r="D1570"/>
      <c r="E1570"/>
      <c r="F1570"/>
      <c r="G1570"/>
      <c r="H1570"/>
      <c r="I1570"/>
      <c r="J1570"/>
      <c r="K1570"/>
      <c r="L1570" s="55"/>
      <c r="M1570"/>
      <c r="N1570"/>
      <c r="O1570"/>
    </row>
    <row r="1571" spans="1:15" x14ac:dyDescent="0.25">
      <c r="A1571"/>
      <c r="B1571"/>
      <c r="C1571"/>
      <c r="D1571"/>
      <c r="E1571"/>
      <c r="F1571"/>
      <c r="G1571"/>
      <c r="H1571"/>
      <c r="I1571"/>
      <c r="J1571"/>
      <c r="K1571"/>
      <c r="L1571" s="55"/>
      <c r="M1571"/>
      <c r="N1571"/>
      <c r="O1571"/>
    </row>
    <row r="1572" spans="1:15" x14ac:dyDescent="0.25">
      <c r="A1572"/>
      <c r="B1572"/>
      <c r="C1572"/>
      <c r="D1572"/>
      <c r="E1572"/>
      <c r="F1572"/>
      <c r="G1572"/>
      <c r="H1572"/>
      <c r="I1572"/>
      <c r="J1572"/>
      <c r="K1572"/>
      <c r="L1572" s="55"/>
      <c r="M1572"/>
      <c r="N1572"/>
      <c r="O1572"/>
    </row>
    <row r="1573" spans="1:15" x14ac:dyDescent="0.25">
      <c r="A1573"/>
      <c r="B1573"/>
      <c r="C1573"/>
      <c r="D1573"/>
      <c r="E1573"/>
      <c r="F1573"/>
      <c r="G1573"/>
      <c r="H1573"/>
      <c r="I1573"/>
      <c r="J1573"/>
      <c r="K1573"/>
      <c r="L1573" s="55"/>
      <c r="M1573"/>
      <c r="N1573"/>
      <c r="O1573"/>
    </row>
    <row r="1574" spans="1:15" x14ac:dyDescent="0.25">
      <c r="A1574"/>
      <c r="B1574"/>
      <c r="C1574"/>
      <c r="D1574"/>
      <c r="E1574"/>
      <c r="F1574"/>
      <c r="G1574"/>
      <c r="H1574"/>
      <c r="I1574"/>
      <c r="J1574"/>
      <c r="K1574"/>
      <c r="L1574" s="55"/>
      <c r="M1574"/>
      <c r="N1574"/>
      <c r="O1574"/>
    </row>
    <row r="1575" spans="1:15" x14ac:dyDescent="0.25">
      <c r="A1575"/>
      <c r="B1575"/>
      <c r="C1575"/>
      <c r="D1575"/>
      <c r="E1575"/>
      <c r="F1575"/>
      <c r="G1575"/>
      <c r="H1575"/>
      <c r="I1575"/>
      <c r="J1575"/>
      <c r="K1575"/>
      <c r="L1575" s="55"/>
      <c r="M1575"/>
      <c r="N1575"/>
      <c r="O1575"/>
    </row>
    <row r="1576" spans="1:15" x14ac:dyDescent="0.25">
      <c r="A1576"/>
      <c r="B1576"/>
      <c r="C1576"/>
      <c r="D1576"/>
      <c r="E1576"/>
      <c r="F1576"/>
      <c r="G1576"/>
      <c r="H1576"/>
      <c r="I1576"/>
      <c r="J1576"/>
      <c r="K1576"/>
      <c r="L1576" s="55"/>
      <c r="M1576"/>
      <c r="N1576"/>
      <c r="O1576"/>
    </row>
    <row r="1577" spans="1:15" x14ac:dyDescent="0.25">
      <c r="A1577"/>
      <c r="B1577"/>
      <c r="C1577"/>
      <c r="D1577"/>
      <c r="E1577"/>
      <c r="F1577"/>
      <c r="G1577"/>
      <c r="H1577"/>
      <c r="I1577"/>
      <c r="J1577"/>
      <c r="K1577"/>
      <c r="L1577" s="55"/>
      <c r="M1577"/>
      <c r="N1577"/>
      <c r="O1577"/>
    </row>
    <row r="1578" spans="1:15" x14ac:dyDescent="0.25">
      <c r="A1578"/>
      <c r="B1578"/>
      <c r="C1578"/>
      <c r="D1578"/>
      <c r="E1578"/>
      <c r="F1578"/>
      <c r="G1578"/>
      <c r="H1578"/>
      <c r="I1578"/>
      <c r="J1578"/>
      <c r="K1578"/>
      <c r="L1578" s="55"/>
      <c r="M1578"/>
      <c r="N1578"/>
      <c r="O1578"/>
    </row>
    <row r="1579" spans="1:15" x14ac:dyDescent="0.25">
      <c r="A1579"/>
      <c r="B1579"/>
      <c r="C1579"/>
      <c r="D1579"/>
      <c r="E1579"/>
      <c r="F1579"/>
      <c r="G1579"/>
      <c r="H1579"/>
      <c r="I1579"/>
      <c r="J1579"/>
      <c r="K1579"/>
      <c r="L1579" s="55"/>
      <c r="M1579"/>
      <c r="N1579"/>
      <c r="O1579"/>
    </row>
    <row r="1580" spans="1:15" x14ac:dyDescent="0.25">
      <c r="A1580"/>
      <c r="B1580"/>
      <c r="C1580"/>
      <c r="D1580"/>
      <c r="E1580"/>
      <c r="F1580"/>
      <c r="G1580"/>
      <c r="H1580"/>
      <c r="I1580"/>
      <c r="J1580"/>
      <c r="K1580"/>
      <c r="L1580" s="55"/>
      <c r="M1580"/>
      <c r="N1580"/>
      <c r="O1580"/>
    </row>
    <row r="1581" spans="1:15" x14ac:dyDescent="0.25">
      <c r="A1581"/>
      <c r="B1581"/>
      <c r="C1581"/>
      <c r="D1581"/>
      <c r="E1581"/>
      <c r="F1581"/>
      <c r="G1581"/>
      <c r="H1581"/>
      <c r="I1581"/>
      <c r="J1581"/>
      <c r="K1581"/>
      <c r="L1581" s="55"/>
      <c r="M1581"/>
      <c r="N1581"/>
      <c r="O1581"/>
    </row>
    <row r="1582" spans="1:15" x14ac:dyDescent="0.25">
      <c r="A1582"/>
      <c r="B1582"/>
      <c r="C1582"/>
      <c r="D1582"/>
      <c r="E1582"/>
      <c r="F1582"/>
      <c r="G1582"/>
      <c r="H1582"/>
      <c r="I1582"/>
      <c r="J1582"/>
      <c r="K1582"/>
      <c r="L1582" s="55"/>
      <c r="M1582"/>
      <c r="N1582"/>
      <c r="O1582"/>
    </row>
    <row r="1583" spans="1:15" x14ac:dyDescent="0.25">
      <c r="A1583"/>
      <c r="B1583"/>
      <c r="C1583"/>
      <c r="D1583"/>
      <c r="E1583"/>
      <c r="F1583"/>
      <c r="G1583"/>
      <c r="H1583"/>
      <c r="I1583"/>
      <c r="J1583"/>
      <c r="K1583"/>
      <c r="L1583" s="55"/>
      <c r="M1583"/>
      <c r="N1583"/>
      <c r="O1583"/>
    </row>
    <row r="1584" spans="1:15" x14ac:dyDescent="0.25">
      <c r="A1584"/>
      <c r="B1584"/>
      <c r="C1584"/>
      <c r="D1584"/>
      <c r="E1584"/>
      <c r="F1584"/>
      <c r="G1584"/>
      <c r="H1584"/>
      <c r="I1584"/>
      <c r="J1584"/>
      <c r="K1584"/>
      <c r="L1584" s="55"/>
      <c r="M1584"/>
      <c r="N1584"/>
      <c r="O1584"/>
    </row>
    <row r="1585" spans="1:15" x14ac:dyDescent="0.25">
      <c r="A1585"/>
      <c r="B1585"/>
      <c r="C1585"/>
      <c r="D1585"/>
      <c r="E1585"/>
      <c r="F1585"/>
      <c r="G1585"/>
      <c r="H1585"/>
      <c r="I1585"/>
      <c r="J1585"/>
      <c r="K1585"/>
      <c r="L1585" s="55"/>
      <c r="M1585"/>
      <c r="N1585"/>
      <c r="O1585"/>
    </row>
    <row r="1586" spans="1:15" x14ac:dyDescent="0.25">
      <c r="A1586"/>
      <c r="B1586"/>
      <c r="C1586"/>
      <c r="D1586"/>
      <c r="E1586"/>
      <c r="F1586"/>
      <c r="G1586"/>
      <c r="H1586"/>
      <c r="I1586"/>
      <c r="J1586"/>
      <c r="K1586"/>
      <c r="L1586" s="55"/>
      <c r="M1586"/>
      <c r="N1586"/>
      <c r="O1586"/>
    </row>
    <row r="1587" spans="1:15" x14ac:dyDescent="0.25">
      <c r="A1587"/>
      <c r="B1587"/>
      <c r="C1587"/>
      <c r="D1587"/>
      <c r="E1587"/>
      <c r="F1587"/>
      <c r="G1587"/>
      <c r="H1587"/>
      <c r="I1587"/>
      <c r="J1587"/>
      <c r="K1587"/>
      <c r="L1587" s="55"/>
      <c r="M1587"/>
      <c r="N1587"/>
      <c r="O1587"/>
    </row>
    <row r="1588" spans="1:15" x14ac:dyDescent="0.25">
      <c r="A1588"/>
      <c r="B1588"/>
      <c r="C1588"/>
      <c r="D1588"/>
      <c r="E1588"/>
      <c r="F1588"/>
      <c r="G1588"/>
      <c r="H1588"/>
      <c r="I1588"/>
      <c r="J1588"/>
      <c r="K1588"/>
      <c r="L1588" s="55"/>
      <c r="M1588"/>
      <c r="N1588"/>
      <c r="O1588"/>
    </row>
    <row r="1589" spans="1:15" x14ac:dyDescent="0.25">
      <c r="A1589"/>
      <c r="B1589"/>
      <c r="C1589"/>
      <c r="D1589"/>
      <c r="E1589"/>
      <c r="F1589"/>
      <c r="G1589"/>
      <c r="H1589"/>
      <c r="I1589"/>
      <c r="J1589"/>
      <c r="K1589"/>
      <c r="L1589" s="55"/>
      <c r="M1589"/>
      <c r="N1589"/>
      <c r="O1589"/>
    </row>
    <row r="1590" spans="1:15" x14ac:dyDescent="0.25">
      <c r="A1590"/>
      <c r="B1590"/>
      <c r="C1590"/>
      <c r="D1590"/>
      <c r="E1590"/>
      <c r="F1590"/>
      <c r="G1590"/>
      <c r="H1590"/>
      <c r="I1590"/>
      <c r="J1590"/>
      <c r="K1590"/>
      <c r="L1590" s="55"/>
      <c r="M1590"/>
      <c r="N1590"/>
      <c r="O1590"/>
    </row>
    <row r="1591" spans="1:15" x14ac:dyDescent="0.25">
      <c r="A1591"/>
      <c r="B1591"/>
      <c r="C1591"/>
      <c r="D1591"/>
      <c r="E1591"/>
      <c r="F1591"/>
      <c r="G1591"/>
      <c r="H1591"/>
      <c r="I1591"/>
      <c r="J1591"/>
      <c r="K1591"/>
      <c r="L1591" s="55"/>
      <c r="M1591"/>
      <c r="N1591"/>
      <c r="O1591"/>
    </row>
    <row r="1592" spans="1:15" x14ac:dyDescent="0.25">
      <c r="A1592"/>
      <c r="B1592"/>
      <c r="C1592"/>
      <c r="D1592"/>
      <c r="E1592"/>
      <c r="F1592"/>
      <c r="G1592"/>
      <c r="H1592"/>
      <c r="I1592"/>
      <c r="J1592"/>
      <c r="K1592"/>
      <c r="L1592" s="55"/>
      <c r="M1592"/>
      <c r="N1592"/>
      <c r="O1592"/>
    </row>
    <row r="1593" spans="1:15" x14ac:dyDescent="0.25">
      <c r="A1593"/>
      <c r="B1593"/>
      <c r="C1593"/>
      <c r="D1593"/>
      <c r="E1593"/>
      <c r="F1593"/>
      <c r="G1593"/>
      <c r="H1593"/>
      <c r="I1593"/>
      <c r="J1593"/>
      <c r="K1593"/>
      <c r="L1593" s="55"/>
      <c r="M1593"/>
      <c r="N1593"/>
      <c r="O1593"/>
    </row>
    <row r="1594" spans="1:15" x14ac:dyDescent="0.25">
      <c r="A1594"/>
      <c r="B1594"/>
      <c r="C1594"/>
      <c r="D1594"/>
      <c r="E1594"/>
      <c r="F1594"/>
      <c r="G1594"/>
      <c r="H1594"/>
      <c r="I1594"/>
      <c r="J1594"/>
      <c r="K1594"/>
      <c r="L1594" s="55"/>
      <c r="M1594"/>
      <c r="N1594"/>
      <c r="O1594"/>
    </row>
    <row r="1595" spans="1:15" x14ac:dyDescent="0.25">
      <c r="A1595"/>
      <c r="B1595"/>
      <c r="C1595"/>
      <c r="D1595"/>
      <c r="E1595"/>
      <c r="F1595"/>
      <c r="G1595"/>
      <c r="H1595"/>
      <c r="I1595"/>
      <c r="J1595"/>
      <c r="K1595"/>
      <c r="L1595" s="55"/>
      <c r="M1595"/>
      <c r="N1595"/>
      <c r="O1595"/>
    </row>
    <row r="1596" spans="1:15" x14ac:dyDescent="0.25">
      <c r="A1596"/>
      <c r="B1596"/>
      <c r="C1596"/>
      <c r="D1596"/>
      <c r="E1596"/>
      <c r="F1596"/>
      <c r="G1596"/>
      <c r="H1596"/>
      <c r="I1596"/>
      <c r="J1596"/>
      <c r="K1596"/>
      <c r="L1596" s="55"/>
      <c r="M1596"/>
      <c r="N1596"/>
      <c r="O1596"/>
    </row>
    <row r="1597" spans="1:15" x14ac:dyDescent="0.25">
      <c r="A1597"/>
      <c r="B1597"/>
      <c r="C1597"/>
      <c r="D1597"/>
      <c r="E1597"/>
      <c r="F1597"/>
      <c r="G1597"/>
      <c r="H1597"/>
      <c r="I1597"/>
      <c r="J1597"/>
      <c r="K1597"/>
      <c r="L1597" s="55"/>
      <c r="M1597"/>
      <c r="N1597"/>
      <c r="O1597"/>
    </row>
    <row r="1598" spans="1:15" x14ac:dyDescent="0.25">
      <c r="A1598"/>
      <c r="B1598"/>
      <c r="C1598"/>
      <c r="D1598"/>
      <c r="E1598"/>
      <c r="F1598"/>
      <c r="G1598"/>
      <c r="H1598"/>
      <c r="I1598"/>
      <c r="J1598"/>
      <c r="K1598"/>
      <c r="L1598" s="55"/>
      <c r="M1598"/>
      <c r="N1598"/>
      <c r="O1598"/>
    </row>
    <row r="1599" spans="1:15" x14ac:dyDescent="0.25">
      <c r="A1599"/>
      <c r="B1599"/>
      <c r="C1599"/>
      <c r="D1599"/>
      <c r="E1599"/>
      <c r="F1599"/>
      <c r="G1599"/>
      <c r="H1599"/>
      <c r="I1599"/>
      <c r="J1599"/>
      <c r="K1599"/>
      <c r="L1599" s="55"/>
      <c r="M1599"/>
      <c r="N1599"/>
      <c r="O1599"/>
    </row>
    <row r="1600" spans="1:15" x14ac:dyDescent="0.25">
      <c r="A1600"/>
      <c r="B1600"/>
      <c r="C1600"/>
      <c r="D1600"/>
      <c r="E1600"/>
      <c r="F1600"/>
      <c r="G1600"/>
      <c r="H1600"/>
      <c r="I1600"/>
      <c r="J1600"/>
      <c r="K1600"/>
      <c r="L1600" s="55"/>
      <c r="M1600"/>
      <c r="N1600"/>
      <c r="O1600"/>
    </row>
    <row r="1601" spans="1:15" x14ac:dyDescent="0.25">
      <c r="A1601"/>
      <c r="B1601"/>
      <c r="C1601"/>
      <c r="D1601"/>
      <c r="E1601"/>
      <c r="F1601"/>
      <c r="G1601"/>
      <c r="H1601"/>
      <c r="I1601"/>
      <c r="J1601"/>
      <c r="K1601"/>
      <c r="L1601" s="55"/>
      <c r="M1601"/>
      <c r="N1601"/>
      <c r="O1601"/>
    </row>
    <row r="1602" spans="1:15" x14ac:dyDescent="0.25">
      <c r="A1602"/>
      <c r="B1602"/>
      <c r="C1602"/>
      <c r="D1602"/>
      <c r="E1602"/>
      <c r="F1602"/>
      <c r="G1602"/>
      <c r="H1602"/>
      <c r="I1602"/>
      <c r="J1602"/>
      <c r="K1602"/>
      <c r="L1602" s="55"/>
      <c r="M1602"/>
      <c r="N1602"/>
      <c r="O1602"/>
    </row>
    <row r="1603" spans="1:15" x14ac:dyDescent="0.25">
      <c r="A1603"/>
      <c r="B1603"/>
      <c r="C1603"/>
      <c r="D1603"/>
      <c r="E1603"/>
      <c r="F1603"/>
      <c r="G1603"/>
      <c r="H1603"/>
      <c r="I1603"/>
      <c r="J1603"/>
      <c r="K1603"/>
      <c r="L1603" s="55"/>
      <c r="M1603"/>
      <c r="N1603"/>
      <c r="O1603"/>
    </row>
    <row r="1604" spans="1:15" x14ac:dyDescent="0.25">
      <c r="A1604"/>
      <c r="B1604"/>
      <c r="C1604"/>
      <c r="D1604"/>
      <c r="E1604"/>
      <c r="F1604"/>
      <c r="G1604"/>
      <c r="H1604"/>
      <c r="I1604"/>
      <c r="J1604"/>
      <c r="K1604"/>
      <c r="L1604" s="55"/>
      <c r="M1604"/>
      <c r="N1604"/>
      <c r="O1604"/>
    </row>
    <row r="1605" spans="1:15" x14ac:dyDescent="0.25">
      <c r="A1605"/>
      <c r="B1605"/>
      <c r="C1605"/>
      <c r="D1605"/>
      <c r="E1605"/>
      <c r="F1605"/>
      <c r="G1605"/>
      <c r="H1605"/>
      <c r="I1605"/>
      <c r="J1605"/>
      <c r="K1605"/>
      <c r="L1605" s="55"/>
      <c r="M1605"/>
      <c r="N1605"/>
      <c r="O1605"/>
    </row>
    <row r="1606" spans="1:15" x14ac:dyDescent="0.25">
      <c r="A1606"/>
      <c r="B1606"/>
      <c r="C1606"/>
      <c r="D1606"/>
      <c r="E1606"/>
      <c r="F1606"/>
      <c r="G1606"/>
      <c r="H1606"/>
      <c r="I1606"/>
      <c r="J1606"/>
      <c r="K1606"/>
      <c r="L1606" s="55"/>
      <c r="M1606"/>
      <c r="N1606"/>
      <c r="O1606"/>
    </row>
    <row r="1607" spans="1:15" x14ac:dyDescent="0.25">
      <c r="A1607"/>
      <c r="B1607"/>
      <c r="C1607"/>
      <c r="D1607"/>
      <c r="E1607"/>
      <c r="F1607"/>
      <c r="G1607"/>
      <c r="H1607"/>
      <c r="I1607"/>
      <c r="J1607"/>
      <c r="K1607"/>
      <c r="L1607" s="55"/>
      <c r="M1607"/>
      <c r="N1607"/>
      <c r="O1607"/>
    </row>
    <row r="1608" spans="1:15" x14ac:dyDescent="0.25">
      <c r="A1608"/>
      <c r="B1608"/>
      <c r="C1608"/>
      <c r="D1608"/>
      <c r="E1608"/>
      <c r="F1608"/>
      <c r="G1608"/>
      <c r="H1608"/>
      <c r="I1608"/>
      <c r="J1608"/>
      <c r="K1608"/>
      <c r="L1608" s="55"/>
      <c r="M1608"/>
      <c r="N1608"/>
      <c r="O1608"/>
    </row>
    <row r="1609" spans="1:15" x14ac:dyDescent="0.25">
      <c r="A1609"/>
      <c r="B1609"/>
      <c r="C1609"/>
      <c r="D1609"/>
      <c r="E1609"/>
      <c r="F1609"/>
      <c r="G1609"/>
      <c r="H1609"/>
      <c r="I1609"/>
      <c r="J1609"/>
      <c r="K1609"/>
      <c r="L1609" s="55"/>
      <c r="M1609"/>
      <c r="N1609"/>
      <c r="O1609"/>
    </row>
    <row r="1610" spans="1:15" x14ac:dyDescent="0.25">
      <c r="A1610"/>
      <c r="B1610"/>
      <c r="C1610"/>
      <c r="D1610"/>
      <c r="E1610"/>
      <c r="F1610"/>
      <c r="G1610"/>
      <c r="H1610"/>
      <c r="I1610"/>
      <c r="J1610"/>
      <c r="K1610"/>
      <c r="L1610" s="55"/>
      <c r="M1610"/>
      <c r="N1610"/>
      <c r="O1610"/>
    </row>
    <row r="1611" spans="1:15" x14ac:dyDescent="0.25">
      <c r="A1611"/>
      <c r="B1611"/>
      <c r="C1611"/>
      <c r="D1611"/>
      <c r="E1611"/>
      <c r="F1611"/>
      <c r="G1611"/>
      <c r="H1611"/>
      <c r="I1611"/>
      <c r="J1611"/>
      <c r="K1611"/>
      <c r="L1611" s="55"/>
      <c r="M1611"/>
      <c r="N1611"/>
      <c r="O1611"/>
    </row>
    <row r="1612" spans="1:15" x14ac:dyDescent="0.25">
      <c r="A1612"/>
      <c r="B1612"/>
      <c r="C1612"/>
      <c r="D1612"/>
      <c r="E1612"/>
      <c r="F1612"/>
      <c r="G1612"/>
      <c r="H1612"/>
      <c r="I1612"/>
      <c r="J1612"/>
      <c r="K1612"/>
      <c r="L1612" s="55"/>
      <c r="M1612"/>
      <c r="N1612"/>
      <c r="O1612"/>
    </row>
    <row r="1613" spans="1:15" x14ac:dyDescent="0.25">
      <c r="A1613"/>
      <c r="B1613"/>
      <c r="C1613"/>
      <c r="D1613"/>
      <c r="E1613"/>
      <c r="F1613"/>
      <c r="G1613"/>
      <c r="H1613"/>
      <c r="I1613"/>
      <c r="J1613"/>
      <c r="K1613"/>
      <c r="L1613" s="55"/>
      <c r="M1613"/>
      <c r="N1613"/>
      <c r="O1613"/>
    </row>
    <row r="1614" spans="1:15" x14ac:dyDescent="0.25">
      <c r="A1614"/>
      <c r="B1614"/>
      <c r="C1614"/>
      <c r="D1614"/>
      <c r="E1614"/>
      <c r="F1614"/>
      <c r="G1614"/>
      <c r="H1614"/>
      <c r="I1614"/>
      <c r="J1614"/>
      <c r="K1614"/>
      <c r="L1614" s="55"/>
      <c r="M1614"/>
      <c r="N1614"/>
      <c r="O1614"/>
    </row>
    <row r="1615" spans="1:15" x14ac:dyDescent="0.25">
      <c r="A1615"/>
      <c r="B1615"/>
      <c r="C1615"/>
      <c r="D1615"/>
      <c r="E1615"/>
      <c r="F1615"/>
      <c r="G1615"/>
      <c r="H1615"/>
      <c r="I1615"/>
      <c r="J1615"/>
      <c r="K1615"/>
      <c r="L1615" s="55"/>
      <c r="M1615"/>
      <c r="N1615"/>
      <c r="O1615"/>
    </row>
    <row r="1616" spans="1:15" x14ac:dyDescent="0.25">
      <c r="A1616"/>
      <c r="B1616"/>
      <c r="C1616"/>
      <c r="D1616"/>
      <c r="E1616"/>
      <c r="F1616"/>
      <c r="G1616"/>
      <c r="H1616"/>
      <c r="I1616"/>
      <c r="J1616"/>
      <c r="K1616"/>
      <c r="L1616" s="55"/>
      <c r="M1616"/>
      <c r="N1616"/>
      <c r="O1616"/>
    </row>
    <row r="1617" spans="1:15" x14ac:dyDescent="0.25">
      <c r="A1617"/>
      <c r="B1617"/>
      <c r="C1617"/>
      <c r="D1617"/>
      <c r="E1617"/>
      <c r="F1617"/>
      <c r="G1617"/>
      <c r="H1617"/>
      <c r="I1617"/>
      <c r="J1617"/>
      <c r="K1617"/>
      <c r="L1617" s="55"/>
      <c r="M1617"/>
      <c r="N1617"/>
      <c r="O1617"/>
    </row>
    <row r="1618" spans="1:15" x14ac:dyDescent="0.25">
      <c r="A1618"/>
      <c r="B1618"/>
      <c r="C1618"/>
      <c r="D1618"/>
      <c r="E1618"/>
      <c r="F1618"/>
      <c r="G1618"/>
      <c r="H1618"/>
      <c r="I1618"/>
      <c r="J1618"/>
      <c r="K1618"/>
      <c r="L1618" s="55"/>
      <c r="M1618"/>
      <c r="N1618"/>
      <c r="O1618"/>
    </row>
    <row r="1619" spans="1:15" x14ac:dyDescent="0.25">
      <c r="A1619"/>
      <c r="B1619"/>
      <c r="C1619"/>
      <c r="D1619"/>
      <c r="E1619"/>
      <c r="F1619"/>
      <c r="G1619"/>
      <c r="H1619"/>
      <c r="I1619"/>
      <c r="J1619"/>
      <c r="K1619"/>
      <c r="L1619" s="55"/>
      <c r="M1619"/>
      <c r="N1619"/>
      <c r="O1619"/>
    </row>
    <row r="1620" spans="1:15" x14ac:dyDescent="0.25">
      <c r="A1620"/>
      <c r="B1620"/>
      <c r="C1620"/>
      <c r="D1620"/>
      <c r="E1620"/>
      <c r="F1620"/>
      <c r="G1620"/>
      <c r="H1620"/>
      <c r="I1620"/>
      <c r="J1620"/>
      <c r="K1620"/>
      <c r="L1620" s="55"/>
      <c r="M1620"/>
      <c r="N1620"/>
      <c r="O1620"/>
    </row>
    <row r="1621" spans="1:15" x14ac:dyDescent="0.25">
      <c r="A1621"/>
      <c r="B1621"/>
      <c r="C1621"/>
      <c r="D1621"/>
      <c r="E1621"/>
      <c r="F1621"/>
      <c r="G1621"/>
      <c r="H1621"/>
      <c r="I1621"/>
      <c r="J1621"/>
      <c r="K1621"/>
      <c r="L1621" s="55"/>
      <c r="M1621"/>
      <c r="N1621"/>
      <c r="O1621"/>
    </row>
    <row r="1622" spans="1:15" x14ac:dyDescent="0.25">
      <c r="A1622"/>
      <c r="B1622"/>
      <c r="C1622"/>
      <c r="D1622"/>
      <c r="E1622"/>
      <c r="F1622"/>
      <c r="G1622"/>
      <c r="H1622"/>
      <c r="I1622"/>
      <c r="J1622"/>
      <c r="K1622"/>
      <c r="L1622" s="55"/>
      <c r="M1622"/>
      <c r="N1622"/>
      <c r="O1622"/>
    </row>
    <row r="1623" spans="1:15" x14ac:dyDescent="0.25">
      <c r="A1623"/>
      <c r="B1623"/>
      <c r="C1623"/>
      <c r="D1623"/>
      <c r="E1623"/>
      <c r="F1623"/>
      <c r="G1623"/>
      <c r="H1623"/>
      <c r="I1623"/>
      <c r="J1623"/>
      <c r="K1623"/>
      <c r="L1623" s="55"/>
      <c r="M1623"/>
      <c r="N1623"/>
      <c r="O1623"/>
    </row>
    <row r="1624" spans="1:15" x14ac:dyDescent="0.25">
      <c r="A1624"/>
      <c r="B1624"/>
      <c r="C1624"/>
      <c r="D1624"/>
      <c r="E1624"/>
      <c r="F1624"/>
      <c r="G1624"/>
      <c r="H1624"/>
      <c r="I1624"/>
      <c r="J1624"/>
      <c r="K1624"/>
      <c r="L1624" s="55"/>
      <c r="M1624"/>
      <c r="N1624"/>
      <c r="O1624"/>
    </row>
    <row r="1625" spans="1:15" x14ac:dyDescent="0.25">
      <c r="A1625"/>
      <c r="B1625"/>
      <c r="C1625"/>
      <c r="D1625"/>
      <c r="E1625"/>
      <c r="F1625"/>
      <c r="G1625"/>
      <c r="H1625"/>
      <c r="I1625"/>
      <c r="J1625"/>
      <c r="K1625"/>
      <c r="L1625" s="55"/>
      <c r="M1625"/>
      <c r="N1625"/>
      <c r="O1625"/>
    </row>
    <row r="1626" spans="1:15" x14ac:dyDescent="0.25">
      <c r="A1626"/>
      <c r="B1626"/>
      <c r="C1626"/>
      <c r="D1626"/>
      <c r="E1626"/>
      <c r="F1626"/>
      <c r="G1626"/>
      <c r="H1626"/>
      <c r="I1626"/>
      <c r="J1626"/>
      <c r="K1626"/>
      <c r="L1626" s="55"/>
      <c r="M1626"/>
      <c r="N1626"/>
      <c r="O1626"/>
    </row>
    <row r="1627" spans="1:15" x14ac:dyDescent="0.25">
      <c r="A1627"/>
      <c r="B1627"/>
      <c r="C1627"/>
      <c r="D1627"/>
      <c r="E1627"/>
      <c r="F1627"/>
      <c r="G1627"/>
      <c r="H1627"/>
      <c r="I1627"/>
      <c r="J1627"/>
      <c r="K1627"/>
      <c r="L1627" s="55"/>
      <c r="M1627"/>
      <c r="N1627"/>
      <c r="O1627"/>
    </row>
    <row r="1628" spans="1:15" x14ac:dyDescent="0.25">
      <c r="A1628"/>
      <c r="B1628"/>
      <c r="C1628"/>
      <c r="D1628"/>
      <c r="E1628"/>
      <c r="F1628"/>
      <c r="G1628"/>
      <c r="H1628"/>
      <c r="I1628"/>
      <c r="J1628"/>
      <c r="K1628"/>
      <c r="L1628" s="55"/>
      <c r="M1628"/>
      <c r="N1628"/>
      <c r="O1628"/>
    </row>
    <row r="1629" spans="1:15" x14ac:dyDescent="0.25">
      <c r="A1629"/>
      <c r="B1629"/>
      <c r="C1629"/>
      <c r="D1629"/>
      <c r="E1629"/>
      <c r="F1629"/>
      <c r="G1629"/>
      <c r="H1629"/>
      <c r="I1629"/>
      <c r="J1629"/>
      <c r="K1629"/>
      <c r="L1629" s="55"/>
      <c r="M1629"/>
      <c r="N1629"/>
      <c r="O1629"/>
    </row>
    <row r="1630" spans="1:15" x14ac:dyDescent="0.25">
      <c r="A1630"/>
      <c r="B1630"/>
      <c r="C1630"/>
      <c r="D1630"/>
      <c r="E1630"/>
      <c r="F1630"/>
      <c r="G1630"/>
      <c r="H1630"/>
      <c r="I1630"/>
      <c r="J1630"/>
      <c r="K1630"/>
      <c r="L1630" s="55"/>
      <c r="M1630"/>
      <c r="N1630"/>
      <c r="O1630"/>
    </row>
    <row r="1631" spans="1:15" x14ac:dyDescent="0.25">
      <c r="A1631"/>
      <c r="B1631"/>
      <c r="C1631"/>
      <c r="D1631"/>
      <c r="E1631"/>
      <c r="F1631"/>
      <c r="G1631"/>
      <c r="H1631"/>
      <c r="I1631"/>
      <c r="J1631"/>
      <c r="K1631"/>
      <c r="L1631" s="55"/>
      <c r="M1631"/>
      <c r="N1631"/>
      <c r="O1631"/>
    </row>
    <row r="1632" spans="1:15" x14ac:dyDescent="0.25">
      <c r="A1632"/>
      <c r="B1632"/>
      <c r="C1632"/>
      <c r="D1632"/>
      <c r="E1632"/>
      <c r="F1632"/>
      <c r="G1632"/>
      <c r="H1632"/>
      <c r="I1632"/>
      <c r="J1632"/>
      <c r="K1632"/>
      <c r="L1632" s="55"/>
      <c r="M1632"/>
      <c r="N1632"/>
      <c r="O1632"/>
    </row>
    <row r="1633" spans="1:15" x14ac:dyDescent="0.25">
      <c r="A1633"/>
      <c r="B1633"/>
      <c r="C1633"/>
      <c r="D1633"/>
      <c r="E1633"/>
      <c r="F1633"/>
      <c r="G1633"/>
      <c r="H1633"/>
      <c r="I1633"/>
      <c r="J1633"/>
      <c r="K1633"/>
      <c r="L1633" s="55"/>
      <c r="M1633"/>
      <c r="N1633"/>
      <c r="O1633"/>
    </row>
    <row r="1634" spans="1:15" x14ac:dyDescent="0.25">
      <c r="A1634"/>
      <c r="B1634"/>
      <c r="C1634"/>
      <c r="D1634"/>
      <c r="E1634"/>
      <c r="F1634"/>
      <c r="G1634"/>
      <c r="H1634"/>
      <c r="I1634"/>
      <c r="J1634"/>
      <c r="K1634"/>
      <c r="L1634" s="55"/>
      <c r="M1634"/>
      <c r="N1634"/>
      <c r="O1634"/>
    </row>
    <row r="1635" spans="1:15" x14ac:dyDescent="0.25">
      <c r="A1635"/>
      <c r="B1635"/>
      <c r="C1635"/>
      <c r="D1635"/>
      <c r="E1635"/>
      <c r="F1635"/>
      <c r="G1635"/>
      <c r="H1635"/>
      <c r="I1635"/>
      <c r="J1635"/>
      <c r="K1635"/>
      <c r="L1635" s="55"/>
      <c r="M1635"/>
      <c r="N1635"/>
      <c r="O1635"/>
    </row>
    <row r="1636" spans="1:15" x14ac:dyDescent="0.25">
      <c r="A1636"/>
      <c r="B1636"/>
      <c r="C1636"/>
      <c r="D1636"/>
      <c r="E1636"/>
      <c r="F1636"/>
      <c r="G1636"/>
      <c r="H1636"/>
      <c r="I1636"/>
      <c r="J1636"/>
      <c r="K1636"/>
      <c r="L1636" s="55"/>
      <c r="M1636"/>
      <c r="N1636"/>
      <c r="O1636"/>
    </row>
    <row r="1637" spans="1:15" x14ac:dyDescent="0.25">
      <c r="A1637"/>
      <c r="B1637"/>
      <c r="C1637"/>
      <c r="D1637"/>
      <c r="E1637"/>
      <c r="F1637"/>
      <c r="G1637"/>
      <c r="H1637"/>
      <c r="I1637"/>
      <c r="J1637"/>
      <c r="K1637"/>
      <c r="L1637" s="55"/>
      <c r="M1637"/>
      <c r="N1637"/>
      <c r="O1637"/>
    </row>
    <row r="1638" spans="1:15" x14ac:dyDescent="0.25">
      <c r="A1638"/>
      <c r="B1638"/>
      <c r="C1638"/>
      <c r="D1638"/>
      <c r="E1638"/>
      <c r="F1638"/>
      <c r="G1638"/>
      <c r="H1638"/>
      <c r="I1638"/>
      <c r="J1638"/>
      <c r="K1638"/>
      <c r="L1638" s="55"/>
      <c r="M1638"/>
      <c r="N1638"/>
      <c r="O1638"/>
    </row>
    <row r="1639" spans="1:15" x14ac:dyDescent="0.25">
      <c r="A1639"/>
      <c r="B1639"/>
      <c r="C1639"/>
      <c r="D1639"/>
      <c r="E1639"/>
      <c r="F1639"/>
      <c r="G1639"/>
      <c r="H1639"/>
      <c r="I1639"/>
      <c r="J1639"/>
      <c r="K1639"/>
      <c r="L1639" s="55"/>
      <c r="M1639"/>
      <c r="N1639"/>
      <c r="O1639"/>
    </row>
    <row r="1640" spans="1:15" x14ac:dyDescent="0.25">
      <c r="A1640"/>
      <c r="B1640"/>
      <c r="C1640"/>
      <c r="D1640"/>
      <c r="E1640"/>
      <c r="F1640"/>
      <c r="G1640"/>
      <c r="H1640"/>
      <c r="I1640"/>
      <c r="J1640"/>
      <c r="K1640"/>
      <c r="L1640" s="55"/>
      <c r="M1640"/>
      <c r="N1640"/>
      <c r="O1640"/>
    </row>
    <row r="1641" spans="1:15" x14ac:dyDescent="0.25">
      <c r="A1641"/>
      <c r="B1641"/>
      <c r="C1641"/>
      <c r="D1641"/>
      <c r="E1641"/>
      <c r="F1641"/>
      <c r="G1641"/>
      <c r="H1641"/>
      <c r="I1641"/>
      <c r="J1641"/>
      <c r="K1641"/>
      <c r="L1641" s="55"/>
      <c r="M1641"/>
      <c r="N1641"/>
      <c r="O1641"/>
    </row>
    <row r="1642" spans="1:15" x14ac:dyDescent="0.25">
      <c r="A1642"/>
      <c r="B1642"/>
      <c r="C1642"/>
      <c r="D1642"/>
      <c r="E1642"/>
      <c r="F1642"/>
      <c r="G1642"/>
      <c r="H1642"/>
      <c r="I1642"/>
      <c r="J1642"/>
      <c r="K1642"/>
      <c r="L1642" s="55"/>
      <c r="M1642"/>
      <c r="N1642"/>
      <c r="O1642"/>
    </row>
    <row r="1643" spans="1:15" x14ac:dyDescent="0.25">
      <c r="A1643"/>
      <c r="B1643"/>
      <c r="C1643"/>
      <c r="D1643"/>
      <c r="E1643"/>
      <c r="F1643"/>
      <c r="G1643"/>
      <c r="H1643"/>
      <c r="I1643"/>
      <c r="J1643"/>
      <c r="K1643"/>
      <c r="L1643" s="55"/>
      <c r="M1643"/>
      <c r="N1643"/>
      <c r="O1643"/>
    </row>
    <row r="1644" spans="1:15" x14ac:dyDescent="0.25">
      <c r="A1644"/>
      <c r="B1644"/>
      <c r="C1644"/>
      <c r="D1644"/>
      <c r="E1644"/>
      <c r="F1644"/>
      <c r="G1644"/>
      <c r="H1644"/>
      <c r="I1644"/>
      <c r="J1644"/>
      <c r="K1644"/>
      <c r="L1644" s="55"/>
      <c r="M1644"/>
      <c r="N1644"/>
      <c r="O1644"/>
    </row>
    <row r="1645" spans="1:15" x14ac:dyDescent="0.25">
      <c r="A1645"/>
      <c r="B1645"/>
      <c r="C1645"/>
      <c r="D1645"/>
      <c r="E1645"/>
      <c r="F1645"/>
      <c r="G1645"/>
      <c r="H1645"/>
      <c r="I1645"/>
      <c r="J1645"/>
      <c r="K1645"/>
      <c r="L1645" s="55"/>
      <c r="M1645"/>
      <c r="N1645"/>
      <c r="O1645"/>
    </row>
    <row r="1646" spans="1:15" x14ac:dyDescent="0.25">
      <c r="A1646"/>
      <c r="B1646"/>
      <c r="C1646"/>
      <c r="D1646"/>
      <c r="E1646"/>
      <c r="F1646"/>
      <c r="G1646"/>
      <c r="H1646"/>
      <c r="I1646"/>
      <c r="J1646"/>
      <c r="K1646"/>
      <c r="L1646" s="55"/>
      <c r="M1646"/>
      <c r="N1646"/>
      <c r="O1646"/>
    </row>
    <row r="1647" spans="1:15" x14ac:dyDescent="0.25">
      <c r="A1647"/>
      <c r="B1647"/>
      <c r="C1647"/>
      <c r="D1647"/>
      <c r="E1647"/>
      <c r="F1647"/>
      <c r="G1647"/>
      <c r="H1647"/>
      <c r="I1647"/>
      <c r="J1647"/>
      <c r="K1647"/>
      <c r="L1647" s="55"/>
      <c r="M1647"/>
      <c r="N1647"/>
      <c r="O1647"/>
    </row>
    <row r="1648" spans="1:15" x14ac:dyDescent="0.25">
      <c r="A1648"/>
      <c r="B1648"/>
      <c r="C1648"/>
      <c r="D1648"/>
      <c r="E1648"/>
      <c r="F1648"/>
      <c r="G1648"/>
      <c r="H1648"/>
      <c r="I1648"/>
      <c r="J1648"/>
      <c r="K1648"/>
      <c r="L1648" s="55"/>
      <c r="M1648"/>
      <c r="N1648"/>
      <c r="O1648"/>
    </row>
    <row r="1649" spans="1:15" x14ac:dyDescent="0.25">
      <c r="A1649"/>
      <c r="B1649"/>
      <c r="C1649"/>
      <c r="D1649"/>
      <c r="E1649"/>
      <c r="F1649"/>
      <c r="G1649"/>
      <c r="H1649"/>
      <c r="I1649"/>
      <c r="J1649"/>
      <c r="K1649"/>
      <c r="L1649" s="55"/>
      <c r="M1649"/>
      <c r="N1649"/>
      <c r="O1649"/>
    </row>
    <row r="1650" spans="1:15" x14ac:dyDescent="0.25">
      <c r="A1650"/>
      <c r="B1650"/>
      <c r="C1650"/>
      <c r="D1650"/>
      <c r="E1650"/>
      <c r="F1650"/>
      <c r="G1650"/>
      <c r="H1650"/>
      <c r="I1650"/>
      <c r="J1650"/>
      <c r="K1650"/>
      <c r="L1650" s="55"/>
      <c r="M1650"/>
      <c r="N1650"/>
      <c r="O1650"/>
    </row>
    <row r="1651" spans="1:15" x14ac:dyDescent="0.25">
      <c r="A1651"/>
      <c r="B1651"/>
      <c r="C1651"/>
      <c r="D1651"/>
      <c r="E1651"/>
      <c r="F1651"/>
      <c r="G1651"/>
      <c r="H1651"/>
      <c r="I1651"/>
      <c r="J1651"/>
      <c r="K1651"/>
      <c r="L1651" s="55"/>
      <c r="M1651"/>
      <c r="N1651"/>
      <c r="O1651"/>
    </row>
    <row r="1652" spans="1:15" x14ac:dyDescent="0.25">
      <c r="A1652"/>
      <c r="B1652"/>
      <c r="C1652"/>
      <c r="D1652"/>
      <c r="E1652"/>
      <c r="F1652"/>
      <c r="G1652"/>
      <c r="H1652"/>
      <c r="I1652"/>
      <c r="J1652"/>
      <c r="K1652"/>
      <c r="L1652" s="55"/>
      <c r="M1652"/>
      <c r="N1652"/>
      <c r="O1652"/>
    </row>
    <row r="1653" spans="1:15" x14ac:dyDescent="0.25">
      <c r="A1653"/>
      <c r="B1653"/>
      <c r="C1653"/>
      <c r="D1653"/>
      <c r="E1653"/>
      <c r="F1653"/>
      <c r="G1653"/>
      <c r="H1653"/>
      <c r="I1653"/>
      <c r="J1653"/>
      <c r="K1653"/>
      <c r="L1653" s="55"/>
      <c r="M1653"/>
      <c r="N1653"/>
      <c r="O1653"/>
    </row>
    <row r="1654" spans="1:15" x14ac:dyDescent="0.25">
      <c r="A1654"/>
      <c r="B1654"/>
      <c r="C1654"/>
      <c r="D1654"/>
      <c r="E1654"/>
      <c r="F1654"/>
      <c r="G1654"/>
      <c r="H1654"/>
      <c r="I1654"/>
      <c r="J1654"/>
      <c r="K1654"/>
      <c r="L1654" s="55"/>
      <c r="M1654"/>
      <c r="N1654"/>
      <c r="O1654"/>
    </row>
    <row r="1655" spans="1:15" x14ac:dyDescent="0.25">
      <c r="A1655"/>
      <c r="B1655"/>
      <c r="C1655"/>
      <c r="D1655"/>
      <c r="E1655"/>
      <c r="F1655"/>
      <c r="G1655"/>
      <c r="H1655"/>
      <c r="I1655"/>
      <c r="J1655"/>
      <c r="K1655"/>
      <c r="L1655" s="55"/>
      <c r="M1655"/>
      <c r="N1655"/>
      <c r="O1655"/>
    </row>
    <row r="1656" spans="1:15" x14ac:dyDescent="0.25">
      <c r="A1656"/>
      <c r="B1656"/>
      <c r="C1656"/>
      <c r="D1656"/>
      <c r="E1656"/>
      <c r="F1656"/>
      <c r="G1656"/>
      <c r="H1656"/>
      <c r="I1656"/>
      <c r="J1656"/>
      <c r="K1656"/>
      <c r="L1656" s="55"/>
      <c r="M1656"/>
      <c r="N1656"/>
      <c r="O1656"/>
    </row>
    <row r="1657" spans="1:15" x14ac:dyDescent="0.25">
      <c r="A1657"/>
      <c r="B1657"/>
      <c r="C1657"/>
      <c r="D1657"/>
      <c r="E1657"/>
      <c r="F1657"/>
      <c r="G1657"/>
      <c r="H1657"/>
      <c r="I1657"/>
      <c r="J1657"/>
      <c r="K1657"/>
      <c r="L1657" s="55"/>
      <c r="M1657"/>
      <c r="N1657"/>
      <c r="O1657"/>
    </row>
    <row r="1658" spans="1:15" x14ac:dyDescent="0.25">
      <c r="A1658"/>
      <c r="B1658"/>
      <c r="C1658"/>
      <c r="D1658"/>
      <c r="E1658"/>
      <c r="F1658"/>
      <c r="G1658"/>
      <c r="H1658"/>
      <c r="I1658"/>
      <c r="J1658"/>
      <c r="K1658"/>
      <c r="L1658" s="55"/>
      <c r="M1658"/>
      <c r="N1658"/>
      <c r="O1658"/>
    </row>
    <row r="1659" spans="1:15" x14ac:dyDescent="0.25">
      <c r="A1659"/>
      <c r="B1659"/>
      <c r="C1659"/>
      <c r="D1659"/>
      <c r="E1659"/>
      <c r="F1659"/>
      <c r="G1659"/>
      <c r="H1659"/>
      <c r="I1659"/>
      <c r="J1659"/>
      <c r="K1659"/>
      <c r="L1659" s="55"/>
      <c r="M1659"/>
      <c r="N1659"/>
      <c r="O1659"/>
    </row>
    <row r="1660" spans="1:15" x14ac:dyDescent="0.25">
      <c r="A1660"/>
      <c r="B1660"/>
      <c r="C1660"/>
      <c r="D1660"/>
      <c r="E1660"/>
      <c r="F1660"/>
      <c r="G1660"/>
      <c r="H1660"/>
      <c r="I1660"/>
      <c r="J1660"/>
      <c r="K1660"/>
      <c r="L1660" s="55"/>
      <c r="M1660"/>
      <c r="N1660"/>
      <c r="O1660"/>
    </row>
    <row r="1661" spans="1:15" x14ac:dyDescent="0.25">
      <c r="A1661"/>
      <c r="B1661"/>
      <c r="C1661"/>
      <c r="D1661"/>
      <c r="E1661"/>
      <c r="F1661"/>
      <c r="G1661"/>
      <c r="H1661"/>
      <c r="I1661"/>
      <c r="J1661"/>
      <c r="K1661"/>
      <c r="L1661" s="55"/>
      <c r="M1661"/>
      <c r="N1661"/>
      <c r="O1661"/>
    </row>
    <row r="1662" spans="1:15" x14ac:dyDescent="0.25">
      <c r="A1662"/>
      <c r="B1662"/>
      <c r="C1662"/>
      <c r="D1662"/>
      <c r="E1662"/>
      <c r="F1662"/>
      <c r="G1662"/>
      <c r="H1662"/>
      <c r="I1662"/>
      <c r="J1662"/>
      <c r="K1662"/>
      <c r="L1662" s="55"/>
      <c r="M1662"/>
      <c r="N1662"/>
      <c r="O1662"/>
    </row>
    <row r="1663" spans="1:15" x14ac:dyDescent="0.25">
      <c r="A1663"/>
      <c r="B1663"/>
      <c r="C1663"/>
      <c r="D1663"/>
      <c r="E1663"/>
      <c r="F1663"/>
      <c r="G1663"/>
      <c r="H1663"/>
      <c r="I1663"/>
      <c r="J1663"/>
      <c r="K1663"/>
      <c r="L1663" s="55"/>
      <c r="M1663"/>
      <c r="N1663"/>
      <c r="O1663"/>
    </row>
    <row r="1664" spans="1:15" x14ac:dyDescent="0.25">
      <c r="A1664"/>
      <c r="B1664"/>
      <c r="C1664"/>
      <c r="D1664"/>
      <c r="E1664"/>
      <c r="F1664"/>
      <c r="G1664"/>
      <c r="H1664"/>
      <c r="I1664"/>
      <c r="J1664"/>
      <c r="K1664"/>
      <c r="L1664" s="55"/>
      <c r="M1664"/>
      <c r="N1664"/>
      <c r="O1664"/>
    </row>
    <row r="1665" spans="1:15" x14ac:dyDescent="0.25">
      <c r="A1665"/>
      <c r="B1665"/>
      <c r="C1665"/>
      <c r="D1665"/>
      <c r="E1665"/>
      <c r="F1665"/>
      <c r="G1665"/>
      <c r="H1665"/>
      <c r="I1665"/>
      <c r="J1665"/>
      <c r="K1665"/>
      <c r="L1665" s="55"/>
      <c r="M1665"/>
      <c r="N1665"/>
      <c r="O1665"/>
    </row>
    <row r="1666" spans="1:15" x14ac:dyDescent="0.25">
      <c r="A1666"/>
      <c r="B1666"/>
      <c r="C1666"/>
      <c r="D1666"/>
      <c r="E1666"/>
      <c r="F1666"/>
      <c r="G1666"/>
      <c r="H1666"/>
      <c r="I1666"/>
      <c r="J1666"/>
      <c r="K1666"/>
      <c r="L1666" s="55"/>
      <c r="M1666"/>
      <c r="N1666"/>
      <c r="O1666"/>
    </row>
    <row r="1667" spans="1:15" x14ac:dyDescent="0.25">
      <c r="A1667"/>
      <c r="B1667"/>
      <c r="C1667"/>
      <c r="D1667"/>
      <c r="E1667"/>
      <c r="F1667"/>
      <c r="G1667"/>
      <c r="H1667"/>
      <c r="I1667"/>
      <c r="J1667"/>
      <c r="K1667"/>
      <c r="L1667" s="55"/>
      <c r="M1667"/>
      <c r="N1667"/>
      <c r="O1667"/>
    </row>
    <row r="1668" spans="1:15" x14ac:dyDescent="0.25">
      <c r="A1668"/>
      <c r="B1668"/>
      <c r="C1668"/>
      <c r="D1668"/>
      <c r="E1668"/>
      <c r="F1668"/>
      <c r="G1668"/>
      <c r="H1668"/>
      <c r="I1668"/>
      <c r="J1668"/>
      <c r="K1668"/>
      <c r="L1668" s="55"/>
      <c r="M1668"/>
      <c r="N1668"/>
      <c r="O1668"/>
    </row>
    <row r="1669" spans="1:15" x14ac:dyDescent="0.25">
      <c r="A1669"/>
      <c r="B1669"/>
      <c r="C1669"/>
      <c r="D1669"/>
      <c r="E1669"/>
      <c r="F1669"/>
      <c r="G1669"/>
      <c r="H1669"/>
      <c r="I1669"/>
      <c r="J1669"/>
      <c r="K1669"/>
      <c r="L1669" s="55"/>
      <c r="M1669"/>
      <c r="N1669"/>
      <c r="O1669"/>
    </row>
    <row r="1670" spans="1:15" x14ac:dyDescent="0.25">
      <c r="A1670"/>
      <c r="B1670"/>
      <c r="C1670"/>
      <c r="D1670"/>
      <c r="E1670"/>
      <c r="F1670"/>
      <c r="G1670"/>
      <c r="H1670"/>
      <c r="I1670"/>
      <c r="J1670"/>
      <c r="K1670"/>
      <c r="L1670" s="55"/>
      <c r="M1670"/>
      <c r="N1670"/>
      <c r="O1670"/>
    </row>
    <row r="1671" spans="1:15" x14ac:dyDescent="0.25">
      <c r="A1671"/>
      <c r="B1671"/>
      <c r="C1671"/>
      <c r="D1671"/>
      <c r="E1671"/>
      <c r="F1671"/>
      <c r="G1671"/>
      <c r="H1671"/>
      <c r="I1671"/>
      <c r="J1671"/>
      <c r="K1671"/>
      <c r="L1671" s="55"/>
      <c r="M1671"/>
      <c r="N1671"/>
      <c r="O1671"/>
    </row>
    <row r="1672" spans="1:15" x14ac:dyDescent="0.25">
      <c r="A1672"/>
      <c r="B1672"/>
      <c r="C1672"/>
      <c r="D1672"/>
      <c r="E1672"/>
      <c r="F1672"/>
      <c r="G1672"/>
      <c r="H1672"/>
      <c r="I1672"/>
      <c r="J1672"/>
      <c r="K1672"/>
      <c r="L1672" s="55"/>
      <c r="M1672"/>
      <c r="N1672"/>
      <c r="O1672"/>
    </row>
    <row r="1673" spans="1:15" x14ac:dyDescent="0.25">
      <c r="A1673"/>
      <c r="B1673"/>
      <c r="C1673"/>
      <c r="D1673"/>
      <c r="E1673"/>
      <c r="F1673"/>
      <c r="G1673"/>
      <c r="H1673"/>
      <c r="I1673"/>
      <c r="J1673"/>
      <c r="K1673"/>
      <c r="L1673" s="55"/>
      <c r="M1673"/>
      <c r="N1673"/>
      <c r="O1673"/>
    </row>
    <row r="1674" spans="1:15" x14ac:dyDescent="0.25">
      <c r="A1674"/>
      <c r="B1674"/>
      <c r="C1674"/>
      <c r="D1674"/>
      <c r="E1674"/>
      <c r="F1674"/>
      <c r="G1674"/>
      <c r="H1674"/>
      <c r="I1674"/>
      <c r="J1674"/>
      <c r="K1674"/>
      <c r="L1674" s="55"/>
      <c r="M1674"/>
      <c r="N1674"/>
      <c r="O1674"/>
    </row>
    <row r="1675" spans="1:15" x14ac:dyDescent="0.25">
      <c r="A1675"/>
      <c r="B1675"/>
      <c r="C1675"/>
      <c r="D1675"/>
      <c r="E1675"/>
      <c r="F1675"/>
      <c r="G1675"/>
      <c r="H1675"/>
      <c r="I1675"/>
      <c r="J1675"/>
      <c r="K1675"/>
      <c r="L1675" s="55"/>
      <c r="M1675"/>
      <c r="N1675"/>
      <c r="O1675"/>
    </row>
    <row r="1676" spans="1:15" x14ac:dyDescent="0.25">
      <c r="A1676"/>
      <c r="B1676"/>
      <c r="C1676"/>
      <c r="D1676"/>
      <c r="E1676"/>
      <c r="F1676"/>
      <c r="G1676"/>
      <c r="H1676"/>
      <c r="I1676"/>
      <c r="J1676"/>
      <c r="K1676"/>
      <c r="L1676" s="55"/>
      <c r="M1676"/>
      <c r="N1676"/>
      <c r="O1676"/>
    </row>
    <row r="1677" spans="1:15" x14ac:dyDescent="0.25">
      <c r="A1677"/>
      <c r="B1677"/>
      <c r="C1677"/>
      <c r="D1677"/>
      <c r="E1677"/>
      <c r="F1677"/>
      <c r="G1677"/>
      <c r="H1677"/>
      <c r="I1677"/>
      <c r="J1677"/>
      <c r="K1677"/>
      <c r="L1677" s="55"/>
      <c r="M1677"/>
      <c r="N1677"/>
      <c r="O1677"/>
    </row>
  </sheetData>
  <mergeCells count="64">
    <mergeCell ref="B72:F72"/>
    <mergeCell ref="B62:F62"/>
    <mergeCell ref="B59:F59"/>
    <mergeCell ref="B68:F68"/>
    <mergeCell ref="B70:F70"/>
    <mergeCell ref="B71:F71"/>
    <mergeCell ref="B65:F65"/>
    <mergeCell ref="B64:F64"/>
    <mergeCell ref="B66:F66"/>
    <mergeCell ref="B67:F67"/>
    <mergeCell ref="N55:O55"/>
    <mergeCell ref="A56:F56"/>
    <mergeCell ref="H56:O56"/>
    <mergeCell ref="H57:L57"/>
    <mergeCell ref="M57:O57"/>
    <mergeCell ref="A52:H55"/>
    <mergeCell ref="I52:M52"/>
    <mergeCell ref="I53:M53"/>
    <mergeCell ref="I54:M55"/>
    <mergeCell ref="B17:F17"/>
    <mergeCell ref="B46:F46"/>
    <mergeCell ref="B34:F34"/>
    <mergeCell ref="B38:F38"/>
    <mergeCell ref="B37:F37"/>
    <mergeCell ref="B25:F25"/>
    <mergeCell ref="A26:F26"/>
    <mergeCell ref="B18:F18"/>
    <mergeCell ref="A31:F31"/>
    <mergeCell ref="B44:F44"/>
    <mergeCell ref="B19:F19"/>
    <mergeCell ref="B24:F24"/>
    <mergeCell ref="B20:F20"/>
    <mergeCell ref="B22:F22"/>
    <mergeCell ref="B23:F23"/>
    <mergeCell ref="B21:F21"/>
    <mergeCell ref="I27:M27"/>
    <mergeCell ref="I28:M29"/>
    <mergeCell ref="I30:M30"/>
    <mergeCell ref="A48:F48"/>
    <mergeCell ref="B47:F47"/>
    <mergeCell ref="H31:O31"/>
    <mergeCell ref="H32:L32"/>
    <mergeCell ref="M32:O32"/>
    <mergeCell ref="N30:O30"/>
    <mergeCell ref="B45:F45"/>
    <mergeCell ref="A27:H30"/>
    <mergeCell ref="B41:F41"/>
    <mergeCell ref="B40:F40"/>
    <mergeCell ref="B42:F42"/>
    <mergeCell ref="B39:F39"/>
    <mergeCell ref="B43:F43"/>
    <mergeCell ref="A1:H4"/>
    <mergeCell ref="I1:M1"/>
    <mergeCell ref="A5:F6"/>
    <mergeCell ref="H5:O6"/>
    <mergeCell ref="I2:M3"/>
    <mergeCell ref="B16:F16"/>
    <mergeCell ref="B13:F13"/>
    <mergeCell ref="H7:L7"/>
    <mergeCell ref="M7:O7"/>
    <mergeCell ref="B9:F9"/>
    <mergeCell ref="B12:F12"/>
    <mergeCell ref="B15:F15"/>
    <mergeCell ref="B14:F14"/>
  </mergeCells>
  <pageMargins left="0.7" right="0.7" top="0.75" bottom="0.75" header="0.3" footer="0.3"/>
  <pageSetup scale="65" fitToHeight="0" orientation="landscape" r:id="rId1"/>
  <rowBreaks count="2" manualBreakCount="2">
    <brk id="26" max="16383" man="1"/>
    <brk id="5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13B4-F5D8-41E1-93B7-7025686D9E1B}">
  <sheetPr>
    <pageSetUpPr fitToPage="1"/>
  </sheetPr>
  <dimension ref="A1:AM98"/>
  <sheetViews>
    <sheetView topLeftCell="C16" workbookViewId="0">
      <selection activeCell="F27" sqref="F27"/>
    </sheetView>
  </sheetViews>
  <sheetFormatPr defaultRowHeight="15" x14ac:dyDescent="0.25"/>
  <cols>
    <col min="1" max="1" width="28.7109375" customWidth="1"/>
    <col min="2" max="2" width="16.7109375" customWidth="1"/>
    <col min="3" max="3" width="15.7109375" customWidth="1"/>
    <col min="4" max="4" width="15.85546875" customWidth="1"/>
    <col min="5" max="5" width="14.5703125" customWidth="1"/>
    <col min="6" max="6" width="16.5703125" customWidth="1"/>
    <col min="7" max="7" width="16.42578125" customWidth="1"/>
    <col min="8" max="8" width="14.42578125" customWidth="1"/>
    <col min="9" max="9" width="14.28515625" customWidth="1"/>
    <col min="10" max="10" width="18.85546875" customWidth="1"/>
    <col min="11" max="11" width="13.28515625" customWidth="1"/>
    <col min="12" max="12" width="17" customWidth="1"/>
    <col min="13" max="13" width="13.85546875" customWidth="1"/>
    <col min="14" max="14" width="17.140625" customWidth="1"/>
    <col min="15" max="15" width="13.85546875" customWidth="1"/>
    <col min="16" max="16" width="14.85546875" customWidth="1"/>
    <col min="17" max="17" width="13.85546875" customWidth="1"/>
    <col min="18" max="18" width="10.140625" bestFit="1" customWidth="1"/>
    <col min="19" max="19" width="10" customWidth="1"/>
  </cols>
  <sheetData>
    <row r="1" spans="1:39" ht="15.75" x14ac:dyDescent="0.25">
      <c r="A1" s="58" t="s">
        <v>53</v>
      </c>
      <c r="B1" s="47"/>
      <c r="C1" s="59" t="s">
        <v>119</v>
      </c>
      <c r="D1" s="59"/>
      <c r="G1" s="60"/>
      <c r="H1" s="60"/>
      <c r="I1" s="60"/>
    </row>
    <row r="2" spans="1:39" ht="60" x14ac:dyDescent="0.25">
      <c r="A2" s="45" t="s">
        <v>54</v>
      </c>
      <c r="B2" s="47">
        <v>0.59</v>
      </c>
      <c r="C2" s="47">
        <v>0.41</v>
      </c>
      <c r="D2" s="47"/>
      <c r="G2" s="60"/>
      <c r="H2" s="60"/>
      <c r="U2" t="s">
        <v>55</v>
      </c>
      <c r="X2" s="44" t="s">
        <v>56</v>
      </c>
      <c r="Y2" s="44" t="s">
        <v>57</v>
      </c>
      <c r="Z2" s="61"/>
      <c r="AA2" s="62" t="s">
        <v>58</v>
      </c>
      <c r="AB2" s="62" t="s">
        <v>59</v>
      </c>
      <c r="AC2" s="62"/>
      <c r="AD2" s="62"/>
      <c r="AE2" s="62"/>
      <c r="AF2" s="62"/>
    </row>
    <row r="3" spans="1:39" ht="63" customHeight="1" x14ac:dyDescent="0.25">
      <c r="B3" s="155" t="s">
        <v>245</v>
      </c>
      <c r="C3" s="155" t="s">
        <v>244</v>
      </c>
      <c r="D3" s="155" t="s">
        <v>246</v>
      </c>
      <c r="E3" s="155" t="s">
        <v>165</v>
      </c>
      <c r="F3" s="160" t="s">
        <v>151</v>
      </c>
      <c r="G3" s="155" t="s">
        <v>156</v>
      </c>
      <c r="H3" s="155" t="s">
        <v>121</v>
      </c>
      <c r="I3" s="155" t="s">
        <v>157</v>
      </c>
      <c r="J3" s="161" t="s">
        <v>169</v>
      </c>
      <c r="K3" s="161" t="s">
        <v>170</v>
      </c>
      <c r="L3" s="161" t="s">
        <v>63</v>
      </c>
      <c r="M3" s="161" t="s">
        <v>226</v>
      </c>
      <c r="P3" s="44" t="s">
        <v>153</v>
      </c>
      <c r="Q3" s="44" t="s">
        <v>154</v>
      </c>
      <c r="V3">
        <v>2501</v>
      </c>
      <c r="Y3">
        <v>41698</v>
      </c>
      <c r="AA3">
        <f>Y3-AB3-AC3</f>
        <v>24558</v>
      </c>
      <c r="AB3">
        <v>10030</v>
      </c>
      <c r="AC3">
        <v>7110</v>
      </c>
      <c r="AD3" s="65" t="s">
        <v>64</v>
      </c>
      <c r="AE3" s="66">
        <v>961</v>
      </c>
      <c r="AF3" s="66">
        <v>961</v>
      </c>
      <c r="AG3" s="636" t="s">
        <v>65</v>
      </c>
      <c r="AH3" s="637"/>
      <c r="AI3" s="638"/>
      <c r="AJ3" s="66">
        <f>AE3+AF3</f>
        <v>1922</v>
      </c>
    </row>
    <row r="4" spans="1:39" ht="90" x14ac:dyDescent="0.25">
      <c r="B4" s="67">
        <f>('AMS Grid'!L24)*B2</f>
        <v>23145.461639999998</v>
      </c>
      <c r="C4" s="67">
        <f>('AMS Grid'!L24)*C2</f>
        <v>16084.134359999998</v>
      </c>
      <c r="D4" s="67"/>
      <c r="E4" s="67"/>
      <c r="F4" s="312">
        <f>('AMS Grid'!L39+'AMS Grid'!L40)*B2</f>
        <v>19287.884699999999</v>
      </c>
      <c r="G4" s="312">
        <f>('AMS Grid'!L39+'AMS Grid'!L40)*C2</f>
        <v>13403.445299999998</v>
      </c>
      <c r="H4" s="67">
        <f>F4+G4</f>
        <v>32691.329999999994</v>
      </c>
      <c r="I4" s="67"/>
      <c r="J4" s="67">
        <f>('AMS Grid'!L64)*0.59</f>
        <v>7715.1538799999989</v>
      </c>
      <c r="K4" s="67">
        <f>('AMS Grid'!L64)*0.41</f>
        <v>5361.3781199999994</v>
      </c>
      <c r="L4" s="68">
        <f>'AMS Grid'!L68</f>
        <v>0</v>
      </c>
      <c r="M4" s="377">
        <f>'AMS Grid'!L70+'AMS Grid'!L71</f>
        <v>2</v>
      </c>
      <c r="O4">
        <v>78</v>
      </c>
      <c r="P4">
        <v>0.59</v>
      </c>
      <c r="Q4">
        <v>0.41</v>
      </c>
      <c r="V4">
        <v>41688</v>
      </c>
      <c r="W4">
        <f>V3/V4</f>
        <v>5.9993283438879295E-2</v>
      </c>
      <c r="Y4" s="44" t="s">
        <v>66</v>
      </c>
      <c r="AA4">
        <f>AA3*0.115</f>
        <v>2824.17</v>
      </c>
      <c r="AD4" s="65" t="s">
        <v>67</v>
      </c>
      <c r="AE4" s="66">
        <v>67023</v>
      </c>
      <c r="AF4" s="66" t="s">
        <v>68</v>
      </c>
      <c r="AG4" s="66"/>
      <c r="AH4" s="66"/>
      <c r="AI4" s="66"/>
      <c r="AJ4" s="66"/>
    </row>
    <row r="5" spans="1:39" ht="75" x14ac:dyDescent="0.25">
      <c r="B5" s="67"/>
      <c r="C5" s="67"/>
      <c r="D5" s="67"/>
      <c r="E5" s="67"/>
      <c r="F5" s="67"/>
      <c r="G5" s="67"/>
      <c r="H5" s="67"/>
      <c r="I5" s="67"/>
      <c r="J5" s="67">
        <f>('AMS Grid'!L65)*0.59</f>
        <v>737.5</v>
      </c>
      <c r="K5" s="67">
        <f>('AMS Grid'!L65)*0.41</f>
        <v>512.5</v>
      </c>
      <c r="L5" s="61"/>
      <c r="M5" s="323"/>
      <c r="P5">
        <f>O4*P4</f>
        <v>46.019999999999996</v>
      </c>
      <c r="Q5">
        <f>O4-P5</f>
        <v>31.980000000000004</v>
      </c>
      <c r="AD5" s="65" t="s">
        <v>69</v>
      </c>
      <c r="AE5" s="48" t="s">
        <v>70</v>
      </c>
      <c r="AF5" s="66"/>
      <c r="AG5" s="66"/>
      <c r="AH5" s="66"/>
      <c r="AI5" s="66"/>
      <c r="AJ5" s="66"/>
    </row>
    <row r="6" spans="1:39" ht="105" x14ac:dyDescent="0.25">
      <c r="B6" s="67"/>
      <c r="C6" s="67"/>
      <c r="D6" s="67"/>
      <c r="E6" s="67"/>
      <c r="F6" s="67">
        <f>('AMS Grid'!L43+'AMS Grid'!L44+'AMS Grid'!L45)*B2</f>
        <v>1141.06</v>
      </c>
      <c r="G6" s="67">
        <f>('AMS Grid'!L43+'AMS Grid'!L44+'AMS Grid'!L45)*C2</f>
        <v>792.93999999999994</v>
      </c>
      <c r="H6" s="67">
        <f>F6+G6</f>
        <v>1934</v>
      </c>
      <c r="I6" s="67"/>
      <c r="J6" s="67"/>
      <c r="K6" s="67"/>
      <c r="L6" s="61"/>
      <c r="M6" s="323"/>
      <c r="N6" s="57">
        <f>F6+G6</f>
        <v>1934</v>
      </c>
      <c r="P6">
        <f>F4*E35</f>
        <v>663569.15031528054</v>
      </c>
      <c r="Q6">
        <f>P6/P5</f>
        <v>14419.147116803142</v>
      </c>
      <c r="Z6">
        <v>17866</v>
      </c>
      <c r="AD6" s="65" t="s">
        <v>71</v>
      </c>
      <c r="AE6" s="66"/>
      <c r="AF6" s="48" t="s">
        <v>72</v>
      </c>
      <c r="AG6" s="66"/>
      <c r="AH6" s="66"/>
      <c r="AI6" s="66"/>
      <c r="AJ6" s="66"/>
    </row>
    <row r="7" spans="1:39" ht="75" x14ac:dyDescent="0.25">
      <c r="B7" s="67"/>
      <c r="C7" s="67"/>
      <c r="D7" s="67"/>
      <c r="E7" s="67"/>
      <c r="F7" s="69"/>
      <c r="G7" s="69"/>
      <c r="H7" s="69"/>
      <c r="I7" s="69"/>
      <c r="J7" s="67"/>
      <c r="K7" s="67"/>
      <c r="L7" s="61"/>
      <c r="M7" s="323"/>
      <c r="P7" s="57"/>
      <c r="AD7" s="65" t="s">
        <v>73</v>
      </c>
      <c r="AE7" s="66">
        <v>565821000</v>
      </c>
      <c r="AF7" s="48" t="s">
        <v>74</v>
      </c>
      <c r="AG7" s="636" t="s">
        <v>75</v>
      </c>
      <c r="AH7" s="637"/>
      <c r="AI7" s="637"/>
      <c r="AJ7" s="638"/>
    </row>
    <row r="8" spans="1:39" ht="150" x14ac:dyDescent="0.25">
      <c r="B8" s="67"/>
      <c r="C8" s="67"/>
      <c r="D8" s="67"/>
      <c r="E8" s="67"/>
      <c r="F8" s="67"/>
      <c r="G8" s="67"/>
      <c r="H8" s="67"/>
      <c r="I8" s="67"/>
      <c r="J8" s="67"/>
      <c r="K8" s="67"/>
      <c r="L8" s="61"/>
      <c r="M8" s="323"/>
      <c r="AD8" s="65" t="s">
        <v>76</v>
      </c>
      <c r="AE8" s="48" t="s">
        <v>77</v>
      </c>
      <c r="AF8" s="70" t="s">
        <v>78</v>
      </c>
      <c r="AG8" s="66" t="s">
        <v>79</v>
      </c>
      <c r="AH8" s="66"/>
      <c r="AI8" s="66"/>
      <c r="AJ8" s="66"/>
      <c r="AK8" s="634" t="s">
        <v>118</v>
      </c>
      <c r="AL8" s="635"/>
      <c r="AM8" s="635"/>
    </row>
    <row r="9" spans="1:39" ht="30" x14ac:dyDescent="0.25">
      <c r="B9" s="71"/>
      <c r="C9" s="71"/>
      <c r="D9" s="71"/>
      <c r="E9" s="71"/>
      <c r="F9" s="67"/>
      <c r="G9" s="67"/>
      <c r="H9" s="67"/>
      <c r="I9" s="67"/>
      <c r="J9" s="67"/>
      <c r="K9" s="67"/>
      <c r="L9" s="61"/>
      <c r="M9" s="323"/>
      <c r="AD9" s="65" t="s">
        <v>80</v>
      </c>
      <c r="AE9" s="72" t="s">
        <v>81</v>
      </c>
      <c r="AF9" s="73"/>
      <c r="AG9" s="66"/>
      <c r="AH9" s="66"/>
      <c r="AI9" s="66"/>
      <c r="AJ9" s="66"/>
    </row>
    <row r="10" spans="1:39" ht="255" x14ac:dyDescent="0.25">
      <c r="B10" s="67"/>
      <c r="C10" s="67"/>
      <c r="D10" s="67"/>
      <c r="E10" s="67"/>
      <c r="F10" s="67"/>
      <c r="G10" s="67"/>
      <c r="H10" s="67"/>
      <c r="I10" s="67"/>
      <c r="J10" s="67"/>
      <c r="K10" s="67"/>
      <c r="L10" s="61"/>
      <c r="M10" s="323"/>
      <c r="AD10" s="65" t="s">
        <v>82</v>
      </c>
      <c r="AE10" s="74">
        <v>0.05</v>
      </c>
      <c r="AF10" s="75" t="s">
        <v>83</v>
      </c>
      <c r="AG10" s="48" t="s">
        <v>84</v>
      </c>
      <c r="AH10" s="66"/>
      <c r="AI10" s="66"/>
      <c r="AJ10" s="66"/>
    </row>
    <row r="11" spans="1:39" ht="76.5" x14ac:dyDescent="0.25">
      <c r="B11" s="67"/>
      <c r="C11" s="67"/>
      <c r="D11" s="67"/>
      <c r="E11" s="67"/>
      <c r="F11" s="67"/>
      <c r="G11" s="67"/>
      <c r="H11" s="67"/>
      <c r="I11" s="67"/>
      <c r="J11" s="67"/>
      <c r="K11" s="67"/>
      <c r="L11" s="61"/>
      <c r="M11" s="323"/>
      <c r="AD11" s="65" t="s">
        <v>85</v>
      </c>
      <c r="AE11" s="76" t="s">
        <v>86</v>
      </c>
      <c r="AF11" s="76" t="s">
        <v>87</v>
      </c>
      <c r="AG11" s="66" t="s">
        <v>88</v>
      </c>
      <c r="AH11" s="66"/>
      <c r="AI11" s="66"/>
      <c r="AJ11" s="66"/>
    </row>
    <row r="12" spans="1:39" ht="30" x14ac:dyDescent="0.25">
      <c r="B12" s="67"/>
      <c r="C12" s="67"/>
      <c r="D12" s="67"/>
      <c r="E12" s="67"/>
      <c r="F12" s="67"/>
      <c r="G12" s="67"/>
      <c r="H12" s="67"/>
      <c r="I12" s="67"/>
      <c r="J12" s="67"/>
      <c r="K12" s="67"/>
      <c r="L12" s="61"/>
      <c r="M12" s="323"/>
      <c r="AD12" s="65" t="s">
        <v>89</v>
      </c>
      <c r="AE12" s="77" t="s">
        <v>90</v>
      </c>
      <c r="AF12" s="78"/>
      <c r="AG12" s="66"/>
      <c r="AH12" s="66"/>
      <c r="AI12" s="66"/>
      <c r="AJ12" s="66"/>
    </row>
    <row r="13" spans="1:39" x14ac:dyDescent="0.25">
      <c r="B13" s="71"/>
      <c r="C13" s="71"/>
      <c r="D13" s="71"/>
      <c r="E13" s="71"/>
      <c r="F13" s="71"/>
      <c r="G13" s="71"/>
      <c r="H13" s="71"/>
      <c r="I13" s="71"/>
      <c r="J13" s="62"/>
      <c r="K13" s="62"/>
      <c r="L13" s="61"/>
      <c r="M13" s="323"/>
      <c r="AD13" s="65" t="s">
        <v>91</v>
      </c>
      <c r="AE13" s="79" t="s">
        <v>92</v>
      </c>
      <c r="AF13" s="80"/>
      <c r="AG13" s="66"/>
      <c r="AH13" s="66"/>
      <c r="AI13" s="66"/>
      <c r="AJ13" s="66"/>
    </row>
    <row r="14" spans="1:39" ht="105" x14ac:dyDescent="0.25">
      <c r="B14" s="71"/>
      <c r="C14" s="71"/>
      <c r="D14" s="71"/>
      <c r="E14" s="71"/>
      <c r="F14" s="71"/>
      <c r="G14" s="71"/>
      <c r="H14" s="71"/>
      <c r="I14" s="71"/>
      <c r="J14" s="62"/>
      <c r="K14" s="62"/>
      <c r="L14" s="61"/>
      <c r="M14" s="323"/>
      <c r="AD14" s="65" t="s">
        <v>93</v>
      </c>
      <c r="AE14" s="81" t="s">
        <v>94</v>
      </c>
      <c r="AF14" s="66" t="s">
        <v>95</v>
      </c>
      <c r="AG14" s="66"/>
      <c r="AH14" s="66"/>
      <c r="AI14" s="66"/>
      <c r="AJ14" s="66"/>
    </row>
    <row r="15" spans="1:39" x14ac:dyDescent="0.25">
      <c r="B15" s="71"/>
      <c r="C15" s="71"/>
      <c r="D15" s="71"/>
      <c r="E15" s="71"/>
      <c r="F15" s="71"/>
      <c r="G15" s="71"/>
      <c r="H15" s="71"/>
      <c r="I15" s="71"/>
      <c r="J15" s="62"/>
      <c r="K15" s="62"/>
      <c r="L15" s="61"/>
      <c r="M15" s="323"/>
      <c r="AD15" s="61"/>
      <c r="AE15" s="62"/>
      <c r="AF15" s="62"/>
      <c r="AG15" s="62"/>
      <c r="AH15" s="62"/>
      <c r="AI15" s="62"/>
      <c r="AJ15" s="62"/>
    </row>
    <row r="16" spans="1:39" x14ac:dyDescent="0.25">
      <c r="B16" s="71"/>
      <c r="C16" s="71"/>
      <c r="D16" s="71"/>
      <c r="E16" s="71"/>
      <c r="F16" s="71"/>
      <c r="G16" s="71"/>
      <c r="H16" s="71"/>
      <c r="I16" s="71"/>
      <c r="J16" s="62"/>
      <c r="K16" s="62"/>
      <c r="L16" s="61"/>
      <c r="M16" s="323"/>
      <c r="N16" s="60"/>
    </row>
    <row r="17" spans="1:21" x14ac:dyDescent="0.25">
      <c r="B17" s="71"/>
      <c r="C17" s="71"/>
      <c r="D17" s="71"/>
      <c r="E17" s="71"/>
      <c r="F17" s="71"/>
      <c r="G17" s="71"/>
      <c r="H17" s="71"/>
      <c r="I17" s="71"/>
      <c r="J17" s="62"/>
      <c r="K17" s="62"/>
      <c r="L17" s="61"/>
      <c r="M17" s="323"/>
      <c r="N17" s="60"/>
    </row>
    <row r="18" spans="1:21" x14ac:dyDescent="0.25">
      <c r="A18" s="82" t="s">
        <v>96</v>
      </c>
      <c r="B18" s="82">
        <f t="shared" ref="B18:M18" si="0">SUM(B4:B17)</f>
        <v>23145.461639999998</v>
      </c>
      <c r="C18" s="82">
        <f t="shared" si="0"/>
        <v>16084.134359999998</v>
      </c>
      <c r="D18" s="82">
        <f t="shared" si="0"/>
        <v>0</v>
      </c>
      <c r="E18" s="82">
        <f t="shared" si="0"/>
        <v>0</v>
      </c>
      <c r="F18" s="82">
        <f t="shared" si="0"/>
        <v>20428.9447</v>
      </c>
      <c r="G18" s="82">
        <f t="shared" si="0"/>
        <v>14196.385299999998</v>
      </c>
      <c r="H18" s="82"/>
      <c r="I18" s="82">
        <f t="shared" si="0"/>
        <v>0</v>
      </c>
      <c r="J18" s="82">
        <f t="shared" si="0"/>
        <v>8452.653879999998</v>
      </c>
      <c r="K18" s="82">
        <f t="shared" si="0"/>
        <v>5873.8781199999994</v>
      </c>
      <c r="L18" s="82">
        <f t="shared" si="0"/>
        <v>0</v>
      </c>
      <c r="M18" s="82">
        <f t="shared" si="0"/>
        <v>2</v>
      </c>
      <c r="N18" s="338">
        <f>SUM(B18:M18)</f>
        <v>88183.457999999984</v>
      </c>
    </row>
    <row r="19" spans="1:21" x14ac:dyDescent="0.25">
      <c r="B19" s="83"/>
      <c r="C19" s="85">
        <f>B18+C18</f>
        <v>39229.595999999998</v>
      </c>
      <c r="D19" s="45"/>
      <c r="E19" s="60"/>
      <c r="F19" s="340">
        <f>F18+G18</f>
        <v>34625.33</v>
      </c>
      <c r="G19" s="60"/>
      <c r="H19" s="45"/>
      <c r="I19" s="45"/>
      <c r="J19" s="97">
        <f>J18+K18</f>
        <v>14326.531999999997</v>
      </c>
      <c r="M19" s="57">
        <f>M18</f>
        <v>2</v>
      </c>
      <c r="N19" s="338">
        <f>SUM(B19:M19)</f>
        <v>88183.457999999999</v>
      </c>
    </row>
    <row r="20" spans="1:21" s="45" customFormat="1" ht="45" customHeight="1" x14ac:dyDescent="0.25">
      <c r="A20" s="45" t="s">
        <v>97</v>
      </c>
      <c r="B20" s="85"/>
      <c r="C20" s="85"/>
      <c r="E20" s="60"/>
      <c r="F20" s="84"/>
      <c r="G20" s="60"/>
    </row>
    <row r="21" spans="1:21" s="45" customFormat="1" ht="30" x14ac:dyDescent="0.25">
      <c r="B21" s="63" t="s">
        <v>60</v>
      </c>
      <c r="C21" s="339" t="s">
        <v>122</v>
      </c>
      <c r="D21" s="63" t="s">
        <v>61</v>
      </c>
      <c r="E21" s="63"/>
      <c r="F21" s="63"/>
      <c r="G21" s="63"/>
      <c r="H21" s="64" t="s">
        <v>62</v>
      </c>
      <c r="I21" s="61" t="s">
        <v>227</v>
      </c>
      <c r="J21" s="313" t="s">
        <v>226</v>
      </c>
      <c r="K21" s="60"/>
    </row>
    <row r="22" spans="1:21" x14ac:dyDescent="0.25">
      <c r="B22" s="67">
        <f>'AMS Grid'!O15</f>
        <v>13076.531999999999</v>
      </c>
      <c r="C22" s="67">
        <f>'AMS Grid'!O14</f>
        <v>713.09699999999998</v>
      </c>
      <c r="D22" s="67">
        <f>'AMS Grid'!O39</f>
        <v>57</v>
      </c>
      <c r="E22" s="67"/>
      <c r="F22" s="67"/>
      <c r="G22" s="67"/>
      <c r="H22" s="71"/>
      <c r="I22" s="61"/>
      <c r="J22" s="314">
        <f>'AMS Grid'!O71</f>
        <v>1</v>
      </c>
      <c r="K22" s="60"/>
    </row>
    <row r="23" spans="1:21" x14ac:dyDescent="0.25">
      <c r="B23" s="67"/>
      <c r="C23" s="67"/>
      <c r="D23" s="67">
        <f>'AMS Grid'!O43</f>
        <v>57</v>
      </c>
      <c r="E23" s="67"/>
      <c r="F23" s="67"/>
      <c r="G23" s="67"/>
      <c r="H23" s="328"/>
      <c r="I23" s="61"/>
      <c r="J23" s="313"/>
      <c r="K23" s="60"/>
    </row>
    <row r="24" spans="1:21" x14ac:dyDescent="0.25">
      <c r="B24" s="67"/>
      <c r="C24" s="67"/>
      <c r="D24" s="67"/>
      <c r="E24" s="67"/>
      <c r="F24" s="67"/>
      <c r="G24" s="67"/>
      <c r="H24" s="62"/>
      <c r="I24" s="61"/>
      <c r="J24" s="313"/>
      <c r="K24" s="60"/>
    </row>
    <row r="25" spans="1:21" x14ac:dyDescent="0.25">
      <c r="A25" s="45" t="s">
        <v>96</v>
      </c>
      <c r="B25" s="82">
        <f>SUM(B22:B24)</f>
        <v>13076.531999999999</v>
      </c>
      <c r="C25" s="82">
        <f>SUM(C22:C24)</f>
        <v>713.09699999999998</v>
      </c>
      <c r="D25" s="82">
        <f t="shared" ref="D25:J25" si="1">SUM(D22:D24)</f>
        <v>114</v>
      </c>
      <c r="E25" s="82">
        <f t="shared" si="1"/>
        <v>0</v>
      </c>
      <c r="F25" s="82">
        <f t="shared" si="1"/>
        <v>0</v>
      </c>
      <c r="G25" s="82">
        <f t="shared" si="1"/>
        <v>0</v>
      </c>
      <c r="H25" s="82">
        <f t="shared" si="1"/>
        <v>0</v>
      </c>
      <c r="I25" s="82">
        <f t="shared" si="1"/>
        <v>0</v>
      </c>
      <c r="J25" s="82">
        <f t="shared" si="1"/>
        <v>1</v>
      </c>
      <c r="K25" s="97">
        <f>SUM(B25:J25)</f>
        <v>13904.628999999999</v>
      </c>
      <c r="N25" s="97">
        <f>N19+K25</f>
        <v>102088.087</v>
      </c>
      <c r="O25" s="57"/>
      <c r="Q25" s="57"/>
    </row>
    <row r="26" spans="1:21" ht="28.5" customHeight="1" x14ac:dyDescent="0.25">
      <c r="A26" s="45"/>
      <c r="B26" s="82"/>
      <c r="C26" s="82"/>
      <c r="D26" s="152" t="s">
        <v>230</v>
      </c>
      <c r="E26" s="149" t="s">
        <v>162</v>
      </c>
      <c r="F26" s="86"/>
      <c r="G26" s="87"/>
      <c r="H26" s="98">
        <f>G29+G31</f>
        <v>1684480.7928459796</v>
      </c>
      <c r="N26" s="145"/>
      <c r="O26" s="145"/>
      <c r="P26" s="145"/>
      <c r="Q26" s="145"/>
      <c r="R26" s="145"/>
      <c r="S26" s="145"/>
      <c r="T26" s="145"/>
      <c r="U26" s="145"/>
    </row>
    <row r="27" spans="1:21" x14ac:dyDescent="0.25">
      <c r="A27" s="45" t="s">
        <v>98</v>
      </c>
      <c r="B27" s="82"/>
      <c r="D27" s="150">
        <v>0.3463</v>
      </c>
      <c r="E27" s="151">
        <v>0.313</v>
      </c>
      <c r="F27" s="146">
        <f t="shared" ref="F27:I27" si="2">F33+F34+F35+F36</f>
        <v>34625.33</v>
      </c>
      <c r="G27" s="142">
        <f t="shared" si="2"/>
        <v>1463427.6502961935</v>
      </c>
      <c r="H27" s="146">
        <f>H33+H34+H35+H36</f>
        <v>113.99999999999999</v>
      </c>
      <c r="I27" s="142">
        <f t="shared" si="2"/>
        <v>4818.1707476510992</v>
      </c>
      <c r="J27" s="142">
        <f>J33+J34+J35+J36</f>
        <v>1468245.8210438448</v>
      </c>
      <c r="K27" s="130">
        <f>K33+K34+K35+K36</f>
        <v>34739.329999999994</v>
      </c>
      <c r="L27" s="144">
        <f>K27/(B33+B35)</f>
        <v>609.46192982456137</v>
      </c>
      <c r="M27" s="147">
        <f>J27/(B33+B35)</f>
        <v>25758.6986148043</v>
      </c>
      <c r="N27" s="145"/>
      <c r="O27" s="145"/>
      <c r="P27" s="329"/>
      <c r="Q27" s="329"/>
      <c r="R27" s="145"/>
      <c r="S27" s="145"/>
      <c r="T27" s="145"/>
      <c r="U27" s="145"/>
    </row>
    <row r="28" spans="1:21" ht="35.25" customHeight="1" thickBot="1" x14ac:dyDescent="0.3">
      <c r="A28" s="88" t="s">
        <v>99</v>
      </c>
      <c r="B28" s="107" t="s">
        <v>100</v>
      </c>
      <c r="C28" s="140" t="s">
        <v>101</v>
      </c>
      <c r="D28" s="108" t="s">
        <v>256</v>
      </c>
      <c r="E28" s="108" t="s">
        <v>254</v>
      </c>
      <c r="F28" s="136" t="s">
        <v>102</v>
      </c>
      <c r="G28" s="113" t="s">
        <v>103</v>
      </c>
      <c r="H28" s="136" t="s">
        <v>104</v>
      </c>
      <c r="I28" s="115" t="s">
        <v>105</v>
      </c>
      <c r="J28" s="134" t="s">
        <v>160</v>
      </c>
      <c r="K28" s="119" t="s">
        <v>161</v>
      </c>
      <c r="L28" s="120" t="s">
        <v>124</v>
      </c>
      <c r="M28" s="120" t="s">
        <v>123</v>
      </c>
      <c r="N28" s="131"/>
      <c r="O28" s="154"/>
      <c r="P28" s="329"/>
      <c r="Q28" s="329"/>
      <c r="R28" s="44"/>
      <c r="S28" s="57"/>
    </row>
    <row r="29" spans="1:21" ht="85.5" thickTop="1" thickBot="1" x14ac:dyDescent="0.3">
      <c r="A29" s="104" t="s">
        <v>166</v>
      </c>
      <c r="B29" s="360">
        <f>('AMS Grid'!H24)*B2</f>
        <v>3857.5769399999995</v>
      </c>
      <c r="C29" s="141" t="s">
        <v>253</v>
      </c>
      <c r="D29" s="359">
        <v>36.93</v>
      </c>
      <c r="E29" s="357">
        <f xml:space="preserve"> (D29*E27)+D29</f>
        <v>48.489089999999997</v>
      </c>
      <c r="F29" s="137">
        <f>B18</f>
        <v>23145.461639999998</v>
      </c>
      <c r="G29" s="114">
        <f t="shared" ref="G29" si="3">F29*E29</f>
        <v>1122302.3725535073</v>
      </c>
      <c r="H29" s="137">
        <f>(B25)*0.59</f>
        <v>7715.1538799999989</v>
      </c>
      <c r="I29" s="116">
        <f t="shared" ref="I29:I33" si="4">H29*E29</f>
        <v>374100.79085116915</v>
      </c>
      <c r="J29" s="117">
        <f t="shared" ref="J29:J38" si="5">I29+G29</f>
        <v>1496403.1634046766</v>
      </c>
      <c r="K29" s="121">
        <f t="shared" ref="K29" si="6">F29+H29</f>
        <v>30860.615519999996</v>
      </c>
      <c r="L29" s="162">
        <f>K29/B29</f>
        <v>8</v>
      </c>
      <c r="M29" s="163">
        <f t="shared" ref="M29:M33" si="7">L29*E29</f>
        <v>387.91271999999998</v>
      </c>
      <c r="N29" s="157">
        <f>J29+J30</f>
        <v>1530980.5880164066</v>
      </c>
      <c r="O29" s="158" t="s">
        <v>232</v>
      </c>
      <c r="R29" s="44"/>
    </row>
    <row r="30" spans="1:21" ht="48" customHeight="1" thickTop="1" thickBot="1" x14ac:dyDescent="0.3">
      <c r="A30" s="104" t="s">
        <v>229</v>
      </c>
      <c r="B30" s="360">
        <f>'AMS Grid'!M14</f>
        <v>713.09699999999998</v>
      </c>
      <c r="C30" s="141" t="s">
        <v>106</v>
      </c>
      <c r="D30" s="359">
        <v>36.93</v>
      </c>
      <c r="E30" s="357">
        <f>(D30*E27)+D30</f>
        <v>48.489089999999997</v>
      </c>
      <c r="F30" s="137">
        <v>0</v>
      </c>
      <c r="G30" s="114"/>
      <c r="H30" s="137">
        <f>C25</f>
        <v>713.09699999999998</v>
      </c>
      <c r="I30" s="116">
        <f>H30*E30</f>
        <v>34577.424611729999</v>
      </c>
      <c r="J30" s="117">
        <f>I30+G30</f>
        <v>34577.424611729999</v>
      </c>
      <c r="K30" s="121">
        <f>H30+F30</f>
        <v>713.09699999999998</v>
      </c>
      <c r="L30" s="162">
        <f>K30/B30</f>
        <v>1</v>
      </c>
      <c r="M30" s="122">
        <f>L30*E30</f>
        <v>48.489089999999997</v>
      </c>
      <c r="N30" s="159"/>
      <c r="O30" s="159"/>
      <c r="P30" s="379">
        <f>N29+N31</f>
        <v>2280551.8150730361</v>
      </c>
      <c r="Q30" s="380" t="s">
        <v>235</v>
      </c>
      <c r="R30" s="92"/>
    </row>
    <row r="31" spans="1:21" ht="63" customHeight="1" thickTop="1" thickBot="1" x14ac:dyDescent="0.3">
      <c r="A31" s="104" t="s">
        <v>167</v>
      </c>
      <c r="B31" s="360">
        <f>('AMS Grid'!H24)*C2</f>
        <v>2680.6890599999997</v>
      </c>
      <c r="C31" s="141" t="s">
        <v>106</v>
      </c>
      <c r="D31" s="359">
        <f>D29*0.703</f>
        <v>25.961789999999997</v>
      </c>
      <c r="E31" s="357">
        <f>(D31*D27)+D31</f>
        <v>34.952357876999997</v>
      </c>
      <c r="F31" s="137">
        <f>C18</f>
        <v>16084.134359999998</v>
      </c>
      <c r="G31" s="114">
        <f>E31*F31</f>
        <v>562178.42029247223</v>
      </c>
      <c r="H31" s="137">
        <f>(B25)*0.41</f>
        <v>5361.3781199999994</v>
      </c>
      <c r="I31" s="116">
        <f>H31*E31</f>
        <v>187392.8067641574</v>
      </c>
      <c r="J31" s="117">
        <f>G31+I31</f>
        <v>749571.22705662961</v>
      </c>
      <c r="K31" s="121">
        <f>H31+F31</f>
        <v>21445.512479999998</v>
      </c>
      <c r="L31" s="162">
        <f>K31/B31</f>
        <v>8</v>
      </c>
      <c r="M31" s="163">
        <f t="shared" si="7"/>
        <v>279.61886301599998</v>
      </c>
      <c r="N31" s="157">
        <f>J31+J32</f>
        <v>749571.22705662961</v>
      </c>
      <c r="O31" s="140" t="s">
        <v>233</v>
      </c>
      <c r="R31" s="44"/>
    </row>
    <row r="32" spans="1:21" ht="56.25" customHeight="1" thickTop="1" thickBot="1" x14ac:dyDescent="0.3">
      <c r="A32" s="104"/>
      <c r="B32" s="111"/>
      <c r="C32" s="141" t="s">
        <v>106</v>
      </c>
      <c r="D32" s="359"/>
      <c r="E32" s="357"/>
      <c r="F32" s="137"/>
      <c r="G32" s="114"/>
      <c r="H32" s="137"/>
      <c r="I32" s="116"/>
      <c r="J32" s="117"/>
      <c r="K32" s="121"/>
      <c r="L32" s="143"/>
      <c r="M32" s="122"/>
      <c r="N32" s="159"/>
      <c r="O32" s="159"/>
      <c r="R32" s="92"/>
    </row>
    <row r="33" spans="1:19" s="89" customFormat="1" ht="70.5" customHeight="1" thickTop="1" x14ac:dyDescent="0.25">
      <c r="A33" s="105" t="s">
        <v>151</v>
      </c>
      <c r="B33" s="111">
        <f>('AMS Grid'!H39)*0.59</f>
        <v>33.629999999999995</v>
      </c>
      <c r="C33" s="141" t="s">
        <v>255</v>
      </c>
      <c r="D33" s="359">
        <v>36.35</v>
      </c>
      <c r="E33" s="357">
        <f xml:space="preserve"> (D33*E27)+D33</f>
        <v>47.727550000000001</v>
      </c>
      <c r="F33" s="265">
        <f>F18</f>
        <v>20428.9447</v>
      </c>
      <c r="G33" s="114">
        <f>F33*E33</f>
        <v>975023.47961648507</v>
      </c>
      <c r="H33" s="137">
        <f>D25*0.59</f>
        <v>67.259999999999991</v>
      </c>
      <c r="I33" s="116">
        <f t="shared" si="4"/>
        <v>3210.1550129999996</v>
      </c>
      <c r="J33" s="118">
        <f t="shared" si="5"/>
        <v>978233.63462948508</v>
      </c>
      <c r="K33" s="121">
        <f t="shared" ref="K33:K38" si="8">F33+H33</f>
        <v>20496.204699999998</v>
      </c>
      <c r="L33" s="143">
        <f t="shared" ref="L33:L38" si="9">K33/B33</f>
        <v>609.46192982456148</v>
      </c>
      <c r="M33" s="122">
        <f t="shared" si="7"/>
        <v>29088.124728798251</v>
      </c>
      <c r="N33" s="643">
        <f>M33+M34</f>
        <v>29088.124728798251</v>
      </c>
      <c r="O33" s="645" t="s">
        <v>268</v>
      </c>
      <c r="P33"/>
      <c r="Q33"/>
      <c r="R33" s="106"/>
    </row>
    <row r="34" spans="1:19" ht="46.5" customHeight="1" thickBot="1" x14ac:dyDescent="0.3">
      <c r="A34" s="139"/>
      <c r="B34" s="111"/>
      <c r="C34" s="141"/>
      <c r="D34" s="359"/>
      <c r="E34" s="357"/>
      <c r="F34" s="137"/>
      <c r="G34" s="114"/>
      <c r="H34" s="137"/>
      <c r="I34" s="116"/>
      <c r="J34" s="118"/>
      <c r="K34" s="121"/>
      <c r="L34" s="143"/>
      <c r="M34" s="122"/>
      <c r="N34" s="644"/>
      <c r="O34" s="646"/>
      <c r="P34" s="379"/>
      <c r="Q34" s="380"/>
      <c r="R34" s="391"/>
    </row>
    <row r="35" spans="1:19" ht="49.5" customHeight="1" thickTop="1" x14ac:dyDescent="0.25">
      <c r="A35" s="105" t="s">
        <v>155</v>
      </c>
      <c r="B35" s="111">
        <f>('AMS Grid'!H39)*0.41</f>
        <v>23.369999999999997</v>
      </c>
      <c r="C35" s="141" t="s">
        <v>159</v>
      </c>
      <c r="D35" s="359">
        <f>D33*0.703</f>
        <v>25.55405</v>
      </c>
      <c r="E35" s="357">
        <f>(D35*D27)+D35</f>
        <v>34.403417515000001</v>
      </c>
      <c r="F35" s="265">
        <f>G18</f>
        <v>14196.385299999998</v>
      </c>
      <c r="G35" s="114">
        <f t="shared" ref="G35" si="10">F35*E35</f>
        <v>488404.17067970848</v>
      </c>
      <c r="H35" s="137">
        <f>D25*0.41</f>
        <v>46.739999999999995</v>
      </c>
      <c r="I35" s="116">
        <f t="shared" ref="I35" si="11">H35*E35</f>
        <v>1608.0157346510998</v>
      </c>
      <c r="J35" s="118">
        <f t="shared" ref="J35" si="12">I35+G35</f>
        <v>490012.1864143596</v>
      </c>
      <c r="K35" s="121">
        <f t="shared" si="8"/>
        <v>14243.125299999998</v>
      </c>
      <c r="L35" s="143">
        <f t="shared" ref="L35" si="13">K35/B35</f>
        <v>609.46192982456137</v>
      </c>
      <c r="M35" s="122">
        <f t="shared" ref="M35" si="14">L35*E35</f>
        <v>20967.573231252016</v>
      </c>
      <c r="N35" s="148">
        <f>M35+M36</f>
        <v>20967.573231252016</v>
      </c>
      <c r="O35" s="645" t="s">
        <v>269</v>
      </c>
      <c r="R35" s="44"/>
    </row>
    <row r="36" spans="1:19" ht="15.75" thickBot="1" x14ac:dyDescent="0.3">
      <c r="A36" s="139"/>
      <c r="B36" s="111"/>
      <c r="C36" s="141"/>
      <c r="D36" s="359"/>
      <c r="E36" s="357"/>
      <c r="F36" s="137"/>
      <c r="G36" s="114"/>
      <c r="H36" s="137"/>
      <c r="I36" s="116"/>
      <c r="J36" s="118"/>
      <c r="K36" s="121"/>
      <c r="L36" s="143"/>
      <c r="M36" s="122"/>
      <c r="N36" s="148"/>
      <c r="O36" s="646"/>
    </row>
    <row r="37" spans="1:19" ht="37.5" thickTop="1" thickBot="1" x14ac:dyDescent="0.3">
      <c r="A37" s="105" t="s">
        <v>171</v>
      </c>
      <c r="B37" s="112">
        <f>('AMS Grid'!H64)*0.59</f>
        <v>147.5</v>
      </c>
      <c r="C37" s="141" t="s">
        <v>107</v>
      </c>
      <c r="D37" s="359">
        <v>23.38</v>
      </c>
      <c r="E37" s="357">
        <f xml:space="preserve"> (D37*E27)+D37</f>
        <v>30.697939999999999</v>
      </c>
      <c r="F37" s="137">
        <f>J18</f>
        <v>8452.653879999998</v>
      </c>
      <c r="G37" s="356">
        <f>F37*E37</f>
        <v>259479.06164900714</v>
      </c>
      <c r="H37" s="137">
        <v>0</v>
      </c>
      <c r="I37" s="116">
        <v>0</v>
      </c>
      <c r="J37" s="118">
        <f t="shared" si="5"/>
        <v>259479.06164900714</v>
      </c>
      <c r="K37" s="121">
        <f t="shared" si="8"/>
        <v>8452.653879999998</v>
      </c>
      <c r="L37" s="143">
        <f t="shared" si="9"/>
        <v>57.306127999999987</v>
      </c>
      <c r="M37" s="164">
        <f>L37*E37</f>
        <v>1759.1800789763195</v>
      </c>
      <c r="N37" s="133"/>
      <c r="O37" s="106"/>
      <c r="P37" s="379">
        <f>M37+M38</f>
        <v>3027.2486628674474</v>
      </c>
      <c r="Q37" s="380" t="s">
        <v>234</v>
      </c>
    </row>
    <row r="38" spans="1:19" ht="46.5" thickTop="1" thickBot="1" x14ac:dyDescent="0.3">
      <c r="A38" s="388" t="s">
        <v>172</v>
      </c>
      <c r="B38" s="330">
        <f>('AMS Grid'!H64)*0.41</f>
        <v>102.5</v>
      </c>
      <c r="C38" s="156" t="s">
        <v>107</v>
      </c>
      <c r="D38" s="358">
        <f>D37*0.703</f>
        <v>16.436139999999998</v>
      </c>
      <c r="E38" s="358">
        <f>(D38*D27)+D38</f>
        <v>22.127975281999998</v>
      </c>
      <c r="F38" s="194">
        <f>K18</f>
        <v>5873.8781199999994</v>
      </c>
      <c r="G38" s="196">
        <f>F38*E38</f>
        <v>129977.0298488406</v>
      </c>
      <c r="H38" s="195"/>
      <c r="I38" s="196"/>
      <c r="J38" s="118">
        <f t="shared" si="5"/>
        <v>129977.0298488406</v>
      </c>
      <c r="K38" s="121">
        <f t="shared" si="8"/>
        <v>5873.8781199999994</v>
      </c>
      <c r="L38" s="143">
        <f t="shared" si="9"/>
        <v>57.306127999999994</v>
      </c>
      <c r="M38" s="164">
        <f>L38*E38</f>
        <v>1268.0685838911279</v>
      </c>
      <c r="N38" s="156"/>
      <c r="O38" s="156"/>
      <c r="P38" s="156"/>
      <c r="Q38" s="156"/>
    </row>
    <row r="39" spans="1:19" ht="42" customHeight="1" thickTop="1" x14ac:dyDescent="0.25">
      <c r="A39" s="105"/>
      <c r="B39" s="111"/>
      <c r="C39" s="141"/>
      <c r="D39" s="359"/>
      <c r="E39" s="357"/>
      <c r="F39" s="137"/>
      <c r="G39" s="114"/>
      <c r="H39" s="137"/>
      <c r="I39" s="116"/>
      <c r="J39" s="118"/>
      <c r="K39" s="121"/>
      <c r="L39" s="143"/>
      <c r="M39" s="122"/>
      <c r="N39" s="132"/>
      <c r="O39" s="89"/>
      <c r="P39" s="167"/>
      <c r="Q39" s="89"/>
    </row>
    <row r="40" spans="1:19" ht="42" customHeight="1" thickBot="1" x14ac:dyDescent="0.3">
      <c r="A40" s="105"/>
      <c r="B40" s="111"/>
      <c r="C40" s="141"/>
      <c r="D40" s="359"/>
      <c r="E40" s="357"/>
      <c r="F40" s="137"/>
      <c r="G40" s="114"/>
      <c r="H40" s="137"/>
      <c r="I40" s="116"/>
      <c r="J40" s="118"/>
      <c r="K40" s="121"/>
      <c r="L40" s="143"/>
      <c r="M40" s="163"/>
      <c r="P40" s="166"/>
    </row>
    <row r="41" spans="1:19" ht="42" customHeight="1" thickTop="1" thickBot="1" x14ac:dyDescent="0.3">
      <c r="A41" s="315"/>
      <c r="B41" s="316"/>
      <c r="C41" s="322"/>
      <c r="D41" s="359"/>
      <c r="E41" s="357"/>
      <c r="F41" s="317"/>
      <c r="G41" s="114"/>
      <c r="H41" s="137"/>
      <c r="I41" s="116"/>
      <c r="J41" s="118"/>
      <c r="K41" s="121"/>
      <c r="L41" s="143"/>
      <c r="M41" s="164"/>
      <c r="P41" s="166"/>
    </row>
    <row r="42" spans="1:19" ht="42" customHeight="1" thickTop="1" thickBot="1" x14ac:dyDescent="0.3">
      <c r="A42" s="315" t="s">
        <v>226</v>
      </c>
      <c r="B42" s="316">
        <f>'AMS Grid'!H71</f>
        <v>1</v>
      </c>
      <c r="C42" s="141" t="s">
        <v>158</v>
      </c>
      <c r="D42" s="359">
        <v>36.35</v>
      </c>
      <c r="E42" s="357">
        <f xml:space="preserve"> (D42*E27)+D42</f>
        <v>47.727550000000001</v>
      </c>
      <c r="F42" s="317">
        <f>M19</f>
        <v>2</v>
      </c>
      <c r="G42" s="114">
        <f>F42*E42</f>
        <v>95.455100000000002</v>
      </c>
      <c r="H42" s="137">
        <f>J25</f>
        <v>1</v>
      </c>
      <c r="I42" s="116">
        <f>H42*E42</f>
        <v>47.727550000000001</v>
      </c>
      <c r="J42" s="118">
        <f t="shared" ref="J42" si="15">I42+G42</f>
        <v>143.18265</v>
      </c>
      <c r="K42" s="121">
        <f>F42+H42</f>
        <v>3</v>
      </c>
      <c r="L42" s="143">
        <f t="shared" ref="L42" si="16">K42/B42</f>
        <v>3</v>
      </c>
      <c r="M42" s="164">
        <f>L42*E42</f>
        <v>143.18265</v>
      </c>
      <c r="P42" s="166"/>
    </row>
    <row r="43" spans="1:19" ht="42" customHeight="1" thickTop="1" thickBot="1" x14ac:dyDescent="0.3">
      <c r="A43" s="245" t="s">
        <v>198</v>
      </c>
      <c r="B43" s="331">
        <f>B29+B30+B31+B33+B35+B37+B38+B41+B42</f>
        <v>7559.3629999999994</v>
      </c>
      <c r="C43" s="71"/>
      <c r="D43" s="71"/>
      <c r="E43" s="62"/>
      <c r="F43" s="390">
        <f>SUM(F29:F42)</f>
        <v>88183.457999999984</v>
      </c>
      <c r="G43" s="138">
        <f t="shared" ref="G43:K43" si="17">SUM(G29:G42)</f>
        <v>3537459.9897400211</v>
      </c>
      <c r="H43" s="390">
        <f t="shared" si="17"/>
        <v>13904.628999999999</v>
      </c>
      <c r="I43" s="138">
        <f t="shared" si="17"/>
        <v>600936.92052470765</v>
      </c>
      <c r="J43" s="390">
        <f t="shared" si="17"/>
        <v>4138396.9102647286</v>
      </c>
      <c r="K43" s="390">
        <f t="shared" si="17"/>
        <v>102088.08699999998</v>
      </c>
      <c r="L43" s="138"/>
      <c r="M43" s="219"/>
      <c r="N43" s="99"/>
      <c r="O43" s="57"/>
      <c r="P43" s="99"/>
      <c r="Q43" s="99"/>
    </row>
    <row r="44" spans="1:19" ht="28.5" customHeight="1" x14ac:dyDescent="0.25">
      <c r="A44" s="227" t="s">
        <v>191</v>
      </c>
      <c r="B44" s="332"/>
      <c r="C44" s="197"/>
      <c r="D44" s="197"/>
      <c r="E44" s="223"/>
      <c r="F44" s="226">
        <f>F43/G50</f>
        <v>2.6431251916400424</v>
      </c>
      <c r="G44" s="198"/>
      <c r="H44" s="199">
        <f>H43/G51</f>
        <v>1.9023037985663047</v>
      </c>
      <c r="I44" s="200"/>
      <c r="J44" s="220"/>
      <c r="K44" s="220"/>
      <c r="L44" s="221"/>
      <c r="M44" s="222"/>
      <c r="N44" s="106"/>
      <c r="O44" s="57"/>
      <c r="P44" s="99"/>
      <c r="Q44" s="99"/>
    </row>
    <row r="45" spans="1:19" ht="64.5" customHeight="1" x14ac:dyDescent="0.25">
      <c r="A45" s="228" t="s">
        <v>267</v>
      </c>
      <c r="B45" s="333">
        <f>B29+B30+B31+B33+B35+B42</f>
        <v>7309.3629999999994</v>
      </c>
      <c r="C45" s="47"/>
      <c r="E45" s="224"/>
      <c r="F45" s="652" t="s">
        <v>176</v>
      </c>
      <c r="G45" s="653"/>
      <c r="H45" s="654" t="s">
        <v>177</v>
      </c>
      <c r="I45" s="655"/>
      <c r="K45" s="57"/>
    </row>
    <row r="46" spans="1:19" ht="33" customHeight="1" x14ac:dyDescent="0.25">
      <c r="A46" s="230" t="s">
        <v>237</v>
      </c>
      <c r="B46" s="333">
        <f>B43-B30</f>
        <v>6846.2659999999996</v>
      </c>
      <c r="C46" s="47"/>
      <c r="D46" s="47"/>
      <c r="F46" s="652">
        <f>K43/G49</f>
        <v>2.5099908432421718</v>
      </c>
      <c r="G46" s="656"/>
      <c r="H46" s="656"/>
      <c r="I46" s="655"/>
      <c r="M46" s="1"/>
      <c r="N46" s="25"/>
      <c r="O46" s="25"/>
      <c r="P46" s="25"/>
      <c r="Q46" s="25"/>
      <c r="R46" s="35"/>
      <c r="S46" s="35"/>
    </row>
    <row r="47" spans="1:19" ht="30.75" thickBot="1" x14ac:dyDescent="0.3">
      <c r="A47" s="231" t="s">
        <v>180</v>
      </c>
      <c r="B47" s="229">
        <f>G49/B43</f>
        <v>5.3804391983821924</v>
      </c>
      <c r="C47" s="47"/>
      <c r="E47" s="225"/>
      <c r="F47" s="647" t="s">
        <v>199</v>
      </c>
      <c r="G47" s="648"/>
      <c r="H47" s="648"/>
      <c r="I47" s="649"/>
      <c r="M47" s="341"/>
      <c r="N47" s="344"/>
    </row>
    <row r="48" spans="1:19" ht="45" x14ac:dyDescent="0.25">
      <c r="A48" s="231" t="s">
        <v>181</v>
      </c>
      <c r="B48" s="333">
        <f>G50/B46</f>
        <v>4.8732155601316114</v>
      </c>
      <c r="C48" s="47"/>
      <c r="E48" s="225"/>
      <c r="F48" s="243" t="s">
        <v>197</v>
      </c>
      <c r="G48" s="244" t="s">
        <v>136</v>
      </c>
      <c r="H48" s="650" t="s">
        <v>189</v>
      </c>
      <c r="I48" s="651"/>
      <c r="M48" s="342"/>
      <c r="N48" s="343"/>
      <c r="O48" s="100"/>
      <c r="P48" s="100"/>
      <c r="Q48" s="100"/>
      <c r="R48" s="100"/>
      <c r="S48" s="100"/>
    </row>
    <row r="49" spans="1:19" ht="30.75" thickBot="1" x14ac:dyDescent="0.3">
      <c r="A49" s="232" t="s">
        <v>186</v>
      </c>
      <c r="B49" s="334">
        <f>G51/B45</f>
        <v>1</v>
      </c>
      <c r="C49" s="47"/>
      <c r="F49" s="241" t="s">
        <v>175</v>
      </c>
      <c r="G49" s="216">
        <f>'AMS Grid'!J26</f>
        <v>40672.692999999999</v>
      </c>
      <c r="H49" s="212"/>
      <c r="I49" s="213">
        <f>G49*0.59</f>
        <v>23996.888869999999</v>
      </c>
      <c r="M49" s="218"/>
      <c r="N49" s="345"/>
      <c r="O49" s="100"/>
      <c r="P49" s="100"/>
      <c r="Q49" s="100"/>
      <c r="R49" s="100"/>
      <c r="S49" s="100"/>
    </row>
    <row r="50" spans="1:19" ht="30" x14ac:dyDescent="0.25">
      <c r="A50" t="s">
        <v>236</v>
      </c>
      <c r="B50" s="165">
        <f>'AMS Grid'!H18</f>
        <v>6174</v>
      </c>
      <c r="C50" s="47"/>
      <c r="E50" s="60"/>
      <c r="F50" s="241" t="s">
        <v>178</v>
      </c>
      <c r="G50" s="216">
        <f>'AMS Grid'!J25</f>
        <v>33363.33</v>
      </c>
      <c r="H50" s="212"/>
      <c r="I50" s="213">
        <f t="shared" ref="I50:I51" si="18">G50*0.59</f>
        <v>19684.364699999998</v>
      </c>
      <c r="M50" s="100"/>
      <c r="N50" s="346"/>
      <c r="O50" s="100"/>
      <c r="P50" s="100"/>
      <c r="Q50" s="100"/>
      <c r="R50" s="100"/>
      <c r="S50" s="100"/>
    </row>
    <row r="51" spans="1:19" ht="30.75" thickBot="1" x14ac:dyDescent="0.3">
      <c r="B51" s="165"/>
      <c r="C51" s="47"/>
      <c r="E51" s="60"/>
      <c r="F51" s="241" t="s">
        <v>179</v>
      </c>
      <c r="G51" s="216">
        <f>'AMS Grid'!M25</f>
        <v>7309.3629999999994</v>
      </c>
      <c r="H51" s="212"/>
      <c r="I51" s="213">
        <f t="shared" si="18"/>
        <v>4312.5241699999997</v>
      </c>
      <c r="M51" s="100"/>
      <c r="N51" s="346"/>
      <c r="O51" s="100"/>
      <c r="P51" s="100"/>
      <c r="Q51" s="100"/>
      <c r="R51" s="197"/>
      <c r="S51" s="100"/>
    </row>
    <row r="52" spans="1:19" ht="30.75" thickBot="1" x14ac:dyDescent="0.3">
      <c r="B52" s="165"/>
      <c r="C52" s="47"/>
      <c r="D52" s="237" t="s">
        <v>184</v>
      </c>
      <c r="E52" s="60"/>
      <c r="F52" s="242"/>
      <c r="G52" s="217">
        <f>G50+G51</f>
        <v>40672.692999999999</v>
      </c>
      <c r="H52" s="214"/>
      <c r="I52" s="215"/>
      <c r="J52" s="57">
        <f>G49-G52</f>
        <v>0</v>
      </c>
      <c r="N52" s="47"/>
    </row>
    <row r="53" spans="1:19" ht="33.75" customHeight="1" thickBot="1" x14ac:dyDescent="0.3">
      <c r="A53" s="233" t="s">
        <v>174</v>
      </c>
      <c r="B53" s="211" t="s">
        <v>190</v>
      </c>
      <c r="C53" s="208" t="s">
        <v>185</v>
      </c>
      <c r="D53" s="201">
        <f>F54+H54</f>
        <v>60522.571100000001</v>
      </c>
      <c r="E53" s="238" t="s">
        <v>173</v>
      </c>
      <c r="F53" s="239" t="s">
        <v>192</v>
      </c>
      <c r="G53" s="239" t="s">
        <v>193</v>
      </c>
      <c r="H53" s="240" t="s">
        <v>194</v>
      </c>
      <c r="I53" s="240" t="s">
        <v>195</v>
      </c>
      <c r="J53" s="239" t="s">
        <v>196</v>
      </c>
      <c r="K53" s="246" t="s">
        <v>200</v>
      </c>
      <c r="S53" s="47"/>
    </row>
    <row r="54" spans="1:19" ht="30" customHeight="1" x14ac:dyDescent="0.25">
      <c r="A54" s="209" t="s">
        <v>182</v>
      </c>
      <c r="B54" s="205">
        <f>B29+B30+B33+B37</f>
        <v>4751.8039399999998</v>
      </c>
      <c r="C54" s="206">
        <f>I49/B54</f>
        <v>5.0500587088616289</v>
      </c>
      <c r="D54" s="202">
        <f>D53/I49</f>
        <v>2.5221007368027206</v>
      </c>
      <c r="E54" s="234" t="s">
        <v>183</v>
      </c>
      <c r="F54" s="170">
        <f>F29+F30+F33+F34+F37</f>
        <v>52027.060219999999</v>
      </c>
      <c r="G54" s="171">
        <f>G29+G30+G33+G34+G37</f>
        <v>2356804.9138189997</v>
      </c>
      <c r="H54" s="170">
        <f>H29+H30+H33+H34+H37</f>
        <v>8495.5108799999998</v>
      </c>
      <c r="I54" s="171">
        <f>I29+I30+I33+I34+I37</f>
        <v>411888.37047589914</v>
      </c>
      <c r="J54" s="174">
        <f>G54+I54</f>
        <v>2768693.2842948986</v>
      </c>
      <c r="K54" s="247">
        <f>F54+H54</f>
        <v>60522.571100000001</v>
      </c>
    </row>
    <row r="55" spans="1:19" ht="30" customHeight="1" x14ac:dyDescent="0.25">
      <c r="A55" s="209" t="s">
        <v>187</v>
      </c>
      <c r="B55" s="205">
        <f>B54</f>
        <v>4751.8039399999998</v>
      </c>
      <c r="C55" s="206">
        <f>I50/B55</f>
        <v>4.1425035520299689</v>
      </c>
      <c r="D55" s="203">
        <f>F54/I50</f>
        <v>2.6430652455854977</v>
      </c>
      <c r="E55" s="235"/>
      <c r="F55" s="172"/>
      <c r="G55" s="173"/>
      <c r="H55" s="172"/>
      <c r="I55" s="173"/>
      <c r="J55" s="169"/>
    </row>
    <row r="56" spans="1:19" ht="27" customHeight="1" thickBot="1" x14ac:dyDescent="0.3">
      <c r="A56" s="210" t="s">
        <v>188</v>
      </c>
      <c r="B56" s="205">
        <f>B54-B37</f>
        <v>4604.3039399999998</v>
      </c>
      <c r="C56" s="207">
        <f>I51/B56</f>
        <v>0.93662890769109386</v>
      </c>
      <c r="D56" s="204">
        <f>H54/I51</f>
        <v>1.9699624964652662</v>
      </c>
      <c r="E56" s="236"/>
      <c r="F56" s="172"/>
      <c r="G56" s="172"/>
      <c r="H56" s="172"/>
      <c r="I56" s="172"/>
      <c r="J56" s="169"/>
    </row>
    <row r="57" spans="1:19" ht="15" customHeight="1" x14ac:dyDescent="0.25">
      <c r="B57" s="47"/>
      <c r="C57" s="47"/>
      <c r="E57" s="60"/>
      <c r="F57" s="168"/>
      <c r="G57" s="168"/>
      <c r="H57" s="168"/>
      <c r="I57" s="168"/>
    </row>
    <row r="58" spans="1:19" ht="15" customHeight="1" x14ac:dyDescent="0.25">
      <c r="B58" s="47"/>
      <c r="C58" s="47"/>
      <c r="E58" s="60"/>
      <c r="F58" s="168"/>
      <c r="G58" s="168"/>
      <c r="H58" s="168"/>
      <c r="I58" s="168"/>
    </row>
    <row r="59" spans="1:19" x14ac:dyDescent="0.25">
      <c r="A59" s="166">
        <f>B29+B31</f>
        <v>6538.2659999999996</v>
      </c>
      <c r="C59" s="45" t="s">
        <v>108</v>
      </c>
      <c r="H59" s="47"/>
      <c r="I59" s="57"/>
    </row>
    <row r="60" spans="1:19" x14ac:dyDescent="0.25">
      <c r="A60" s="45"/>
      <c r="B60" s="45"/>
      <c r="C60" s="90"/>
      <c r="D60" s="639" t="s">
        <v>164</v>
      </c>
      <c r="E60" s="639" t="s">
        <v>109</v>
      </c>
      <c r="F60" s="639" t="s">
        <v>110</v>
      </c>
      <c r="G60" s="641" t="s">
        <v>111</v>
      </c>
      <c r="H60" s="55"/>
      <c r="K60" s="6"/>
      <c r="L60" s="6">
        <v>0.52</v>
      </c>
    </row>
    <row r="61" spans="1:19" ht="30" x14ac:dyDescent="0.25">
      <c r="A61" s="45" t="s">
        <v>112</v>
      </c>
      <c r="B61" s="45"/>
      <c r="C61" s="91" t="s">
        <v>113</v>
      </c>
      <c r="D61" s="640"/>
      <c r="E61" s="640"/>
      <c r="F61" s="640"/>
      <c r="G61" s="642"/>
      <c r="H61" s="55"/>
      <c r="I61" s="92" t="e">
        <f>G63/16</f>
        <v>#REF!</v>
      </c>
      <c r="J61" s="6" t="s">
        <v>114</v>
      </c>
      <c r="K61" s="110"/>
      <c r="L61" s="109"/>
    </row>
    <row r="62" spans="1:19" x14ac:dyDescent="0.25">
      <c r="A62" s="62" t="s">
        <v>134</v>
      </c>
      <c r="B62" s="93">
        <f>'AMS Grid'!H17+'AMS Grid'!H18+'AMS Grid'!M14</f>
        <v>7251.3629999999994</v>
      </c>
      <c r="C62" s="62"/>
      <c r="D62" s="62"/>
      <c r="E62" s="62"/>
      <c r="F62" s="62"/>
      <c r="G62" s="62"/>
      <c r="I62" t="e">
        <f>E63/G63</f>
        <v>#REF!</v>
      </c>
      <c r="J62" s="633" t="s">
        <v>115</v>
      </c>
      <c r="K62" s="110"/>
      <c r="L62" s="109"/>
    </row>
    <row r="63" spans="1:19" x14ac:dyDescent="0.25">
      <c r="A63" s="62" t="s">
        <v>148</v>
      </c>
      <c r="B63" s="93">
        <v>78</v>
      </c>
      <c r="C63" s="94">
        <v>16</v>
      </c>
      <c r="D63" s="153">
        <f>F33+F34+H33+H34</f>
        <v>20496.204699999998</v>
      </c>
      <c r="E63" s="95">
        <f>C63/B63*D63</f>
        <v>4204.3496820512819</v>
      </c>
      <c r="F63" s="96" t="e">
        <f>'AMS Grid'!#REF!</f>
        <v>#REF!</v>
      </c>
      <c r="G63" s="95" t="e">
        <f>F63 *16/79</f>
        <v>#REF!</v>
      </c>
      <c r="J63" s="633"/>
      <c r="K63" s="127"/>
      <c r="L63" s="127"/>
    </row>
    <row r="64" spans="1:19" ht="45" x14ac:dyDescent="0.25">
      <c r="A64" s="129" t="s">
        <v>152</v>
      </c>
      <c r="B64" s="71" t="e">
        <f>'AMS Grid'!#REF!</f>
        <v>#REF!</v>
      </c>
      <c r="C64" s="101"/>
      <c r="D64" s="362"/>
      <c r="E64" s="102"/>
      <c r="F64" s="103"/>
      <c r="G64" s="102"/>
      <c r="J64" s="633"/>
      <c r="K64" s="127"/>
      <c r="L64" s="127"/>
    </row>
    <row r="65" spans="1:12" ht="30" x14ac:dyDescent="0.25">
      <c r="A65" s="129" t="s">
        <v>149</v>
      </c>
      <c r="B65" s="71" t="e">
        <f>'AMS Grid'!#REF!</f>
        <v>#REF!</v>
      </c>
      <c r="C65" s="101"/>
      <c r="D65" s="128"/>
      <c r="E65" s="102"/>
      <c r="F65" s="103"/>
      <c r="G65" s="102"/>
      <c r="J65" s="633"/>
      <c r="K65" s="127"/>
      <c r="L65" s="127"/>
    </row>
    <row r="66" spans="1:12" ht="30" x14ac:dyDescent="0.25">
      <c r="A66" s="129" t="s">
        <v>150</v>
      </c>
      <c r="B66" s="71">
        <v>32</v>
      </c>
      <c r="C66" s="101"/>
      <c r="D66" s="128"/>
      <c r="E66" s="102"/>
      <c r="F66" s="103"/>
      <c r="G66" s="102"/>
      <c r="J66" s="633"/>
      <c r="K66" s="127"/>
      <c r="L66" s="127"/>
    </row>
    <row r="67" spans="1:12" x14ac:dyDescent="0.25">
      <c r="A67" s="62" t="s">
        <v>121</v>
      </c>
      <c r="B67" s="71"/>
      <c r="C67" s="101"/>
      <c r="D67" s="128"/>
      <c r="E67" s="102"/>
      <c r="F67" s="103"/>
      <c r="G67" s="102"/>
      <c r="J67" s="633"/>
      <c r="K67" s="135"/>
      <c r="L67" s="135"/>
    </row>
    <row r="68" spans="1:12" x14ac:dyDescent="0.25">
      <c r="A68" s="62" t="s">
        <v>163</v>
      </c>
      <c r="B68" s="71">
        <f>B40</f>
        <v>0</v>
      </c>
      <c r="C68" s="101"/>
      <c r="D68" s="128"/>
      <c r="E68" s="102"/>
      <c r="F68" s="103"/>
      <c r="G68" s="102"/>
      <c r="J68" s="633"/>
      <c r="K68" s="110"/>
      <c r="L68" s="109"/>
    </row>
    <row r="69" spans="1:12" x14ac:dyDescent="0.25">
      <c r="A69" s="62" t="s">
        <v>168</v>
      </c>
      <c r="B69" s="71">
        <v>500</v>
      </c>
      <c r="C69" s="101"/>
      <c r="D69" s="102"/>
      <c r="E69" s="102"/>
      <c r="F69" s="103"/>
      <c r="G69" s="102"/>
      <c r="J69" s="633"/>
      <c r="K69" s="127"/>
      <c r="L69" s="127"/>
    </row>
    <row r="70" spans="1:12" x14ac:dyDescent="0.25">
      <c r="A70" s="62" t="s">
        <v>116</v>
      </c>
      <c r="B70" s="71">
        <f>B41</f>
        <v>0</v>
      </c>
      <c r="C70" s="101"/>
      <c r="D70" s="102"/>
      <c r="E70" s="102"/>
      <c r="F70" s="103"/>
      <c r="G70" s="102"/>
      <c r="J70" s="633"/>
      <c r="K70" s="110"/>
      <c r="L70" s="109"/>
    </row>
    <row r="71" spans="1:12" x14ac:dyDescent="0.25">
      <c r="A71" s="62"/>
      <c r="B71" s="71" t="e">
        <f>SUM(B62:B70)</f>
        <v>#REF!</v>
      </c>
      <c r="J71" s="633"/>
    </row>
    <row r="72" spans="1:12" x14ac:dyDescent="0.25">
      <c r="B72" s="47"/>
      <c r="D72" s="45" t="s">
        <v>117</v>
      </c>
      <c r="F72" s="45"/>
      <c r="H72" s="47"/>
      <c r="I72" s="57"/>
    </row>
    <row r="73" spans="1:12" x14ac:dyDescent="0.25">
      <c r="B73" s="47"/>
      <c r="D73" s="97">
        <f>'AMS Grid'!J26</f>
        <v>40672.692999999999</v>
      </c>
      <c r="F73" s="97"/>
      <c r="G73" s="47"/>
      <c r="H73" s="57"/>
      <c r="I73" s="57"/>
    </row>
    <row r="74" spans="1:12" x14ac:dyDescent="0.25">
      <c r="B74" s="47" t="s">
        <v>129</v>
      </c>
      <c r="C74" s="47"/>
      <c r="E74" s="60"/>
      <c r="F74" s="60"/>
      <c r="G74" s="60"/>
      <c r="I74" s="55"/>
      <c r="K74" s="57"/>
      <c r="L74" s="57"/>
    </row>
    <row r="75" spans="1:12" x14ac:dyDescent="0.25">
      <c r="A75" t="s">
        <v>125</v>
      </c>
      <c r="B75" t="s">
        <v>127</v>
      </c>
      <c r="C75" s="57"/>
      <c r="D75" s="57"/>
      <c r="G75" s="60"/>
      <c r="I75" s="57"/>
      <c r="J75" s="57"/>
    </row>
    <row r="76" spans="1:12" x14ac:dyDescent="0.25">
      <c r="A76" t="s">
        <v>126</v>
      </c>
      <c r="B76" s="55" t="e">
        <f>'AMS Grid'!#REF!/2</f>
        <v>#REF!</v>
      </c>
      <c r="C76" s="98"/>
      <c r="D76" s="47" t="s">
        <v>130</v>
      </c>
      <c r="G76" s="60"/>
      <c r="K76" s="57"/>
      <c r="L76" s="57"/>
    </row>
    <row r="77" spans="1:12" x14ac:dyDescent="0.25">
      <c r="A77" t="s">
        <v>131</v>
      </c>
      <c r="B77" s="57" t="e">
        <f>(B18-'AMS Grid'!#REF!)*0.67</f>
        <v>#REF!</v>
      </c>
      <c r="C77" t="s">
        <v>128</v>
      </c>
      <c r="D77" t="s">
        <v>127</v>
      </c>
      <c r="E77" t="s">
        <v>128</v>
      </c>
      <c r="I77" s="55"/>
      <c r="J77" s="57"/>
    </row>
    <row r="78" spans="1:12" x14ac:dyDescent="0.25">
      <c r="A78" s="46" t="s">
        <v>132</v>
      </c>
      <c r="C78" s="47" t="e">
        <f>'AMS Grid'!#REF!/2</f>
        <v>#REF!</v>
      </c>
      <c r="D78" s="55" t="e">
        <f>B76</f>
        <v>#REF!</v>
      </c>
      <c r="E78" s="47" t="e">
        <f>C78</f>
        <v>#REF!</v>
      </c>
      <c r="I78" s="55"/>
      <c r="J78" s="57" t="e">
        <f>B77+B76+D78</f>
        <v>#REF!</v>
      </c>
    </row>
    <row r="79" spans="1:12" x14ac:dyDescent="0.25">
      <c r="A79" s="46" t="s">
        <v>133</v>
      </c>
      <c r="C79" s="57"/>
      <c r="D79" s="57" t="e">
        <f>(B18-'AMS Grid'!#REF!)*0.33</f>
        <v>#REF!</v>
      </c>
      <c r="I79" s="55"/>
      <c r="K79" s="57"/>
      <c r="L79" s="57"/>
    </row>
    <row r="80" spans="1:12" x14ac:dyDescent="0.25">
      <c r="J80" s="57"/>
    </row>
    <row r="83" spans="1:11" x14ac:dyDescent="0.25">
      <c r="A83" s="45" t="s">
        <v>207</v>
      </c>
      <c r="D83" s="124"/>
      <c r="E83" s="124"/>
    </row>
    <row r="84" spans="1:11" x14ac:dyDescent="0.25">
      <c r="A84" s="45"/>
      <c r="E84" s="124"/>
      <c r="F84" s="124"/>
      <c r="K84" s="125" t="s">
        <v>144</v>
      </c>
    </row>
    <row r="85" spans="1:11" x14ac:dyDescent="0.25">
      <c r="A85" s="45"/>
      <c r="B85" s="125" t="s">
        <v>136</v>
      </c>
      <c r="C85" s="125" t="s">
        <v>142</v>
      </c>
      <c r="D85" s="125" t="s">
        <v>140</v>
      </c>
      <c r="E85" s="125" t="s">
        <v>142</v>
      </c>
      <c r="F85" s="125" t="s">
        <v>143</v>
      </c>
      <c r="G85" s="125" t="s">
        <v>144</v>
      </c>
      <c r="H85" s="126" t="s">
        <v>141</v>
      </c>
      <c r="I85" s="126" t="s">
        <v>142</v>
      </c>
      <c r="J85" s="125" t="s">
        <v>145</v>
      </c>
      <c r="K85" s="62"/>
    </row>
    <row r="86" spans="1:11" x14ac:dyDescent="0.25">
      <c r="A86" s="62" t="s">
        <v>137</v>
      </c>
      <c r="B86" s="62">
        <v>42309</v>
      </c>
      <c r="C86" s="62"/>
      <c r="D86" s="62">
        <v>27217</v>
      </c>
      <c r="E86" s="62">
        <f>D86/B86</f>
        <v>0.64329102555011941</v>
      </c>
      <c r="F86" s="62"/>
      <c r="G86" s="62"/>
      <c r="H86" s="62">
        <f>B86-D86</f>
        <v>15092</v>
      </c>
      <c r="I86" s="62">
        <f>H86/B86</f>
        <v>0.35670897444988064</v>
      </c>
      <c r="J86" s="62"/>
      <c r="K86" s="62"/>
    </row>
    <row r="87" spans="1:11" x14ac:dyDescent="0.25">
      <c r="A87" s="62" t="s">
        <v>135</v>
      </c>
      <c r="B87" s="62">
        <v>29325</v>
      </c>
      <c r="C87" s="62">
        <f>B87/B86</f>
        <v>0.69311494008367014</v>
      </c>
      <c r="D87" s="62">
        <v>19358</v>
      </c>
      <c r="E87" s="62">
        <f>D87/B87</f>
        <v>0.66011935208866157</v>
      </c>
      <c r="F87" s="62"/>
      <c r="G87" s="62"/>
      <c r="H87" s="62">
        <f>B87-D87</f>
        <v>9967</v>
      </c>
      <c r="I87" s="62">
        <f>H87/B87</f>
        <v>0.33988064791133843</v>
      </c>
      <c r="J87" s="62"/>
      <c r="K87" s="62"/>
    </row>
    <row r="88" spans="1:11" x14ac:dyDescent="0.25">
      <c r="A88" s="62" t="s">
        <v>138</v>
      </c>
      <c r="B88" s="62">
        <f>B86-B87</f>
        <v>12984</v>
      </c>
      <c r="C88" s="62">
        <f>B88/B86</f>
        <v>0.30688505991632986</v>
      </c>
      <c r="D88" s="62">
        <f>D86-D87</f>
        <v>7859</v>
      </c>
      <c r="E88" s="62">
        <f>D88/B88</f>
        <v>0.60528342575477512</v>
      </c>
      <c r="F88" s="62"/>
      <c r="G88" s="62"/>
      <c r="H88" s="62">
        <f>B88-D88</f>
        <v>5125</v>
      </c>
      <c r="I88" s="62">
        <f>H88/B88</f>
        <v>0.39471657424522488</v>
      </c>
      <c r="J88" s="62"/>
    </row>
    <row r="89" spans="1:11" x14ac:dyDescent="0.25">
      <c r="B89">
        <f>B87+B88</f>
        <v>42309</v>
      </c>
      <c r="D89">
        <f>D87+D88</f>
        <v>27217</v>
      </c>
    </row>
    <row r="90" spans="1:11" x14ac:dyDescent="0.25">
      <c r="B90" s="123">
        <f>B86-B89</f>
        <v>0</v>
      </c>
      <c r="C90" s="123"/>
      <c r="D90" s="123">
        <f>D86-D89</f>
        <v>0</v>
      </c>
      <c r="E90" s="124"/>
    </row>
    <row r="91" spans="1:11" x14ac:dyDescent="0.25">
      <c r="A91" t="s">
        <v>146</v>
      </c>
      <c r="B91" s="123" t="s">
        <v>139</v>
      </c>
      <c r="C91" s="123"/>
      <c r="D91" s="123"/>
      <c r="E91" s="124"/>
    </row>
    <row r="92" spans="1:11" x14ac:dyDescent="0.25">
      <c r="A92" t="s">
        <v>147</v>
      </c>
      <c r="D92" s="124"/>
    </row>
    <row r="95" spans="1:11" x14ac:dyDescent="0.25">
      <c r="A95" t="s">
        <v>205</v>
      </c>
      <c r="B95">
        <v>6362</v>
      </c>
    </row>
    <row r="96" spans="1:11" x14ac:dyDescent="0.25">
      <c r="A96" t="s">
        <v>208</v>
      </c>
      <c r="B96">
        <f>B89*0.0613</f>
        <v>2593.5417000000002</v>
      </c>
    </row>
    <row r="97" spans="1:2" ht="30" x14ac:dyDescent="0.25">
      <c r="A97" s="6" t="s">
        <v>209</v>
      </c>
      <c r="B97">
        <f>B89*0.115</f>
        <v>4865.5349999999999</v>
      </c>
    </row>
    <row r="98" spans="1:2" ht="30" x14ac:dyDescent="0.25">
      <c r="A98" s="6" t="s">
        <v>213</v>
      </c>
      <c r="B98">
        <f>B97*0.0318</f>
        <v>154.72401300000001</v>
      </c>
    </row>
  </sheetData>
  <mergeCells count="16">
    <mergeCell ref="J62:J71"/>
    <mergeCell ref="AK8:AM8"/>
    <mergeCell ref="AG3:AI3"/>
    <mergeCell ref="AG7:AJ7"/>
    <mergeCell ref="D60:D61"/>
    <mergeCell ref="E60:E61"/>
    <mergeCell ref="F60:F61"/>
    <mergeCell ref="G60:G61"/>
    <mergeCell ref="N33:N34"/>
    <mergeCell ref="O33:O34"/>
    <mergeCell ref="F47:I47"/>
    <mergeCell ref="H48:I48"/>
    <mergeCell ref="F45:G45"/>
    <mergeCell ref="H45:I45"/>
    <mergeCell ref="F46:I46"/>
    <mergeCell ref="O35:O36"/>
  </mergeCells>
  <pageMargins left="0.7" right="0.7" top="0.75" bottom="0.75" header="0.3" footer="0.3"/>
  <pageSetup scale="2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D157-F429-4317-BC99-990E8AA2E7E7}">
  <dimension ref="B2:R27"/>
  <sheetViews>
    <sheetView workbookViewId="0">
      <selection activeCell="J21" sqref="J21"/>
    </sheetView>
  </sheetViews>
  <sheetFormatPr defaultRowHeight="15" x14ac:dyDescent="0.25"/>
  <cols>
    <col min="1" max="1" width="9.140625" style="392"/>
    <col min="2" max="2" width="25.5703125" style="392" customWidth="1"/>
    <col min="3" max="3" width="14.28515625" style="392" customWidth="1"/>
    <col min="4" max="4" width="14.7109375" style="392" customWidth="1"/>
    <col min="5" max="5" width="10.7109375" style="392" customWidth="1"/>
    <col min="6" max="6" width="15" style="392" customWidth="1"/>
    <col min="7" max="8" width="9.140625" style="392"/>
    <col min="9" max="9" width="24.42578125" style="392" customWidth="1"/>
    <col min="10" max="10" width="14.28515625" style="392" customWidth="1"/>
    <col min="11" max="11" width="17" style="392" customWidth="1"/>
    <col min="12" max="12" width="10.7109375" style="392" customWidth="1"/>
    <col min="13" max="13" width="20" style="392" customWidth="1"/>
    <col min="14" max="14" width="9.140625" style="392"/>
    <col min="15" max="16" width="10.140625" style="392" bestFit="1" customWidth="1"/>
    <col min="17" max="16384" width="9.140625" style="392"/>
  </cols>
  <sheetData>
    <row r="2" spans="2:18" ht="15.75" thickBot="1" x14ac:dyDescent="0.3"/>
    <row r="3" spans="2:18" ht="15.75" thickBot="1" x14ac:dyDescent="0.3">
      <c r="B3" s="660" t="s">
        <v>270</v>
      </c>
      <c r="C3" s="661"/>
      <c r="D3" s="661"/>
      <c r="E3" s="661"/>
      <c r="F3" s="662"/>
      <c r="G3" s="393"/>
      <c r="H3" s="393"/>
      <c r="I3" s="660" t="s">
        <v>271</v>
      </c>
      <c r="J3" s="661"/>
      <c r="K3" s="661"/>
      <c r="L3" s="661"/>
      <c r="M3" s="662"/>
    </row>
    <row r="4" spans="2:18" ht="26.25" thickBot="1" x14ac:dyDescent="0.3">
      <c r="B4" s="394" t="s">
        <v>272</v>
      </c>
      <c r="C4" s="395" t="s">
        <v>100</v>
      </c>
      <c r="D4" s="396" t="s">
        <v>102</v>
      </c>
      <c r="E4" s="395" t="s">
        <v>257</v>
      </c>
      <c r="F4" s="397" t="s">
        <v>103</v>
      </c>
      <c r="G4" s="393"/>
      <c r="H4" s="393"/>
      <c r="I4" s="394" t="s">
        <v>273</v>
      </c>
      <c r="J4" s="395" t="s">
        <v>100</v>
      </c>
      <c r="K4" s="396" t="s">
        <v>274</v>
      </c>
      <c r="L4" s="395" t="s">
        <v>257</v>
      </c>
      <c r="M4" s="397" t="s">
        <v>275</v>
      </c>
    </row>
    <row r="5" spans="2:18" ht="15" customHeight="1" x14ac:dyDescent="0.25">
      <c r="B5" s="398" t="s">
        <v>258</v>
      </c>
      <c r="C5" s="399">
        <v>3858</v>
      </c>
      <c r="D5" s="399">
        <v>23145</v>
      </c>
      <c r="E5" s="400">
        <v>48.49</v>
      </c>
      <c r="F5" s="401">
        <v>1122302</v>
      </c>
      <c r="G5" s="393"/>
      <c r="H5" s="393"/>
      <c r="I5" s="398" t="s">
        <v>258</v>
      </c>
      <c r="J5" s="399">
        <v>3858</v>
      </c>
      <c r="K5" s="399">
        <v>7715</v>
      </c>
      <c r="L5" s="400">
        <v>48.49</v>
      </c>
      <c r="M5" s="401">
        <v>374101</v>
      </c>
    </row>
    <row r="6" spans="2:18" ht="39" thickBot="1" x14ac:dyDescent="0.3">
      <c r="B6" s="402" t="s">
        <v>259</v>
      </c>
      <c r="C6" s="403">
        <v>2681</v>
      </c>
      <c r="D6" s="403">
        <v>16084</v>
      </c>
      <c r="E6" s="404">
        <v>34.950000000000003</v>
      </c>
      <c r="F6" s="405">
        <v>562178</v>
      </c>
      <c r="G6" s="393"/>
      <c r="H6" s="393"/>
      <c r="I6" s="406" t="s">
        <v>259</v>
      </c>
      <c r="J6" s="407">
        <v>2681</v>
      </c>
      <c r="K6" s="407">
        <v>5361</v>
      </c>
      <c r="L6" s="404">
        <v>34.950000000000003</v>
      </c>
      <c r="M6" s="408">
        <v>187393</v>
      </c>
    </row>
    <row r="7" spans="2:18" ht="51.75" thickBot="1" x14ac:dyDescent="0.3">
      <c r="B7" s="409" t="s">
        <v>260</v>
      </c>
      <c r="C7" s="410">
        <f>SUM(C5:C6)</f>
        <v>6539</v>
      </c>
      <c r="D7" s="411">
        <f>SUM(D5:D6)</f>
        <v>39229</v>
      </c>
      <c r="E7" s="412"/>
      <c r="F7" s="413">
        <f>SUM(F5:F6)</f>
        <v>1684480</v>
      </c>
      <c r="G7" s="393"/>
      <c r="H7" s="393"/>
      <c r="I7" s="414" t="s">
        <v>276</v>
      </c>
      <c r="J7" s="415">
        <v>713</v>
      </c>
      <c r="K7" s="415">
        <v>713</v>
      </c>
      <c r="L7" s="416">
        <v>48.49</v>
      </c>
      <c r="M7" s="405">
        <v>34577</v>
      </c>
      <c r="P7" s="417">
        <f>F7+M8</f>
        <v>2280551</v>
      </c>
      <c r="Q7" s="418">
        <f>D7+K8</f>
        <v>52305</v>
      </c>
      <c r="R7" s="392">
        <f>Q7/J8</f>
        <v>7.2124931053502479</v>
      </c>
    </row>
    <row r="8" spans="2:18" ht="39" thickBot="1" x14ac:dyDescent="0.3">
      <c r="B8" s="657"/>
      <c r="C8" s="658"/>
      <c r="D8" s="658"/>
      <c r="E8" s="658"/>
      <c r="F8" s="659"/>
      <c r="G8" s="393"/>
      <c r="H8" s="393"/>
      <c r="I8" s="409" t="s">
        <v>260</v>
      </c>
      <c r="J8" s="410">
        <v>7252</v>
      </c>
      <c r="K8" s="411">
        <f>SUM(K5:K6)</f>
        <v>13076</v>
      </c>
      <c r="L8" s="412"/>
      <c r="M8" s="419">
        <f>SUM(M5:M7)</f>
        <v>596071</v>
      </c>
      <c r="P8" s="420">
        <f>P7/J8</f>
        <v>314.47200772200773</v>
      </c>
    </row>
    <row r="9" spans="2:18" ht="26.25" thickBot="1" x14ac:dyDescent="0.3">
      <c r="B9" s="394" t="s">
        <v>277</v>
      </c>
      <c r="C9" s="395" t="s">
        <v>100</v>
      </c>
      <c r="D9" s="396" t="s">
        <v>102</v>
      </c>
      <c r="E9" s="395" t="s">
        <v>257</v>
      </c>
      <c r="F9" s="397" t="s">
        <v>103</v>
      </c>
      <c r="G9" s="393"/>
      <c r="H9" s="393"/>
      <c r="I9" s="657"/>
      <c r="J9" s="658"/>
      <c r="K9" s="658"/>
      <c r="L9" s="658"/>
      <c r="M9" s="659"/>
    </row>
    <row r="10" spans="2:18" ht="26.25" thickBot="1" x14ac:dyDescent="0.3">
      <c r="B10" s="398" t="s">
        <v>278</v>
      </c>
      <c r="C10" s="399">
        <v>34</v>
      </c>
      <c r="D10" s="399">
        <v>20429</v>
      </c>
      <c r="E10" s="400">
        <v>47.73</v>
      </c>
      <c r="F10" s="401">
        <v>975023</v>
      </c>
      <c r="G10" s="393"/>
      <c r="H10" s="393"/>
      <c r="I10" s="394" t="s">
        <v>279</v>
      </c>
      <c r="J10" s="395" t="s">
        <v>100</v>
      </c>
      <c r="K10" s="396" t="s">
        <v>274</v>
      </c>
      <c r="L10" s="395" t="s">
        <v>257</v>
      </c>
      <c r="M10" s="421" t="s">
        <v>275</v>
      </c>
      <c r="O10" s="417">
        <f>F12+M13</f>
        <v>1468245</v>
      </c>
    </row>
    <row r="11" spans="2:18" ht="26.25" thickBot="1" x14ac:dyDescent="0.3">
      <c r="B11" s="402" t="s">
        <v>280</v>
      </c>
      <c r="C11" s="403">
        <v>23</v>
      </c>
      <c r="D11" s="403">
        <v>14196</v>
      </c>
      <c r="E11" s="422">
        <v>34.4</v>
      </c>
      <c r="F11" s="423">
        <v>488404</v>
      </c>
      <c r="G11" s="393"/>
      <c r="H11" s="393"/>
      <c r="I11" s="398" t="s">
        <v>278</v>
      </c>
      <c r="J11" s="399">
        <v>34</v>
      </c>
      <c r="K11" s="399">
        <v>68</v>
      </c>
      <c r="L11" s="400">
        <v>47.73</v>
      </c>
      <c r="M11" s="401">
        <v>3210</v>
      </c>
      <c r="P11" s="420">
        <f>O10/C12</f>
        <v>25758.684210526317</v>
      </c>
      <c r="R11" s="392">
        <f>C7/C12</f>
        <v>114.71929824561404</v>
      </c>
    </row>
    <row r="12" spans="2:18" ht="26.25" thickBot="1" x14ac:dyDescent="0.3">
      <c r="B12" s="409" t="s">
        <v>281</v>
      </c>
      <c r="C12" s="410">
        <f>SUM(C10:C11)</f>
        <v>57</v>
      </c>
      <c r="D12" s="410">
        <f>SUM(D10:D11)</f>
        <v>34625</v>
      </c>
      <c r="E12" s="424"/>
      <c r="F12" s="425">
        <f>SUM(F10:F11)</f>
        <v>1463427</v>
      </c>
      <c r="G12" s="393"/>
      <c r="H12" s="393"/>
      <c r="I12" s="402" t="s">
        <v>280</v>
      </c>
      <c r="J12" s="403">
        <v>23</v>
      </c>
      <c r="K12" s="403">
        <v>47</v>
      </c>
      <c r="L12" s="404">
        <v>34.4</v>
      </c>
      <c r="M12" s="423">
        <v>1608</v>
      </c>
    </row>
    <row r="13" spans="2:18" ht="15.75" thickBot="1" x14ac:dyDescent="0.3">
      <c r="B13" s="657"/>
      <c r="C13" s="658"/>
      <c r="D13" s="658"/>
      <c r="E13" s="658"/>
      <c r="F13" s="659"/>
      <c r="G13" s="393"/>
      <c r="H13" s="393"/>
      <c r="I13" s="409" t="s">
        <v>281</v>
      </c>
      <c r="J13" s="410">
        <f>SUM(J11:J12)</f>
        <v>57</v>
      </c>
      <c r="K13" s="410">
        <f>SUM(K11:K12)</f>
        <v>115</v>
      </c>
      <c r="L13" s="412"/>
      <c r="M13" s="426">
        <f>SUM(M11:M12)</f>
        <v>4818</v>
      </c>
      <c r="P13" s="418">
        <f>D12+K13</f>
        <v>34740</v>
      </c>
      <c r="Q13" s="392">
        <f>P13/57</f>
        <v>609.47368421052636</v>
      </c>
    </row>
    <row r="14" spans="2:18" ht="26.25" thickBot="1" x14ac:dyDescent="0.3">
      <c r="B14" s="427" t="s">
        <v>282</v>
      </c>
      <c r="C14" s="428" t="s">
        <v>100</v>
      </c>
      <c r="D14" s="429" t="s">
        <v>102</v>
      </c>
      <c r="E14" s="428" t="s">
        <v>257</v>
      </c>
      <c r="F14" s="430" t="s">
        <v>103</v>
      </c>
      <c r="G14" s="393"/>
      <c r="H14" s="393"/>
      <c r="I14" s="657"/>
      <c r="J14" s="658"/>
      <c r="K14" s="658"/>
      <c r="L14" s="658"/>
      <c r="M14" s="659"/>
      <c r="P14" s="420">
        <f>F17/C17</f>
        <v>1557.8240000000001</v>
      </c>
    </row>
    <row r="15" spans="2:18" ht="26.25" thickBot="1" x14ac:dyDescent="0.3">
      <c r="B15" s="398" t="s">
        <v>283</v>
      </c>
      <c r="C15" s="399">
        <v>148</v>
      </c>
      <c r="D15" s="399">
        <v>8453</v>
      </c>
      <c r="E15" s="400">
        <v>30.7</v>
      </c>
      <c r="F15" s="401">
        <v>259479</v>
      </c>
      <c r="G15" s="393"/>
      <c r="H15" s="393"/>
      <c r="I15" s="394" t="s">
        <v>284</v>
      </c>
      <c r="J15" s="395" t="s">
        <v>100</v>
      </c>
      <c r="K15" s="396" t="s">
        <v>274</v>
      </c>
      <c r="L15" s="395" t="s">
        <v>257</v>
      </c>
      <c r="M15" s="421" t="s">
        <v>275</v>
      </c>
      <c r="P15" s="392">
        <f>D17/C17</f>
        <v>57.308</v>
      </c>
    </row>
    <row r="16" spans="2:18" ht="15.75" thickBot="1" x14ac:dyDescent="0.3">
      <c r="B16" s="402" t="s">
        <v>285</v>
      </c>
      <c r="C16" s="403">
        <v>102</v>
      </c>
      <c r="D16" s="403">
        <v>5874</v>
      </c>
      <c r="E16" s="422">
        <v>22.13</v>
      </c>
      <c r="F16" s="423">
        <v>129977</v>
      </c>
      <c r="G16" s="393"/>
      <c r="H16" s="393"/>
      <c r="I16" s="398" t="s">
        <v>286</v>
      </c>
      <c r="J16" s="399">
        <v>1</v>
      </c>
      <c r="K16" s="399">
        <v>1</v>
      </c>
      <c r="L16" s="400">
        <v>47.73</v>
      </c>
      <c r="M16" s="401">
        <v>48</v>
      </c>
    </row>
    <row r="17" spans="2:13" ht="15.75" thickBot="1" x14ac:dyDescent="0.3">
      <c r="B17" s="409" t="s">
        <v>287</v>
      </c>
      <c r="C17" s="410">
        <f>SUM(C15:C16)</f>
        <v>250</v>
      </c>
      <c r="D17" s="410">
        <f>SUM(D15:D16)</f>
        <v>14327</v>
      </c>
      <c r="E17" s="424"/>
      <c r="F17" s="425">
        <f>SUM(F15:F16)</f>
        <v>389456</v>
      </c>
      <c r="G17" s="393"/>
      <c r="H17" s="393"/>
      <c r="I17" s="409" t="s">
        <v>288</v>
      </c>
      <c r="J17" s="410">
        <f>SUM(J16:J16)</f>
        <v>1</v>
      </c>
      <c r="K17" s="431">
        <f>SUM(K16:K16)</f>
        <v>1</v>
      </c>
      <c r="L17" s="432">
        <v>47.73</v>
      </c>
      <c r="M17" s="426">
        <f>SUM(M16:M16)</f>
        <v>48</v>
      </c>
    </row>
    <row r="18" spans="2:13" ht="30.75" thickBot="1" x14ac:dyDescent="0.3">
      <c r="B18" s="657"/>
      <c r="C18" s="658"/>
      <c r="D18" s="658"/>
      <c r="E18" s="658"/>
      <c r="F18" s="659"/>
      <c r="G18" s="393"/>
      <c r="H18" s="393"/>
      <c r="I18" s="433" t="s">
        <v>289</v>
      </c>
      <c r="J18" s="434">
        <v>7309</v>
      </c>
      <c r="K18" s="434">
        <v>13905</v>
      </c>
      <c r="L18" s="435"/>
      <c r="M18" s="436">
        <v>600937</v>
      </c>
    </row>
    <row r="19" spans="2:13" ht="26.25" thickBot="1" x14ac:dyDescent="0.3">
      <c r="B19" s="394" t="s">
        <v>290</v>
      </c>
      <c r="C19" s="395" t="s">
        <v>100</v>
      </c>
      <c r="D19" s="396" t="s">
        <v>102</v>
      </c>
      <c r="E19" s="395" t="s">
        <v>257</v>
      </c>
      <c r="F19" s="397" t="s">
        <v>103</v>
      </c>
      <c r="G19" s="393"/>
      <c r="H19" s="393"/>
      <c r="I19" s="393"/>
      <c r="J19" s="393"/>
      <c r="K19" s="393"/>
      <c r="L19" s="393"/>
      <c r="M19" s="393"/>
    </row>
    <row r="20" spans="2:13" ht="15.75" thickBot="1" x14ac:dyDescent="0.3">
      <c r="B20" s="398" t="s">
        <v>286</v>
      </c>
      <c r="C20" s="399">
        <v>1</v>
      </c>
      <c r="D20" s="399">
        <v>2</v>
      </c>
      <c r="E20" s="400">
        <v>47.73</v>
      </c>
      <c r="F20" s="401">
        <v>95.46</v>
      </c>
      <c r="G20" s="393"/>
      <c r="H20" s="393"/>
      <c r="I20" s="393"/>
      <c r="J20" s="393"/>
      <c r="K20" s="393"/>
      <c r="L20" s="393"/>
      <c r="M20" s="393"/>
    </row>
    <row r="21" spans="2:13" ht="15.75" thickBot="1" x14ac:dyDescent="0.3">
      <c r="B21" s="409" t="s">
        <v>288</v>
      </c>
      <c r="C21" s="410">
        <f>SUM(C20:C20)</f>
        <v>1</v>
      </c>
      <c r="D21" s="410">
        <f>SUM(D20:D20)</f>
        <v>2</v>
      </c>
      <c r="E21" s="424"/>
      <c r="F21" s="425">
        <f>SUM(F20:F20)</f>
        <v>95.46</v>
      </c>
      <c r="G21" s="393"/>
      <c r="H21" s="393"/>
      <c r="I21" s="393"/>
      <c r="J21" s="393"/>
      <c r="K21" s="393"/>
      <c r="L21" s="393"/>
      <c r="M21" s="393"/>
    </row>
    <row r="22" spans="2:13" ht="30.75" thickBot="1" x14ac:dyDescent="0.3">
      <c r="B22" s="437" t="s">
        <v>291</v>
      </c>
      <c r="C22" s="438">
        <v>6846</v>
      </c>
      <c r="D22" s="439">
        <v>88183</v>
      </c>
      <c r="E22" s="435"/>
      <c r="F22" s="440">
        <v>3537460</v>
      </c>
      <c r="G22" s="393"/>
      <c r="H22" s="393"/>
      <c r="I22" s="393"/>
      <c r="J22" s="393"/>
      <c r="K22" s="393"/>
      <c r="L22" s="393"/>
      <c r="M22" s="393"/>
    </row>
    <row r="23" spans="2:13" x14ac:dyDescent="0.25">
      <c r="I23" s="393"/>
      <c r="J23" s="393"/>
      <c r="K23" s="393"/>
      <c r="L23" s="393"/>
      <c r="M23" s="393"/>
    </row>
    <row r="27" spans="2:13" ht="15" customHeight="1" x14ac:dyDescent="0.25"/>
  </sheetData>
  <mergeCells count="7">
    <mergeCell ref="B13:F13"/>
    <mergeCell ref="I14:M14"/>
    <mergeCell ref="B18:F18"/>
    <mergeCell ref="B3:F3"/>
    <mergeCell ref="I3:M3"/>
    <mergeCell ref="B8:F8"/>
    <mergeCell ref="I9:M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991BF-C164-4038-A3B8-02AB1917D3FC}">
  <dimension ref="A1:T60"/>
  <sheetViews>
    <sheetView topLeftCell="A19" workbookViewId="0">
      <selection activeCell="E20" sqref="E20"/>
    </sheetView>
  </sheetViews>
  <sheetFormatPr defaultRowHeight="12.75" x14ac:dyDescent="0.2"/>
  <cols>
    <col min="1" max="1" width="16.85546875" style="500" customWidth="1"/>
    <col min="2" max="2" width="93.28515625" style="447" customWidth="1"/>
    <col min="3" max="3" width="28.28515625" style="505" customWidth="1"/>
    <col min="4" max="4" width="21.42578125" style="505" customWidth="1"/>
    <col min="5" max="5" width="24.42578125" style="505" customWidth="1"/>
    <col min="6" max="6" width="14.5703125" style="507" customWidth="1"/>
    <col min="7" max="7" width="17.7109375" style="447" customWidth="1"/>
    <col min="8" max="8" width="13.5703125" style="447" bestFit="1" customWidth="1"/>
    <col min="9" max="9" width="11.28515625" style="447" bestFit="1" customWidth="1"/>
    <col min="10" max="10" width="12.42578125" style="447" bestFit="1" customWidth="1"/>
    <col min="11" max="11" width="13.28515625" style="447" bestFit="1" customWidth="1"/>
    <col min="12" max="12" width="12.28515625" style="447" bestFit="1" customWidth="1"/>
    <col min="13" max="13" width="11.28515625" style="447" bestFit="1" customWidth="1"/>
    <col min="14" max="252" width="9.140625" style="447"/>
    <col min="253" max="253" width="27.140625" style="447" customWidth="1"/>
    <col min="254" max="254" width="21.5703125" style="447" customWidth="1"/>
    <col min="255" max="255" width="12.7109375" style="447" customWidth="1"/>
    <col min="256" max="256" width="13.140625" style="447" customWidth="1"/>
    <col min="257" max="257" width="10.7109375" style="447" customWidth="1"/>
    <col min="258" max="262" width="9.140625" style="447"/>
    <col min="263" max="263" width="13.28515625" style="447" customWidth="1"/>
    <col min="264" max="508" width="9.140625" style="447"/>
    <col min="509" max="509" width="27.140625" style="447" customWidth="1"/>
    <col min="510" max="510" width="21.5703125" style="447" customWidth="1"/>
    <col min="511" max="511" width="12.7109375" style="447" customWidth="1"/>
    <col min="512" max="512" width="13.140625" style="447" customWidth="1"/>
    <col min="513" max="513" width="10.7109375" style="447" customWidth="1"/>
    <col min="514" max="518" width="9.140625" style="447"/>
    <col min="519" max="519" width="13.28515625" style="447" customWidth="1"/>
    <col min="520" max="764" width="9.140625" style="447"/>
    <col min="765" max="765" width="27.140625" style="447" customWidth="1"/>
    <col min="766" max="766" width="21.5703125" style="447" customWidth="1"/>
    <col min="767" max="767" width="12.7109375" style="447" customWidth="1"/>
    <col min="768" max="768" width="13.140625" style="447" customWidth="1"/>
    <col min="769" max="769" width="10.7109375" style="447" customWidth="1"/>
    <col min="770" max="774" width="9.140625" style="447"/>
    <col min="775" max="775" width="13.28515625" style="447" customWidth="1"/>
    <col min="776" max="1020" width="9.140625" style="447"/>
    <col min="1021" max="1021" width="27.140625" style="447" customWidth="1"/>
    <col min="1022" max="1022" width="21.5703125" style="447" customWidth="1"/>
    <col min="1023" max="1023" width="12.7109375" style="447" customWidth="1"/>
    <col min="1024" max="1024" width="13.140625" style="447" customWidth="1"/>
    <col min="1025" max="1025" width="10.7109375" style="447" customWidth="1"/>
    <col min="1026" max="1030" width="9.140625" style="447"/>
    <col min="1031" max="1031" width="13.28515625" style="447" customWidth="1"/>
    <col min="1032" max="1276" width="9.140625" style="447"/>
    <col min="1277" max="1277" width="27.140625" style="447" customWidth="1"/>
    <col min="1278" max="1278" width="21.5703125" style="447" customWidth="1"/>
    <col min="1279" max="1279" width="12.7109375" style="447" customWidth="1"/>
    <col min="1280" max="1280" width="13.140625" style="447" customWidth="1"/>
    <col min="1281" max="1281" width="10.7109375" style="447" customWidth="1"/>
    <col min="1282" max="1286" width="9.140625" style="447"/>
    <col min="1287" max="1287" width="13.28515625" style="447" customWidth="1"/>
    <col min="1288" max="1532" width="9.140625" style="447"/>
    <col min="1533" max="1533" width="27.140625" style="447" customWidth="1"/>
    <col min="1534" max="1534" width="21.5703125" style="447" customWidth="1"/>
    <col min="1535" max="1535" width="12.7109375" style="447" customWidth="1"/>
    <col min="1536" max="1536" width="13.140625" style="447" customWidth="1"/>
    <col min="1537" max="1537" width="10.7109375" style="447" customWidth="1"/>
    <col min="1538" max="1542" width="9.140625" style="447"/>
    <col min="1543" max="1543" width="13.28515625" style="447" customWidth="1"/>
    <col min="1544" max="1788" width="9.140625" style="447"/>
    <col min="1789" max="1789" width="27.140625" style="447" customWidth="1"/>
    <col min="1790" max="1790" width="21.5703125" style="447" customWidth="1"/>
    <col min="1791" max="1791" width="12.7109375" style="447" customWidth="1"/>
    <col min="1792" max="1792" width="13.140625" style="447" customWidth="1"/>
    <col min="1793" max="1793" width="10.7109375" style="447" customWidth="1"/>
    <col min="1794" max="1798" width="9.140625" style="447"/>
    <col min="1799" max="1799" width="13.28515625" style="447" customWidth="1"/>
    <col min="1800" max="2044" width="9.140625" style="447"/>
    <col min="2045" max="2045" width="27.140625" style="447" customWidth="1"/>
    <col min="2046" max="2046" width="21.5703125" style="447" customWidth="1"/>
    <col min="2047" max="2047" width="12.7109375" style="447" customWidth="1"/>
    <col min="2048" max="2048" width="13.140625" style="447" customWidth="1"/>
    <col min="2049" max="2049" width="10.7109375" style="447" customWidth="1"/>
    <col min="2050" max="2054" width="9.140625" style="447"/>
    <col min="2055" max="2055" width="13.28515625" style="447" customWidth="1"/>
    <col min="2056" max="2300" width="9.140625" style="447"/>
    <col min="2301" max="2301" width="27.140625" style="447" customWidth="1"/>
    <col min="2302" max="2302" width="21.5703125" style="447" customWidth="1"/>
    <col min="2303" max="2303" width="12.7109375" style="447" customWidth="1"/>
    <col min="2304" max="2304" width="13.140625" style="447" customWidth="1"/>
    <col min="2305" max="2305" width="10.7109375" style="447" customWidth="1"/>
    <col min="2306" max="2310" width="9.140625" style="447"/>
    <col min="2311" max="2311" width="13.28515625" style="447" customWidth="1"/>
    <col min="2312" max="2556" width="9.140625" style="447"/>
    <col min="2557" max="2557" width="27.140625" style="447" customWidth="1"/>
    <col min="2558" max="2558" width="21.5703125" style="447" customWidth="1"/>
    <col min="2559" max="2559" width="12.7109375" style="447" customWidth="1"/>
    <col min="2560" max="2560" width="13.140625" style="447" customWidth="1"/>
    <col min="2561" max="2561" width="10.7109375" style="447" customWidth="1"/>
    <col min="2562" max="2566" width="9.140625" style="447"/>
    <col min="2567" max="2567" width="13.28515625" style="447" customWidth="1"/>
    <col min="2568" max="2812" width="9.140625" style="447"/>
    <col min="2813" max="2813" width="27.140625" style="447" customWidth="1"/>
    <col min="2814" max="2814" width="21.5703125" style="447" customWidth="1"/>
    <col min="2815" max="2815" width="12.7109375" style="447" customWidth="1"/>
    <col min="2816" max="2816" width="13.140625" style="447" customWidth="1"/>
    <col min="2817" max="2817" width="10.7109375" style="447" customWidth="1"/>
    <col min="2818" max="2822" width="9.140625" style="447"/>
    <col min="2823" max="2823" width="13.28515625" style="447" customWidth="1"/>
    <col min="2824" max="3068" width="9.140625" style="447"/>
    <col min="3069" max="3069" width="27.140625" style="447" customWidth="1"/>
    <col min="3070" max="3070" width="21.5703125" style="447" customWidth="1"/>
    <col min="3071" max="3071" width="12.7109375" style="447" customWidth="1"/>
    <col min="3072" max="3072" width="13.140625" style="447" customWidth="1"/>
    <col min="3073" max="3073" width="10.7109375" style="447" customWidth="1"/>
    <col min="3074" max="3078" width="9.140625" style="447"/>
    <col min="3079" max="3079" width="13.28515625" style="447" customWidth="1"/>
    <col min="3080" max="3324" width="9.140625" style="447"/>
    <col min="3325" max="3325" width="27.140625" style="447" customWidth="1"/>
    <col min="3326" max="3326" width="21.5703125" style="447" customWidth="1"/>
    <col min="3327" max="3327" width="12.7109375" style="447" customWidth="1"/>
    <col min="3328" max="3328" width="13.140625" style="447" customWidth="1"/>
    <col min="3329" max="3329" width="10.7109375" style="447" customWidth="1"/>
    <col min="3330" max="3334" width="9.140625" style="447"/>
    <col min="3335" max="3335" width="13.28515625" style="447" customWidth="1"/>
    <col min="3336" max="3580" width="9.140625" style="447"/>
    <col min="3581" max="3581" width="27.140625" style="447" customWidth="1"/>
    <col min="3582" max="3582" width="21.5703125" style="447" customWidth="1"/>
    <col min="3583" max="3583" width="12.7109375" style="447" customWidth="1"/>
    <col min="3584" max="3584" width="13.140625" style="447" customWidth="1"/>
    <col min="3585" max="3585" width="10.7109375" style="447" customWidth="1"/>
    <col min="3586" max="3590" width="9.140625" style="447"/>
    <col min="3591" max="3591" width="13.28515625" style="447" customWidth="1"/>
    <col min="3592" max="3836" width="9.140625" style="447"/>
    <col min="3837" max="3837" width="27.140625" style="447" customWidth="1"/>
    <col min="3838" max="3838" width="21.5703125" style="447" customWidth="1"/>
    <col min="3839" max="3839" width="12.7109375" style="447" customWidth="1"/>
    <col min="3840" max="3840" width="13.140625" style="447" customWidth="1"/>
    <col min="3841" max="3841" width="10.7109375" style="447" customWidth="1"/>
    <col min="3842" max="3846" width="9.140625" style="447"/>
    <col min="3847" max="3847" width="13.28515625" style="447" customWidth="1"/>
    <col min="3848" max="4092" width="9.140625" style="447"/>
    <col min="4093" max="4093" width="27.140625" style="447" customWidth="1"/>
    <col min="4094" max="4094" width="21.5703125" style="447" customWidth="1"/>
    <col min="4095" max="4095" width="12.7109375" style="447" customWidth="1"/>
    <col min="4096" max="4096" width="13.140625" style="447" customWidth="1"/>
    <col min="4097" max="4097" width="10.7109375" style="447" customWidth="1"/>
    <col min="4098" max="4102" width="9.140625" style="447"/>
    <col min="4103" max="4103" width="13.28515625" style="447" customWidth="1"/>
    <col min="4104" max="4348" width="9.140625" style="447"/>
    <col min="4349" max="4349" width="27.140625" style="447" customWidth="1"/>
    <col min="4350" max="4350" width="21.5703125" style="447" customWidth="1"/>
    <col min="4351" max="4351" width="12.7109375" style="447" customWidth="1"/>
    <col min="4352" max="4352" width="13.140625" style="447" customWidth="1"/>
    <col min="4353" max="4353" width="10.7109375" style="447" customWidth="1"/>
    <col min="4354" max="4358" width="9.140625" style="447"/>
    <col min="4359" max="4359" width="13.28515625" style="447" customWidth="1"/>
    <col min="4360" max="4604" width="9.140625" style="447"/>
    <col min="4605" max="4605" width="27.140625" style="447" customWidth="1"/>
    <col min="4606" max="4606" width="21.5703125" style="447" customWidth="1"/>
    <col min="4607" max="4607" width="12.7109375" style="447" customWidth="1"/>
    <col min="4608" max="4608" width="13.140625" style="447" customWidth="1"/>
    <col min="4609" max="4609" width="10.7109375" style="447" customWidth="1"/>
    <col min="4610" max="4614" width="9.140625" style="447"/>
    <col min="4615" max="4615" width="13.28515625" style="447" customWidth="1"/>
    <col min="4616" max="4860" width="9.140625" style="447"/>
    <col min="4861" max="4861" width="27.140625" style="447" customWidth="1"/>
    <col min="4862" max="4862" width="21.5703125" style="447" customWidth="1"/>
    <col min="4863" max="4863" width="12.7109375" style="447" customWidth="1"/>
    <col min="4864" max="4864" width="13.140625" style="447" customWidth="1"/>
    <col min="4865" max="4865" width="10.7109375" style="447" customWidth="1"/>
    <col min="4866" max="4870" width="9.140625" style="447"/>
    <col min="4871" max="4871" width="13.28515625" style="447" customWidth="1"/>
    <col min="4872" max="5116" width="9.140625" style="447"/>
    <col min="5117" max="5117" width="27.140625" style="447" customWidth="1"/>
    <col min="5118" max="5118" width="21.5703125" style="447" customWidth="1"/>
    <col min="5119" max="5119" width="12.7109375" style="447" customWidth="1"/>
    <col min="5120" max="5120" width="13.140625" style="447" customWidth="1"/>
    <col min="5121" max="5121" width="10.7109375" style="447" customWidth="1"/>
    <col min="5122" max="5126" width="9.140625" style="447"/>
    <col min="5127" max="5127" width="13.28515625" style="447" customWidth="1"/>
    <col min="5128" max="5372" width="9.140625" style="447"/>
    <col min="5373" max="5373" width="27.140625" style="447" customWidth="1"/>
    <col min="5374" max="5374" width="21.5703125" style="447" customWidth="1"/>
    <col min="5375" max="5375" width="12.7109375" style="447" customWidth="1"/>
    <col min="5376" max="5376" width="13.140625" style="447" customWidth="1"/>
    <col min="5377" max="5377" width="10.7109375" style="447" customWidth="1"/>
    <col min="5378" max="5382" width="9.140625" style="447"/>
    <col min="5383" max="5383" width="13.28515625" style="447" customWidth="1"/>
    <col min="5384" max="5628" width="9.140625" style="447"/>
    <col min="5629" max="5629" width="27.140625" style="447" customWidth="1"/>
    <col min="5630" max="5630" width="21.5703125" style="447" customWidth="1"/>
    <col min="5631" max="5631" width="12.7109375" style="447" customWidth="1"/>
    <col min="5632" max="5632" width="13.140625" style="447" customWidth="1"/>
    <col min="5633" max="5633" width="10.7109375" style="447" customWidth="1"/>
    <col min="5634" max="5638" width="9.140625" style="447"/>
    <col min="5639" max="5639" width="13.28515625" style="447" customWidth="1"/>
    <col min="5640" max="5884" width="9.140625" style="447"/>
    <col min="5885" max="5885" width="27.140625" style="447" customWidth="1"/>
    <col min="5886" max="5886" width="21.5703125" style="447" customWidth="1"/>
    <col min="5887" max="5887" width="12.7109375" style="447" customWidth="1"/>
    <col min="5888" max="5888" width="13.140625" style="447" customWidth="1"/>
    <col min="5889" max="5889" width="10.7109375" style="447" customWidth="1"/>
    <col min="5890" max="5894" width="9.140625" style="447"/>
    <col min="5895" max="5895" width="13.28515625" style="447" customWidth="1"/>
    <col min="5896" max="6140" width="9.140625" style="447"/>
    <col min="6141" max="6141" width="27.140625" style="447" customWidth="1"/>
    <col min="6142" max="6142" width="21.5703125" style="447" customWidth="1"/>
    <col min="6143" max="6143" width="12.7109375" style="447" customWidth="1"/>
    <col min="6144" max="6144" width="13.140625" style="447" customWidth="1"/>
    <col min="6145" max="6145" width="10.7109375" style="447" customWidth="1"/>
    <col min="6146" max="6150" width="9.140625" style="447"/>
    <col min="6151" max="6151" width="13.28515625" style="447" customWidth="1"/>
    <col min="6152" max="6396" width="9.140625" style="447"/>
    <col min="6397" max="6397" width="27.140625" style="447" customWidth="1"/>
    <col min="6398" max="6398" width="21.5703125" style="447" customWidth="1"/>
    <col min="6399" max="6399" width="12.7109375" style="447" customWidth="1"/>
    <col min="6400" max="6400" width="13.140625" style="447" customWidth="1"/>
    <col min="6401" max="6401" width="10.7109375" style="447" customWidth="1"/>
    <col min="6402" max="6406" width="9.140625" style="447"/>
    <col min="6407" max="6407" width="13.28515625" style="447" customWidth="1"/>
    <col min="6408" max="6652" width="9.140625" style="447"/>
    <col min="6653" max="6653" width="27.140625" style="447" customWidth="1"/>
    <col min="6654" max="6654" width="21.5703125" style="447" customWidth="1"/>
    <col min="6655" max="6655" width="12.7109375" style="447" customWidth="1"/>
    <col min="6656" max="6656" width="13.140625" style="447" customWidth="1"/>
    <col min="6657" max="6657" width="10.7109375" style="447" customWidth="1"/>
    <col min="6658" max="6662" width="9.140625" style="447"/>
    <col min="6663" max="6663" width="13.28515625" style="447" customWidth="1"/>
    <col min="6664" max="6908" width="9.140625" style="447"/>
    <col min="6909" max="6909" width="27.140625" style="447" customWidth="1"/>
    <col min="6910" max="6910" width="21.5703125" style="447" customWidth="1"/>
    <col min="6911" max="6911" width="12.7109375" style="447" customWidth="1"/>
    <col min="6912" max="6912" width="13.140625" style="447" customWidth="1"/>
    <col min="6913" max="6913" width="10.7109375" style="447" customWidth="1"/>
    <col min="6914" max="6918" width="9.140625" style="447"/>
    <col min="6919" max="6919" width="13.28515625" style="447" customWidth="1"/>
    <col min="6920" max="7164" width="9.140625" style="447"/>
    <col min="7165" max="7165" width="27.140625" style="447" customWidth="1"/>
    <col min="7166" max="7166" width="21.5703125" style="447" customWidth="1"/>
    <col min="7167" max="7167" width="12.7109375" style="447" customWidth="1"/>
    <col min="7168" max="7168" width="13.140625" style="447" customWidth="1"/>
    <col min="7169" max="7169" width="10.7109375" style="447" customWidth="1"/>
    <col min="7170" max="7174" width="9.140625" style="447"/>
    <col min="7175" max="7175" width="13.28515625" style="447" customWidth="1"/>
    <col min="7176" max="7420" width="9.140625" style="447"/>
    <col min="7421" max="7421" width="27.140625" style="447" customWidth="1"/>
    <col min="7422" max="7422" width="21.5703125" style="447" customWidth="1"/>
    <col min="7423" max="7423" width="12.7109375" style="447" customWidth="1"/>
    <col min="7424" max="7424" width="13.140625" style="447" customWidth="1"/>
    <col min="7425" max="7425" width="10.7109375" style="447" customWidth="1"/>
    <col min="7426" max="7430" width="9.140625" style="447"/>
    <col min="7431" max="7431" width="13.28515625" style="447" customWidth="1"/>
    <col min="7432" max="7676" width="9.140625" style="447"/>
    <col min="7677" max="7677" width="27.140625" style="447" customWidth="1"/>
    <col min="7678" max="7678" width="21.5703125" style="447" customWidth="1"/>
    <col min="7679" max="7679" width="12.7109375" style="447" customWidth="1"/>
    <col min="7680" max="7680" width="13.140625" style="447" customWidth="1"/>
    <col min="7681" max="7681" width="10.7109375" style="447" customWidth="1"/>
    <col min="7682" max="7686" width="9.140625" style="447"/>
    <col min="7687" max="7687" width="13.28515625" style="447" customWidth="1"/>
    <col min="7688" max="7932" width="9.140625" style="447"/>
    <col min="7933" max="7933" width="27.140625" style="447" customWidth="1"/>
    <col min="7934" max="7934" width="21.5703125" style="447" customWidth="1"/>
    <col min="7935" max="7935" width="12.7109375" style="447" customWidth="1"/>
    <col min="7936" max="7936" width="13.140625" style="447" customWidth="1"/>
    <col min="7937" max="7937" width="10.7109375" style="447" customWidth="1"/>
    <col min="7938" max="7942" width="9.140625" style="447"/>
    <col min="7943" max="7943" width="13.28515625" style="447" customWidth="1"/>
    <col min="7944" max="8188" width="9.140625" style="447"/>
    <col min="8189" max="8189" width="27.140625" style="447" customWidth="1"/>
    <col min="8190" max="8190" width="21.5703125" style="447" customWidth="1"/>
    <col min="8191" max="8191" width="12.7109375" style="447" customWidth="1"/>
    <col min="8192" max="8192" width="13.140625" style="447" customWidth="1"/>
    <col min="8193" max="8193" width="10.7109375" style="447" customWidth="1"/>
    <col min="8194" max="8198" width="9.140625" style="447"/>
    <col min="8199" max="8199" width="13.28515625" style="447" customWidth="1"/>
    <col min="8200" max="8444" width="9.140625" style="447"/>
    <col min="8445" max="8445" width="27.140625" style="447" customWidth="1"/>
    <col min="8446" max="8446" width="21.5703125" style="447" customWidth="1"/>
    <col min="8447" max="8447" width="12.7109375" style="447" customWidth="1"/>
    <col min="8448" max="8448" width="13.140625" style="447" customWidth="1"/>
    <col min="8449" max="8449" width="10.7109375" style="447" customWidth="1"/>
    <col min="8450" max="8454" width="9.140625" style="447"/>
    <col min="8455" max="8455" width="13.28515625" style="447" customWidth="1"/>
    <col min="8456" max="8700" width="9.140625" style="447"/>
    <col min="8701" max="8701" width="27.140625" style="447" customWidth="1"/>
    <col min="8702" max="8702" width="21.5703125" style="447" customWidth="1"/>
    <col min="8703" max="8703" width="12.7109375" style="447" customWidth="1"/>
    <col min="8704" max="8704" width="13.140625" style="447" customWidth="1"/>
    <col min="8705" max="8705" width="10.7109375" style="447" customWidth="1"/>
    <col min="8706" max="8710" width="9.140625" style="447"/>
    <col min="8711" max="8711" width="13.28515625" style="447" customWidth="1"/>
    <col min="8712" max="8956" width="9.140625" style="447"/>
    <col min="8957" max="8957" width="27.140625" style="447" customWidth="1"/>
    <col min="8958" max="8958" width="21.5703125" style="447" customWidth="1"/>
    <col min="8959" max="8959" width="12.7109375" style="447" customWidth="1"/>
    <col min="8960" max="8960" width="13.140625" style="447" customWidth="1"/>
    <col min="8961" max="8961" width="10.7109375" style="447" customWidth="1"/>
    <col min="8962" max="8966" width="9.140625" style="447"/>
    <col min="8967" max="8967" width="13.28515625" style="447" customWidth="1"/>
    <col min="8968" max="9212" width="9.140625" style="447"/>
    <col min="9213" max="9213" width="27.140625" style="447" customWidth="1"/>
    <col min="9214" max="9214" width="21.5703125" style="447" customWidth="1"/>
    <col min="9215" max="9215" width="12.7109375" style="447" customWidth="1"/>
    <col min="9216" max="9216" width="13.140625" style="447" customWidth="1"/>
    <col min="9217" max="9217" width="10.7109375" style="447" customWidth="1"/>
    <col min="9218" max="9222" width="9.140625" style="447"/>
    <col min="9223" max="9223" width="13.28515625" style="447" customWidth="1"/>
    <col min="9224" max="9468" width="9.140625" style="447"/>
    <col min="9469" max="9469" width="27.140625" style="447" customWidth="1"/>
    <col min="9470" max="9470" width="21.5703125" style="447" customWidth="1"/>
    <col min="9471" max="9471" width="12.7109375" style="447" customWidth="1"/>
    <col min="9472" max="9472" width="13.140625" style="447" customWidth="1"/>
    <col min="9473" max="9473" width="10.7109375" style="447" customWidth="1"/>
    <col min="9474" max="9478" width="9.140625" style="447"/>
    <col min="9479" max="9479" width="13.28515625" style="447" customWidth="1"/>
    <col min="9480" max="9724" width="9.140625" style="447"/>
    <col min="9725" max="9725" width="27.140625" style="447" customWidth="1"/>
    <col min="9726" max="9726" width="21.5703125" style="447" customWidth="1"/>
    <col min="9727" max="9727" width="12.7109375" style="447" customWidth="1"/>
    <col min="9728" max="9728" width="13.140625" style="447" customWidth="1"/>
    <col min="9729" max="9729" width="10.7109375" style="447" customWidth="1"/>
    <col min="9730" max="9734" width="9.140625" style="447"/>
    <col min="9735" max="9735" width="13.28515625" style="447" customWidth="1"/>
    <col min="9736" max="9980" width="9.140625" style="447"/>
    <col min="9981" max="9981" width="27.140625" style="447" customWidth="1"/>
    <col min="9982" max="9982" width="21.5703125" style="447" customWidth="1"/>
    <col min="9983" max="9983" width="12.7109375" style="447" customWidth="1"/>
    <col min="9984" max="9984" width="13.140625" style="447" customWidth="1"/>
    <col min="9985" max="9985" width="10.7109375" style="447" customWidth="1"/>
    <col min="9986" max="9990" width="9.140625" style="447"/>
    <col min="9991" max="9991" width="13.28515625" style="447" customWidth="1"/>
    <col min="9992" max="10236" width="9.140625" style="447"/>
    <col min="10237" max="10237" width="27.140625" style="447" customWidth="1"/>
    <col min="10238" max="10238" width="21.5703125" style="447" customWidth="1"/>
    <col min="10239" max="10239" width="12.7109375" style="447" customWidth="1"/>
    <col min="10240" max="10240" width="13.140625" style="447" customWidth="1"/>
    <col min="10241" max="10241" width="10.7109375" style="447" customWidth="1"/>
    <col min="10242" max="10246" width="9.140625" style="447"/>
    <col min="10247" max="10247" width="13.28515625" style="447" customWidth="1"/>
    <col min="10248" max="10492" width="9.140625" style="447"/>
    <col min="10493" max="10493" width="27.140625" style="447" customWidth="1"/>
    <col min="10494" max="10494" width="21.5703125" style="447" customWidth="1"/>
    <col min="10495" max="10495" width="12.7109375" style="447" customWidth="1"/>
    <col min="10496" max="10496" width="13.140625" style="447" customWidth="1"/>
    <col min="10497" max="10497" width="10.7109375" style="447" customWidth="1"/>
    <col min="10498" max="10502" width="9.140625" style="447"/>
    <col min="10503" max="10503" width="13.28515625" style="447" customWidth="1"/>
    <col min="10504" max="10748" width="9.140625" style="447"/>
    <col min="10749" max="10749" width="27.140625" style="447" customWidth="1"/>
    <col min="10750" max="10750" width="21.5703125" style="447" customWidth="1"/>
    <col min="10751" max="10751" width="12.7109375" style="447" customWidth="1"/>
    <col min="10752" max="10752" width="13.140625" style="447" customWidth="1"/>
    <col min="10753" max="10753" width="10.7109375" style="447" customWidth="1"/>
    <col min="10754" max="10758" width="9.140625" style="447"/>
    <col min="10759" max="10759" width="13.28515625" style="447" customWidth="1"/>
    <col min="10760" max="11004" width="9.140625" style="447"/>
    <col min="11005" max="11005" width="27.140625" style="447" customWidth="1"/>
    <col min="11006" max="11006" width="21.5703125" style="447" customWidth="1"/>
    <col min="11007" max="11007" width="12.7109375" style="447" customWidth="1"/>
    <col min="11008" max="11008" width="13.140625" style="447" customWidth="1"/>
    <col min="11009" max="11009" width="10.7109375" style="447" customWidth="1"/>
    <col min="11010" max="11014" width="9.140625" style="447"/>
    <col min="11015" max="11015" width="13.28515625" style="447" customWidth="1"/>
    <col min="11016" max="11260" width="9.140625" style="447"/>
    <col min="11261" max="11261" width="27.140625" style="447" customWidth="1"/>
    <col min="11262" max="11262" width="21.5703125" style="447" customWidth="1"/>
    <col min="11263" max="11263" width="12.7109375" style="447" customWidth="1"/>
    <col min="11264" max="11264" width="13.140625" style="447" customWidth="1"/>
    <col min="11265" max="11265" width="10.7109375" style="447" customWidth="1"/>
    <col min="11266" max="11270" width="9.140625" style="447"/>
    <col min="11271" max="11271" width="13.28515625" style="447" customWidth="1"/>
    <col min="11272" max="11516" width="9.140625" style="447"/>
    <col min="11517" max="11517" width="27.140625" style="447" customWidth="1"/>
    <col min="11518" max="11518" width="21.5703125" style="447" customWidth="1"/>
    <col min="11519" max="11519" width="12.7109375" style="447" customWidth="1"/>
    <col min="11520" max="11520" width="13.140625" style="447" customWidth="1"/>
    <col min="11521" max="11521" width="10.7109375" style="447" customWidth="1"/>
    <col min="11522" max="11526" width="9.140625" style="447"/>
    <col min="11527" max="11527" width="13.28515625" style="447" customWidth="1"/>
    <col min="11528" max="11772" width="9.140625" style="447"/>
    <col min="11773" max="11773" width="27.140625" style="447" customWidth="1"/>
    <col min="11774" max="11774" width="21.5703125" style="447" customWidth="1"/>
    <col min="11775" max="11775" width="12.7109375" style="447" customWidth="1"/>
    <col min="11776" max="11776" width="13.140625" style="447" customWidth="1"/>
    <col min="11777" max="11777" width="10.7109375" style="447" customWidth="1"/>
    <col min="11778" max="11782" width="9.140625" style="447"/>
    <col min="11783" max="11783" width="13.28515625" style="447" customWidth="1"/>
    <col min="11784" max="12028" width="9.140625" style="447"/>
    <col min="12029" max="12029" width="27.140625" style="447" customWidth="1"/>
    <col min="12030" max="12030" width="21.5703125" style="447" customWidth="1"/>
    <col min="12031" max="12031" width="12.7109375" style="447" customWidth="1"/>
    <col min="12032" max="12032" width="13.140625" style="447" customWidth="1"/>
    <col min="12033" max="12033" width="10.7109375" style="447" customWidth="1"/>
    <col min="12034" max="12038" width="9.140625" style="447"/>
    <col min="12039" max="12039" width="13.28515625" style="447" customWidth="1"/>
    <col min="12040" max="12284" width="9.140625" style="447"/>
    <col min="12285" max="12285" width="27.140625" style="447" customWidth="1"/>
    <col min="12286" max="12286" width="21.5703125" style="447" customWidth="1"/>
    <col min="12287" max="12287" width="12.7109375" style="447" customWidth="1"/>
    <col min="12288" max="12288" width="13.140625" style="447" customWidth="1"/>
    <col min="12289" max="12289" width="10.7109375" style="447" customWidth="1"/>
    <col min="12290" max="12294" width="9.140625" style="447"/>
    <col min="12295" max="12295" width="13.28515625" style="447" customWidth="1"/>
    <col min="12296" max="12540" width="9.140625" style="447"/>
    <col min="12541" max="12541" width="27.140625" style="447" customWidth="1"/>
    <col min="12542" max="12542" width="21.5703125" style="447" customWidth="1"/>
    <col min="12543" max="12543" width="12.7109375" style="447" customWidth="1"/>
    <col min="12544" max="12544" width="13.140625" style="447" customWidth="1"/>
    <col min="12545" max="12545" width="10.7109375" style="447" customWidth="1"/>
    <col min="12546" max="12550" width="9.140625" style="447"/>
    <col min="12551" max="12551" width="13.28515625" style="447" customWidth="1"/>
    <col min="12552" max="12796" width="9.140625" style="447"/>
    <col min="12797" max="12797" width="27.140625" style="447" customWidth="1"/>
    <col min="12798" max="12798" width="21.5703125" style="447" customWidth="1"/>
    <col min="12799" max="12799" width="12.7109375" style="447" customWidth="1"/>
    <col min="12800" max="12800" width="13.140625" style="447" customWidth="1"/>
    <col min="12801" max="12801" width="10.7109375" style="447" customWidth="1"/>
    <col min="12802" max="12806" width="9.140625" style="447"/>
    <col min="12807" max="12807" width="13.28515625" style="447" customWidth="1"/>
    <col min="12808" max="13052" width="9.140625" style="447"/>
    <col min="13053" max="13053" width="27.140625" style="447" customWidth="1"/>
    <col min="13054" max="13054" width="21.5703125" style="447" customWidth="1"/>
    <col min="13055" max="13055" width="12.7109375" style="447" customWidth="1"/>
    <col min="13056" max="13056" width="13.140625" style="447" customWidth="1"/>
    <col min="13057" max="13057" width="10.7109375" style="447" customWidth="1"/>
    <col min="13058" max="13062" width="9.140625" style="447"/>
    <col min="13063" max="13063" width="13.28515625" style="447" customWidth="1"/>
    <col min="13064" max="13308" width="9.140625" style="447"/>
    <col min="13309" max="13309" width="27.140625" style="447" customWidth="1"/>
    <col min="13310" max="13310" width="21.5703125" style="447" customWidth="1"/>
    <col min="13311" max="13311" width="12.7109375" style="447" customWidth="1"/>
    <col min="13312" max="13312" width="13.140625" style="447" customWidth="1"/>
    <col min="13313" max="13313" width="10.7109375" style="447" customWidth="1"/>
    <col min="13314" max="13318" width="9.140625" style="447"/>
    <col min="13319" max="13319" width="13.28515625" style="447" customWidth="1"/>
    <col min="13320" max="13564" width="9.140625" style="447"/>
    <col min="13565" max="13565" width="27.140625" style="447" customWidth="1"/>
    <col min="13566" max="13566" width="21.5703125" style="447" customWidth="1"/>
    <col min="13567" max="13567" width="12.7109375" style="447" customWidth="1"/>
    <col min="13568" max="13568" width="13.140625" style="447" customWidth="1"/>
    <col min="13569" max="13569" width="10.7109375" style="447" customWidth="1"/>
    <col min="13570" max="13574" width="9.140625" style="447"/>
    <col min="13575" max="13575" width="13.28515625" style="447" customWidth="1"/>
    <col min="13576" max="13820" width="9.140625" style="447"/>
    <col min="13821" max="13821" width="27.140625" style="447" customWidth="1"/>
    <col min="13822" max="13822" width="21.5703125" style="447" customWidth="1"/>
    <col min="13823" max="13823" width="12.7109375" style="447" customWidth="1"/>
    <col min="13824" max="13824" width="13.140625" style="447" customWidth="1"/>
    <col min="13825" max="13825" width="10.7109375" style="447" customWidth="1"/>
    <col min="13826" max="13830" width="9.140625" style="447"/>
    <col min="13831" max="13831" width="13.28515625" style="447" customWidth="1"/>
    <col min="13832" max="14076" width="9.140625" style="447"/>
    <col min="14077" max="14077" width="27.140625" style="447" customWidth="1"/>
    <col min="14078" max="14078" width="21.5703125" style="447" customWidth="1"/>
    <col min="14079" max="14079" width="12.7109375" style="447" customWidth="1"/>
    <col min="14080" max="14080" width="13.140625" style="447" customWidth="1"/>
    <col min="14081" max="14081" width="10.7109375" style="447" customWidth="1"/>
    <col min="14082" max="14086" width="9.140625" style="447"/>
    <col min="14087" max="14087" width="13.28515625" style="447" customWidth="1"/>
    <col min="14088" max="14332" width="9.140625" style="447"/>
    <col min="14333" max="14333" width="27.140625" style="447" customWidth="1"/>
    <col min="14334" max="14334" width="21.5703125" style="447" customWidth="1"/>
    <col min="14335" max="14335" width="12.7109375" style="447" customWidth="1"/>
    <col min="14336" max="14336" width="13.140625" style="447" customWidth="1"/>
    <col min="14337" max="14337" width="10.7109375" style="447" customWidth="1"/>
    <col min="14338" max="14342" width="9.140625" style="447"/>
    <col min="14343" max="14343" width="13.28515625" style="447" customWidth="1"/>
    <col min="14344" max="14588" width="9.140625" style="447"/>
    <col min="14589" max="14589" width="27.140625" style="447" customWidth="1"/>
    <col min="14590" max="14590" width="21.5703125" style="447" customWidth="1"/>
    <col min="14591" max="14591" width="12.7109375" style="447" customWidth="1"/>
    <col min="14592" max="14592" width="13.140625" style="447" customWidth="1"/>
    <col min="14593" max="14593" width="10.7109375" style="447" customWidth="1"/>
    <col min="14594" max="14598" width="9.140625" style="447"/>
    <col min="14599" max="14599" width="13.28515625" style="447" customWidth="1"/>
    <col min="14600" max="14844" width="9.140625" style="447"/>
    <col min="14845" max="14845" width="27.140625" style="447" customWidth="1"/>
    <col min="14846" max="14846" width="21.5703125" style="447" customWidth="1"/>
    <col min="14847" max="14847" width="12.7109375" style="447" customWidth="1"/>
    <col min="14848" max="14848" width="13.140625" style="447" customWidth="1"/>
    <col min="14849" max="14849" width="10.7109375" style="447" customWidth="1"/>
    <col min="14850" max="14854" width="9.140625" style="447"/>
    <col min="14855" max="14855" width="13.28515625" style="447" customWidth="1"/>
    <col min="14856" max="15100" width="9.140625" style="447"/>
    <col min="15101" max="15101" width="27.140625" style="447" customWidth="1"/>
    <col min="15102" max="15102" width="21.5703125" style="447" customWidth="1"/>
    <col min="15103" max="15103" width="12.7109375" style="447" customWidth="1"/>
    <col min="15104" max="15104" width="13.140625" style="447" customWidth="1"/>
    <col min="15105" max="15105" width="10.7109375" style="447" customWidth="1"/>
    <col min="15106" max="15110" width="9.140625" style="447"/>
    <col min="15111" max="15111" width="13.28515625" style="447" customWidth="1"/>
    <col min="15112" max="15356" width="9.140625" style="447"/>
    <col min="15357" max="15357" width="27.140625" style="447" customWidth="1"/>
    <col min="15358" max="15358" width="21.5703125" style="447" customWidth="1"/>
    <col min="15359" max="15359" width="12.7109375" style="447" customWidth="1"/>
    <col min="15360" max="15360" width="13.140625" style="447" customWidth="1"/>
    <col min="15361" max="15361" width="10.7109375" style="447" customWidth="1"/>
    <col min="15362" max="15366" width="9.140625" style="447"/>
    <col min="15367" max="15367" width="13.28515625" style="447" customWidth="1"/>
    <col min="15368" max="15612" width="9.140625" style="447"/>
    <col min="15613" max="15613" width="27.140625" style="447" customWidth="1"/>
    <col min="15614" max="15614" width="21.5703125" style="447" customWidth="1"/>
    <col min="15615" max="15615" width="12.7109375" style="447" customWidth="1"/>
    <col min="15616" max="15616" width="13.140625" style="447" customWidth="1"/>
    <col min="15617" max="15617" width="10.7109375" style="447" customWidth="1"/>
    <col min="15618" max="15622" width="9.140625" style="447"/>
    <col min="15623" max="15623" width="13.28515625" style="447" customWidth="1"/>
    <col min="15624" max="15868" width="9.140625" style="447"/>
    <col min="15869" max="15869" width="27.140625" style="447" customWidth="1"/>
    <col min="15870" max="15870" width="21.5703125" style="447" customWidth="1"/>
    <col min="15871" max="15871" width="12.7109375" style="447" customWidth="1"/>
    <col min="15872" max="15872" width="13.140625" style="447" customWidth="1"/>
    <col min="15873" max="15873" width="10.7109375" style="447" customWidth="1"/>
    <col min="15874" max="15878" width="9.140625" style="447"/>
    <col min="15879" max="15879" width="13.28515625" style="447" customWidth="1"/>
    <col min="15880" max="16124" width="9.140625" style="447"/>
    <col min="16125" max="16125" width="27.140625" style="447" customWidth="1"/>
    <col min="16126" max="16126" width="21.5703125" style="447" customWidth="1"/>
    <col min="16127" max="16127" width="12.7109375" style="447" customWidth="1"/>
    <col min="16128" max="16128" width="13.140625" style="447" customWidth="1"/>
    <col min="16129" max="16129" width="10.7109375" style="447" customWidth="1"/>
    <col min="16130" max="16134" width="9.140625" style="447"/>
    <col min="16135" max="16135" width="13.28515625" style="447" customWidth="1"/>
    <col min="16136" max="16384" width="9.140625" style="447"/>
  </cols>
  <sheetData>
    <row r="1" spans="1:20" s="442" customFormat="1" ht="27.75" customHeight="1" x14ac:dyDescent="0.25">
      <c r="A1" s="663" t="s">
        <v>306</v>
      </c>
      <c r="B1" s="664"/>
      <c r="C1" s="664"/>
      <c r="D1" s="664"/>
      <c r="E1" s="664"/>
      <c r="F1" s="665"/>
      <c r="G1" s="441"/>
      <c r="H1"/>
      <c r="I1"/>
      <c r="J1"/>
      <c r="K1"/>
      <c r="L1"/>
      <c r="M1"/>
      <c r="N1"/>
      <c r="O1"/>
      <c r="P1"/>
      <c r="Q1"/>
      <c r="R1"/>
      <c r="S1"/>
      <c r="T1"/>
    </row>
    <row r="2" spans="1:20" ht="31.5" customHeight="1" x14ac:dyDescent="0.25">
      <c r="A2" s="443" t="s">
        <v>292</v>
      </c>
      <c r="B2" s="444" t="s">
        <v>293</v>
      </c>
      <c r="C2" s="445" t="s">
        <v>307</v>
      </c>
      <c r="D2" s="445" t="s">
        <v>308</v>
      </c>
      <c r="E2" s="445" t="s">
        <v>294</v>
      </c>
      <c r="F2" s="446" t="s">
        <v>295</v>
      </c>
      <c r="H2"/>
      <c r="I2"/>
      <c r="J2"/>
      <c r="K2"/>
      <c r="L2"/>
      <c r="M2"/>
      <c r="N2"/>
      <c r="O2"/>
      <c r="P2"/>
      <c r="Q2"/>
      <c r="R2"/>
      <c r="S2"/>
      <c r="T2"/>
    </row>
    <row r="3" spans="1:20" s="453" customFormat="1" ht="24.75" customHeight="1" x14ac:dyDescent="0.25">
      <c r="A3" s="448"/>
      <c r="B3" s="449" t="s">
        <v>204</v>
      </c>
      <c r="C3" s="450"/>
      <c r="D3" s="450"/>
      <c r="E3" s="450"/>
      <c r="F3" s="451"/>
      <c r="G3" s="452"/>
      <c r="H3"/>
      <c r="I3"/>
      <c r="J3"/>
      <c r="K3"/>
      <c r="L3"/>
      <c r="M3"/>
      <c r="N3"/>
      <c r="O3"/>
      <c r="P3"/>
      <c r="Q3"/>
      <c r="R3"/>
      <c r="S3"/>
      <c r="T3"/>
    </row>
    <row r="4" spans="1:20" s="453" customFormat="1" ht="60.75" customHeight="1" x14ac:dyDescent="0.25">
      <c r="A4" s="454" t="s">
        <v>206</v>
      </c>
      <c r="B4" s="455" t="s">
        <v>296</v>
      </c>
      <c r="C4" s="456">
        <v>0</v>
      </c>
      <c r="D4" s="457">
        <v>713.1</v>
      </c>
      <c r="E4" s="458">
        <f>D4-C4</f>
        <v>713.1</v>
      </c>
      <c r="F4" s="459" t="s">
        <v>297</v>
      </c>
      <c r="G4" s="460"/>
      <c r="H4" s="47"/>
      <c r="I4" s="47"/>
      <c r="J4"/>
      <c r="K4"/>
      <c r="L4"/>
      <c r="M4"/>
      <c r="N4"/>
      <c r="O4"/>
      <c r="P4"/>
      <c r="Q4"/>
      <c r="R4"/>
      <c r="S4"/>
      <c r="T4"/>
    </row>
    <row r="5" spans="1:20" s="453" customFormat="1" ht="68.25" customHeight="1" x14ac:dyDescent="0.25">
      <c r="A5" s="454" t="s">
        <v>48</v>
      </c>
      <c r="B5" s="461" t="s">
        <v>298</v>
      </c>
      <c r="C5" s="462">
        <v>0</v>
      </c>
      <c r="D5" s="463">
        <v>13076.53</v>
      </c>
      <c r="E5" s="458">
        <f>D5-C5</f>
        <v>13076.53</v>
      </c>
      <c r="F5" s="459" t="s">
        <v>297</v>
      </c>
      <c r="G5" s="452"/>
      <c r="H5"/>
      <c r="I5"/>
      <c r="J5"/>
      <c r="K5"/>
      <c r="L5"/>
      <c r="M5"/>
      <c r="N5"/>
      <c r="O5"/>
      <c r="P5"/>
      <c r="Q5"/>
      <c r="R5"/>
      <c r="S5"/>
      <c r="T5"/>
    </row>
    <row r="6" spans="1:20" s="453" customFormat="1" ht="21" customHeight="1" x14ac:dyDescent="0.25">
      <c r="A6" s="454"/>
      <c r="B6" s="461"/>
      <c r="C6" s="666">
        <f>SUM(C4:C5)</f>
        <v>0</v>
      </c>
      <c r="D6" s="666">
        <f>SUM(D4:D5)</f>
        <v>13789.630000000001</v>
      </c>
      <c r="E6" s="666">
        <f>SUM(E4:E5)</f>
        <v>13789.630000000001</v>
      </c>
      <c r="F6" s="459"/>
      <c r="G6" s="452"/>
      <c r="H6"/>
      <c r="I6"/>
      <c r="J6"/>
      <c r="K6"/>
      <c r="L6"/>
      <c r="M6"/>
      <c r="N6"/>
      <c r="O6"/>
      <c r="P6"/>
      <c r="Q6"/>
      <c r="R6"/>
      <c r="S6"/>
      <c r="T6"/>
    </row>
    <row r="7" spans="1:20" s="453" customFormat="1" ht="30" customHeight="1" x14ac:dyDescent="0.25">
      <c r="A7" s="454"/>
      <c r="B7" s="465" t="s">
        <v>299</v>
      </c>
      <c r="C7" s="463"/>
      <c r="D7" s="463"/>
      <c r="E7" s="458"/>
      <c r="F7" s="466"/>
      <c r="G7" s="452"/>
      <c r="H7"/>
      <c r="I7"/>
      <c r="J7"/>
      <c r="K7"/>
      <c r="L7"/>
      <c r="M7"/>
      <c r="N7"/>
      <c r="O7"/>
      <c r="P7"/>
      <c r="Q7"/>
      <c r="R7"/>
      <c r="S7"/>
      <c r="T7"/>
    </row>
    <row r="8" spans="1:20" s="453" customFormat="1" ht="35.25" customHeight="1" x14ac:dyDescent="0.25">
      <c r="A8" s="467" t="s">
        <v>240</v>
      </c>
      <c r="B8" s="465" t="s">
        <v>309</v>
      </c>
      <c r="C8" s="458">
        <v>0</v>
      </c>
      <c r="D8" s="458">
        <v>1457</v>
      </c>
      <c r="E8" s="458">
        <f t="shared" ref="E8:E31" si="0">D8-C8</f>
        <v>1457</v>
      </c>
      <c r="F8" s="459" t="s">
        <v>297</v>
      </c>
      <c r="G8" s="452"/>
      <c r="H8"/>
      <c r="I8"/>
      <c r="J8"/>
      <c r="K8"/>
      <c r="L8"/>
      <c r="M8"/>
      <c r="N8"/>
      <c r="O8"/>
      <c r="P8"/>
      <c r="Q8"/>
      <c r="R8"/>
      <c r="S8"/>
      <c r="T8"/>
    </row>
    <row r="9" spans="1:20" s="453" customFormat="1" ht="59.25" customHeight="1" x14ac:dyDescent="0.25">
      <c r="A9" s="468" t="s">
        <v>300</v>
      </c>
      <c r="B9" s="479" t="s">
        <v>310</v>
      </c>
      <c r="C9" s="463">
        <v>0</v>
      </c>
      <c r="D9" s="463">
        <v>24696</v>
      </c>
      <c r="E9" s="458">
        <f t="shared" si="0"/>
        <v>24696</v>
      </c>
      <c r="F9" s="459" t="s">
        <v>297</v>
      </c>
      <c r="G9" s="452"/>
      <c r="H9"/>
      <c r="I9"/>
      <c r="J9"/>
      <c r="K9"/>
      <c r="L9"/>
      <c r="M9"/>
      <c r="N9"/>
      <c r="O9"/>
      <c r="P9"/>
      <c r="Q9"/>
      <c r="R9"/>
      <c r="S9"/>
      <c r="T9"/>
    </row>
    <row r="10" spans="1:20" s="453" customFormat="1" ht="33" customHeight="1" x14ac:dyDescent="0.25">
      <c r="A10" s="454" t="s">
        <v>241</v>
      </c>
      <c r="B10" s="461" t="s">
        <v>311</v>
      </c>
      <c r="C10" s="463">
        <v>0</v>
      </c>
      <c r="D10" s="463">
        <v>13076.53</v>
      </c>
      <c r="E10" s="458">
        <f t="shared" si="0"/>
        <v>13076.53</v>
      </c>
      <c r="F10" s="459" t="s">
        <v>297</v>
      </c>
      <c r="G10" s="452"/>
      <c r="H10"/>
      <c r="I10"/>
      <c r="J10"/>
      <c r="K10"/>
      <c r="L10"/>
      <c r="M10"/>
      <c r="N10"/>
      <c r="O10"/>
      <c r="P10"/>
      <c r="Q10"/>
      <c r="R10"/>
      <c r="S10"/>
      <c r="T10"/>
    </row>
    <row r="11" spans="1:20" s="453" customFormat="1" ht="24.75" customHeight="1" x14ac:dyDescent="0.25">
      <c r="A11" s="454"/>
      <c r="B11" s="455"/>
      <c r="C11" s="464">
        <f>SUM(C8:C10)</f>
        <v>0</v>
      </c>
      <c r="D11" s="666">
        <f>SUM(D8:D10)</f>
        <v>39229.53</v>
      </c>
      <c r="E11" s="666">
        <f>SUM(E8:E10)</f>
        <v>39229.53</v>
      </c>
      <c r="F11" s="470"/>
      <c r="G11" s="473"/>
      <c r="H11"/>
      <c r="I11"/>
      <c r="J11"/>
      <c r="K11"/>
      <c r="L11"/>
      <c r="M11"/>
      <c r="N11"/>
      <c r="O11"/>
      <c r="P11"/>
      <c r="Q11"/>
      <c r="R11"/>
      <c r="S11"/>
      <c r="T11"/>
    </row>
    <row r="12" spans="1:20" s="453" customFormat="1" ht="22.5" customHeight="1" x14ac:dyDescent="0.25">
      <c r="A12" s="475"/>
      <c r="B12" s="476" t="s">
        <v>216</v>
      </c>
      <c r="C12" s="463"/>
      <c r="D12" s="463"/>
      <c r="E12" s="458"/>
      <c r="F12" s="477"/>
      <c r="H12"/>
      <c r="I12"/>
      <c r="J12"/>
      <c r="K12"/>
      <c r="L12"/>
      <c r="M12"/>
      <c r="N12"/>
      <c r="O12"/>
      <c r="P12"/>
      <c r="Q12"/>
      <c r="R12"/>
      <c r="S12"/>
      <c r="T12"/>
    </row>
    <row r="13" spans="1:20" s="453" customFormat="1" ht="47.25" customHeight="1" x14ac:dyDescent="0.25">
      <c r="A13" s="478" t="s">
        <v>201</v>
      </c>
      <c r="B13" s="479" t="s">
        <v>312</v>
      </c>
      <c r="C13" s="463">
        <v>0</v>
      </c>
      <c r="D13" s="463">
        <v>13076.53</v>
      </c>
      <c r="E13" s="458">
        <f t="shared" si="0"/>
        <v>13076.53</v>
      </c>
      <c r="F13" s="459" t="s">
        <v>297</v>
      </c>
      <c r="G13" s="480"/>
      <c r="H13"/>
      <c r="I13"/>
      <c r="J13"/>
      <c r="K13"/>
      <c r="L13"/>
      <c r="M13"/>
      <c r="N13"/>
      <c r="O13"/>
      <c r="P13"/>
      <c r="Q13"/>
      <c r="R13"/>
      <c r="S13"/>
      <c r="T13"/>
    </row>
    <row r="14" spans="1:20" s="453" customFormat="1" ht="25.5" customHeight="1" x14ac:dyDescent="0.25">
      <c r="A14" s="478" t="s">
        <v>201</v>
      </c>
      <c r="B14" s="461" t="s">
        <v>313</v>
      </c>
      <c r="C14" s="474">
        <v>0</v>
      </c>
      <c r="D14" s="463">
        <v>57</v>
      </c>
      <c r="E14" s="458">
        <f t="shared" si="0"/>
        <v>57</v>
      </c>
      <c r="F14" s="459" t="s">
        <v>297</v>
      </c>
      <c r="G14"/>
      <c r="H14"/>
      <c r="I14"/>
      <c r="J14"/>
      <c r="K14"/>
      <c r="L14"/>
      <c r="M14"/>
      <c r="N14"/>
      <c r="O14"/>
      <c r="P14"/>
      <c r="Q14"/>
      <c r="R14"/>
      <c r="S14"/>
      <c r="T14"/>
    </row>
    <row r="15" spans="1:20" s="453" customFormat="1" ht="29.25" customHeight="1" x14ac:dyDescent="0.25">
      <c r="A15" s="468" t="s">
        <v>51</v>
      </c>
      <c r="B15" s="469" t="s">
        <v>314</v>
      </c>
      <c r="C15" s="471"/>
      <c r="D15" s="481">
        <v>19614.8</v>
      </c>
      <c r="E15" s="458">
        <f t="shared" si="0"/>
        <v>19614.8</v>
      </c>
      <c r="F15" s="459" t="s">
        <v>297</v>
      </c>
      <c r="H15"/>
      <c r="I15"/>
      <c r="J15"/>
      <c r="K15"/>
      <c r="L15"/>
      <c r="M15"/>
      <c r="N15"/>
      <c r="O15"/>
      <c r="P15"/>
      <c r="Q15"/>
      <c r="R15"/>
      <c r="S15"/>
      <c r="T15"/>
    </row>
    <row r="16" spans="1:20" s="453" customFormat="1" ht="18.75" customHeight="1" x14ac:dyDescent="0.25">
      <c r="A16" s="454"/>
      <c r="B16" s="461"/>
      <c r="C16" s="464">
        <f>SUM(C13:C15)</f>
        <v>0</v>
      </c>
      <c r="D16" s="666">
        <f>SUM(D13:D15)</f>
        <v>32748.33</v>
      </c>
      <c r="E16" s="667">
        <f t="shared" si="0"/>
        <v>32748.33</v>
      </c>
      <c r="F16" s="470"/>
      <c r="H16"/>
      <c r="I16"/>
      <c r="J16"/>
      <c r="K16"/>
      <c r="L16"/>
      <c r="M16"/>
      <c r="N16"/>
      <c r="O16"/>
      <c r="P16"/>
      <c r="Q16"/>
      <c r="R16"/>
      <c r="S16"/>
      <c r="T16"/>
    </row>
    <row r="17" spans="1:20" s="453" customFormat="1" ht="18.600000000000001" customHeight="1" x14ac:dyDescent="0.25">
      <c r="A17" s="475"/>
      <c r="B17" s="476" t="s">
        <v>217</v>
      </c>
      <c r="C17" s="463"/>
      <c r="D17" s="463"/>
      <c r="E17" s="458"/>
      <c r="F17" s="477"/>
      <c r="H17"/>
      <c r="I17"/>
      <c r="J17"/>
      <c r="K17"/>
      <c r="L17"/>
      <c r="M17"/>
      <c r="N17"/>
      <c r="O17"/>
      <c r="P17"/>
      <c r="Q17"/>
      <c r="R17"/>
      <c r="S17"/>
      <c r="T17"/>
    </row>
    <row r="18" spans="1:20" s="453" customFormat="1" ht="87.75" customHeight="1" x14ac:dyDescent="0.25">
      <c r="A18" s="454" t="s">
        <v>228</v>
      </c>
      <c r="B18" s="455" t="s">
        <v>315</v>
      </c>
      <c r="C18" s="463">
        <v>0</v>
      </c>
      <c r="D18" s="474">
        <v>114</v>
      </c>
      <c r="E18" s="458">
        <f t="shared" si="0"/>
        <v>114</v>
      </c>
      <c r="F18" s="470" t="s">
        <v>301</v>
      </c>
      <c r="H18"/>
      <c r="I18"/>
      <c r="J18"/>
      <c r="K18"/>
      <c r="L18"/>
      <c r="M18"/>
      <c r="N18"/>
      <c r="O18"/>
      <c r="P18"/>
      <c r="Q18"/>
      <c r="R18"/>
      <c r="S18"/>
      <c r="T18"/>
    </row>
    <row r="19" spans="1:20" s="453" customFormat="1" ht="82.5" customHeight="1" x14ac:dyDescent="0.25">
      <c r="A19" s="454" t="s">
        <v>228</v>
      </c>
      <c r="B19" s="461" t="s">
        <v>316</v>
      </c>
      <c r="C19" s="463">
        <v>0</v>
      </c>
      <c r="D19" s="463">
        <v>57</v>
      </c>
      <c r="E19" s="458">
        <f t="shared" si="0"/>
        <v>57</v>
      </c>
      <c r="F19" s="472" t="s">
        <v>301</v>
      </c>
      <c r="H19"/>
      <c r="I19"/>
      <c r="J19"/>
      <c r="K19"/>
      <c r="L19"/>
      <c r="M19"/>
      <c r="N19"/>
      <c r="O19"/>
      <c r="P19"/>
      <c r="Q19"/>
      <c r="R19"/>
      <c r="S19"/>
      <c r="T19"/>
    </row>
    <row r="20" spans="1:20" s="453" customFormat="1" ht="24.75" customHeight="1" x14ac:dyDescent="0.25">
      <c r="A20" s="454" t="s">
        <v>120</v>
      </c>
      <c r="B20" s="461" t="s">
        <v>242</v>
      </c>
      <c r="C20" s="463">
        <v>0</v>
      </c>
      <c r="D20" s="463">
        <v>570</v>
      </c>
      <c r="E20" s="458">
        <f t="shared" si="0"/>
        <v>570</v>
      </c>
      <c r="F20" s="472" t="s">
        <v>301</v>
      </c>
      <c r="H20"/>
      <c r="I20"/>
      <c r="J20"/>
      <c r="K20"/>
      <c r="L20"/>
      <c r="M20"/>
      <c r="N20"/>
      <c r="O20"/>
      <c r="P20"/>
      <c r="Q20"/>
      <c r="R20"/>
      <c r="S20"/>
      <c r="T20"/>
    </row>
    <row r="21" spans="1:20" s="453" customFormat="1" ht="21.75" customHeight="1" x14ac:dyDescent="0.25">
      <c r="A21" s="454" t="s">
        <v>120</v>
      </c>
      <c r="B21" s="461" t="s">
        <v>243</v>
      </c>
      <c r="C21" s="463">
        <v>0</v>
      </c>
      <c r="D21" s="463">
        <v>1250</v>
      </c>
      <c r="E21" s="458">
        <f t="shared" si="0"/>
        <v>1250</v>
      </c>
      <c r="F21" s="470" t="s">
        <v>301</v>
      </c>
      <c r="H21"/>
      <c r="I21"/>
      <c r="J21"/>
      <c r="K21"/>
      <c r="L21"/>
      <c r="M21"/>
      <c r="N21"/>
      <c r="O21"/>
      <c r="P21"/>
      <c r="Q21"/>
      <c r="R21"/>
      <c r="S21"/>
      <c r="T21"/>
    </row>
    <row r="22" spans="1:20" s="453" customFormat="1" ht="21" customHeight="1" x14ac:dyDescent="0.25">
      <c r="A22" s="454"/>
      <c r="B22" s="461"/>
      <c r="C22" s="464">
        <f>SUM(C18:C21)</f>
        <v>0</v>
      </c>
      <c r="D22" s="464">
        <f>SUM(D18:D21)</f>
        <v>1991</v>
      </c>
      <c r="E22" s="464">
        <f>SUM(E18:E21)</f>
        <v>1991</v>
      </c>
      <c r="F22" s="466"/>
      <c r="H22"/>
      <c r="I22"/>
      <c r="J22"/>
      <c r="K22"/>
      <c r="L22"/>
      <c r="M22"/>
      <c r="N22"/>
      <c r="O22"/>
      <c r="P22"/>
      <c r="Q22"/>
      <c r="R22"/>
      <c r="S22"/>
      <c r="T22"/>
    </row>
    <row r="23" spans="1:20" s="453" customFormat="1" ht="21" customHeight="1" x14ac:dyDescent="0.25">
      <c r="A23" s="454"/>
      <c r="B23" s="668" t="s">
        <v>317</v>
      </c>
      <c r="C23" s="464">
        <f>C22+C16</f>
        <v>0</v>
      </c>
      <c r="D23" s="666">
        <f t="shared" ref="D23:E23" si="1">D22+D16</f>
        <v>34739.33</v>
      </c>
      <c r="E23" s="666">
        <f t="shared" si="1"/>
        <v>34739.33</v>
      </c>
      <c r="F23" s="466"/>
      <c r="H23"/>
      <c r="I23"/>
      <c r="J23"/>
      <c r="K23"/>
      <c r="L23"/>
      <c r="M23"/>
      <c r="N23"/>
      <c r="O23"/>
      <c r="P23"/>
      <c r="Q23"/>
      <c r="R23"/>
      <c r="S23"/>
      <c r="T23"/>
    </row>
    <row r="24" spans="1:20" s="453" customFormat="1" ht="22.5" customHeight="1" x14ac:dyDescent="0.25">
      <c r="A24" s="483"/>
      <c r="B24" s="484" t="s">
        <v>302</v>
      </c>
      <c r="C24" s="485"/>
      <c r="D24" s="485"/>
      <c r="E24" s="458"/>
      <c r="F24" s="486"/>
      <c r="H24"/>
      <c r="I24"/>
      <c r="J24"/>
      <c r="K24"/>
      <c r="L24"/>
      <c r="M24"/>
      <c r="N24"/>
      <c r="O24"/>
      <c r="P24"/>
      <c r="Q24"/>
      <c r="R24"/>
      <c r="S24"/>
      <c r="T24"/>
    </row>
    <row r="25" spans="1:20" s="453" customFormat="1" ht="33.75" customHeight="1" x14ac:dyDescent="0.25">
      <c r="A25" s="454" t="s">
        <v>214</v>
      </c>
      <c r="B25" s="461" t="s">
        <v>266</v>
      </c>
      <c r="C25" s="487">
        <v>0</v>
      </c>
      <c r="D25" s="487">
        <v>13076.53</v>
      </c>
      <c r="E25" s="458">
        <f t="shared" si="0"/>
        <v>13076.53</v>
      </c>
      <c r="F25" s="472" t="s">
        <v>301</v>
      </c>
      <c r="H25"/>
      <c r="I25"/>
      <c r="J25"/>
      <c r="K25"/>
      <c r="L25"/>
      <c r="M25"/>
      <c r="N25"/>
      <c r="O25"/>
      <c r="P25"/>
      <c r="Q25"/>
      <c r="R25"/>
      <c r="S25"/>
      <c r="T25"/>
    </row>
    <row r="26" spans="1:20" s="453" customFormat="1" ht="27" customHeight="1" x14ac:dyDescent="0.25">
      <c r="A26" s="454" t="s">
        <v>120</v>
      </c>
      <c r="B26" s="461" t="s">
        <v>248</v>
      </c>
      <c r="C26" s="463">
        <v>0</v>
      </c>
      <c r="D26" s="463">
        <v>1250</v>
      </c>
      <c r="E26" s="458">
        <f t="shared" si="0"/>
        <v>1250</v>
      </c>
      <c r="F26" s="472" t="s">
        <v>301</v>
      </c>
      <c r="H26"/>
      <c r="I26"/>
      <c r="J26"/>
      <c r="K26"/>
      <c r="L26"/>
      <c r="M26"/>
      <c r="N26"/>
      <c r="O26"/>
      <c r="P26"/>
      <c r="Q26"/>
      <c r="R26"/>
      <c r="S26"/>
      <c r="T26"/>
    </row>
    <row r="27" spans="1:20" s="453" customFormat="1" ht="21.75" customHeight="1" x14ac:dyDescent="0.25">
      <c r="A27" s="483"/>
      <c r="B27" s="484"/>
      <c r="C27" s="669">
        <f>SUM(C25:C26)</f>
        <v>0</v>
      </c>
      <c r="D27" s="669">
        <f>SUM(D25:D26)</f>
        <v>14326.53</v>
      </c>
      <c r="E27" s="482">
        <f>SUM(E25:E26)</f>
        <v>14326.53</v>
      </c>
      <c r="F27" s="486"/>
      <c r="H27"/>
      <c r="I27"/>
      <c r="J27"/>
      <c r="K27"/>
      <c r="L27"/>
      <c r="M27"/>
      <c r="N27"/>
      <c r="O27"/>
      <c r="P27"/>
      <c r="Q27"/>
      <c r="R27"/>
      <c r="S27"/>
      <c r="T27"/>
    </row>
    <row r="28" spans="1:20" s="453" customFormat="1" ht="21" customHeight="1" x14ac:dyDescent="0.25">
      <c r="A28" s="454"/>
      <c r="B28" s="461"/>
      <c r="C28" s="463"/>
      <c r="D28" s="463"/>
      <c r="E28" s="458"/>
      <c r="F28" s="488"/>
      <c r="H28"/>
      <c r="I28"/>
      <c r="J28"/>
      <c r="K28"/>
      <c r="L28"/>
      <c r="M28"/>
      <c r="N28"/>
      <c r="O28"/>
      <c r="P28"/>
      <c r="Q28"/>
      <c r="R28"/>
      <c r="S28"/>
      <c r="T28"/>
    </row>
    <row r="29" spans="1:20" ht="21.75" customHeight="1" x14ac:dyDescent="0.25">
      <c r="A29" s="483"/>
      <c r="B29" s="484" t="s">
        <v>225</v>
      </c>
      <c r="C29" s="485"/>
      <c r="D29" s="485"/>
      <c r="E29" s="458"/>
      <c r="F29" s="486"/>
      <c r="G29" s="453"/>
      <c r="H29"/>
      <c r="I29"/>
      <c r="J29"/>
      <c r="K29"/>
      <c r="L29"/>
      <c r="M29"/>
      <c r="N29"/>
      <c r="O29"/>
      <c r="P29"/>
      <c r="Q29"/>
      <c r="R29"/>
      <c r="S29"/>
      <c r="T29"/>
    </row>
    <row r="30" spans="1:20" ht="30.75" customHeight="1" x14ac:dyDescent="0.25">
      <c r="A30" s="454" t="s">
        <v>220</v>
      </c>
      <c r="B30" s="461" t="s">
        <v>303</v>
      </c>
      <c r="C30" s="463">
        <v>0</v>
      </c>
      <c r="D30" s="463">
        <v>2</v>
      </c>
      <c r="E30" s="458">
        <f t="shared" si="0"/>
        <v>2</v>
      </c>
      <c r="F30" s="472" t="s">
        <v>301</v>
      </c>
      <c r="G30" s="489"/>
      <c r="H30"/>
      <c r="I30" s="490"/>
      <c r="J30"/>
      <c r="K30"/>
      <c r="L30"/>
      <c r="M30"/>
      <c r="N30"/>
      <c r="O30"/>
      <c r="P30"/>
      <c r="Q30"/>
      <c r="R30"/>
      <c r="S30"/>
      <c r="T30"/>
    </row>
    <row r="31" spans="1:20" ht="27" customHeight="1" x14ac:dyDescent="0.25">
      <c r="A31" s="454" t="s">
        <v>220</v>
      </c>
      <c r="B31" s="461" t="s">
        <v>304</v>
      </c>
      <c r="C31" s="463">
        <v>0</v>
      </c>
      <c r="D31" s="463">
        <v>1</v>
      </c>
      <c r="E31" s="458">
        <f t="shared" si="0"/>
        <v>1</v>
      </c>
      <c r="F31" s="470" t="s">
        <v>301</v>
      </c>
      <c r="G31" s="491"/>
      <c r="H31"/>
      <c r="I31"/>
      <c r="J31"/>
      <c r="K31"/>
      <c r="L31"/>
      <c r="M31"/>
      <c r="N31"/>
      <c r="O31"/>
      <c r="P31"/>
      <c r="Q31"/>
      <c r="R31"/>
      <c r="S31"/>
      <c r="T31"/>
    </row>
    <row r="32" spans="1:20" ht="24" customHeight="1" thickBot="1" x14ac:dyDescent="0.3">
      <c r="A32" s="454"/>
      <c r="B32" s="492"/>
      <c r="C32" s="493">
        <f>SUM(C30:C31)</f>
        <v>0</v>
      </c>
      <c r="D32" s="493">
        <f>SUM(D30:D31)</f>
        <v>3</v>
      </c>
      <c r="E32" s="493">
        <f>SUM(E30:E31)</f>
        <v>3</v>
      </c>
      <c r="F32" s="494"/>
      <c r="H32"/>
      <c r="I32"/>
      <c r="J32"/>
      <c r="K32"/>
      <c r="L32"/>
      <c r="M32"/>
      <c r="N32"/>
      <c r="O32"/>
      <c r="P32"/>
      <c r="Q32"/>
      <c r="R32"/>
      <c r="S32"/>
      <c r="T32"/>
    </row>
    <row r="33" spans="1:20" ht="24" customHeight="1" thickBot="1" x14ac:dyDescent="0.3">
      <c r="A33" s="495" t="s">
        <v>8</v>
      </c>
      <c r="B33" s="496"/>
      <c r="C33" s="497">
        <f>C32+C22+C16+C11+C6+C27</f>
        <v>0</v>
      </c>
      <c r="D33" s="670">
        <f>D32+D23+D11+D6+D27</f>
        <v>102088.02</v>
      </c>
      <c r="E33" s="670">
        <f>E32+E22+E16+E11+E6+E27</f>
        <v>102088.02</v>
      </c>
      <c r="F33" s="498"/>
      <c r="G33" s="499"/>
      <c r="H33" s="55"/>
      <c r="I33"/>
      <c r="J33"/>
      <c r="K33"/>
      <c r="L33"/>
      <c r="M33"/>
      <c r="N33"/>
      <c r="O33"/>
      <c r="P33"/>
      <c r="Q33"/>
      <c r="R33"/>
      <c r="S33"/>
      <c r="T33"/>
    </row>
    <row r="34" spans="1:20" ht="30" customHeight="1" x14ac:dyDescent="0.25">
      <c r="C34" s="501"/>
      <c r="D34" s="501"/>
      <c r="E34" s="502"/>
      <c r="F34" s="503"/>
      <c r="G34" s="504"/>
      <c r="H34"/>
      <c r="I34"/>
      <c r="J34"/>
      <c r="K34"/>
      <c r="L34"/>
      <c r="M34"/>
      <c r="N34"/>
      <c r="O34"/>
      <c r="P34"/>
      <c r="Q34"/>
      <c r="R34"/>
      <c r="S34"/>
      <c r="T34"/>
    </row>
    <row r="35" spans="1:20" ht="30" customHeight="1" x14ac:dyDescent="0.25">
      <c r="E35" s="502"/>
      <c r="F35" s="506"/>
      <c r="H35"/>
      <c r="I35"/>
      <c r="J35"/>
      <c r="K35"/>
      <c r="L35"/>
      <c r="M35"/>
      <c r="N35"/>
      <c r="O35"/>
      <c r="P35"/>
      <c r="Q35"/>
      <c r="R35"/>
      <c r="S35"/>
      <c r="T35"/>
    </row>
    <row r="36" spans="1:20" ht="30" customHeight="1" x14ac:dyDescent="0.25">
      <c r="E36" s="502"/>
      <c r="F36" s="506"/>
      <c r="H36"/>
      <c r="I36"/>
      <c r="J36"/>
      <c r="K36"/>
      <c r="L36"/>
      <c r="M36"/>
      <c r="N36"/>
      <c r="O36"/>
      <c r="P36"/>
      <c r="Q36"/>
      <c r="R36"/>
      <c r="S36"/>
      <c r="T36"/>
    </row>
    <row r="37" spans="1:20" ht="30" customHeight="1" x14ac:dyDescent="0.25">
      <c r="E37" s="502"/>
      <c r="F37" s="506"/>
      <c r="H37"/>
      <c r="I37"/>
      <c r="J37"/>
      <c r="K37"/>
      <c r="L37"/>
      <c r="M37"/>
      <c r="N37"/>
      <c r="O37"/>
      <c r="P37"/>
      <c r="Q37"/>
      <c r="R37"/>
      <c r="S37"/>
      <c r="T37"/>
    </row>
    <row r="38" spans="1:20" ht="30" customHeight="1" x14ac:dyDescent="0.25">
      <c r="E38" s="502"/>
      <c r="F38" s="506"/>
      <c r="H38"/>
      <c r="I38"/>
      <c r="J38"/>
      <c r="K38"/>
      <c r="L38"/>
      <c r="M38"/>
      <c r="N38"/>
      <c r="O38"/>
      <c r="P38"/>
      <c r="Q38"/>
      <c r="R38"/>
      <c r="S38"/>
      <c r="T38"/>
    </row>
    <row r="39" spans="1:20" ht="30" customHeight="1" x14ac:dyDescent="0.25">
      <c r="E39" s="502"/>
      <c r="F39" s="506"/>
      <c r="H39"/>
      <c r="I39"/>
      <c r="J39"/>
      <c r="K39"/>
      <c r="L39"/>
      <c r="M39"/>
      <c r="N39"/>
      <c r="O39"/>
      <c r="P39"/>
      <c r="Q39"/>
      <c r="R39"/>
      <c r="S39"/>
      <c r="T39"/>
    </row>
    <row r="40" spans="1:20" ht="30" customHeight="1" x14ac:dyDescent="0.25">
      <c r="E40" s="502"/>
      <c r="F40" s="506"/>
      <c r="H40"/>
      <c r="I40"/>
      <c r="J40"/>
      <c r="K40"/>
      <c r="L40"/>
      <c r="M40"/>
      <c r="N40"/>
      <c r="O40"/>
      <c r="P40"/>
      <c r="Q40"/>
      <c r="R40"/>
      <c r="S40"/>
      <c r="T40"/>
    </row>
    <row r="41" spans="1:20" ht="30" customHeight="1" x14ac:dyDescent="0.25">
      <c r="E41" s="502"/>
      <c r="F41" s="506"/>
      <c r="H41"/>
      <c r="I41"/>
      <c r="J41"/>
      <c r="K41"/>
      <c r="L41"/>
      <c r="M41"/>
      <c r="N41"/>
      <c r="O41"/>
      <c r="P41"/>
      <c r="Q41"/>
      <c r="R41"/>
      <c r="S41"/>
      <c r="T41"/>
    </row>
    <row r="42" spans="1:20" ht="30" customHeight="1" x14ac:dyDescent="0.25">
      <c r="E42" s="502"/>
      <c r="F42" s="506"/>
      <c r="H42"/>
      <c r="I42"/>
      <c r="J42"/>
      <c r="K42"/>
      <c r="L42"/>
      <c r="M42"/>
      <c r="N42"/>
      <c r="O42"/>
      <c r="P42"/>
      <c r="Q42"/>
      <c r="R42"/>
      <c r="S42"/>
      <c r="T42"/>
    </row>
    <row r="43" spans="1:20" ht="30" customHeight="1" x14ac:dyDescent="0.25">
      <c r="E43" s="502"/>
      <c r="F43" s="506"/>
      <c r="H43"/>
      <c r="I43"/>
      <c r="J43"/>
      <c r="K43"/>
      <c r="L43"/>
      <c r="M43"/>
      <c r="N43"/>
      <c r="O43"/>
      <c r="P43"/>
      <c r="Q43"/>
      <c r="R43"/>
      <c r="S43"/>
      <c r="T43"/>
    </row>
    <row r="44" spans="1:20" ht="30" customHeight="1" x14ac:dyDescent="0.25">
      <c r="E44" s="502"/>
      <c r="F44" s="506"/>
      <c r="H44"/>
      <c r="I44"/>
      <c r="J44"/>
      <c r="K44"/>
      <c r="L44"/>
      <c r="M44"/>
      <c r="N44"/>
      <c r="O44"/>
      <c r="P44"/>
      <c r="Q44"/>
      <c r="R44"/>
      <c r="S44"/>
      <c r="T44"/>
    </row>
    <row r="45" spans="1:20" ht="30" customHeight="1" x14ac:dyDescent="0.25">
      <c r="E45" s="502"/>
      <c r="F45" s="506"/>
      <c r="H45"/>
      <c r="I45"/>
      <c r="J45"/>
      <c r="K45"/>
      <c r="L45"/>
      <c r="M45"/>
      <c r="N45"/>
      <c r="O45"/>
      <c r="P45"/>
      <c r="Q45"/>
      <c r="R45"/>
      <c r="S45"/>
      <c r="T45"/>
    </row>
    <row r="46" spans="1:20" ht="30" customHeight="1" x14ac:dyDescent="0.25">
      <c r="E46" s="502"/>
      <c r="F46" s="506"/>
      <c r="H46"/>
      <c r="I46"/>
      <c r="J46"/>
      <c r="K46"/>
      <c r="L46"/>
      <c r="M46"/>
      <c r="N46"/>
      <c r="O46"/>
      <c r="P46"/>
      <c r="Q46"/>
      <c r="R46"/>
      <c r="S46"/>
      <c r="T46"/>
    </row>
    <row r="47" spans="1:20" ht="30" customHeight="1" x14ac:dyDescent="0.25">
      <c r="E47" s="502"/>
      <c r="F47" s="506"/>
      <c r="H47"/>
      <c r="I47"/>
      <c r="J47"/>
      <c r="K47"/>
      <c r="L47"/>
      <c r="M47"/>
      <c r="N47"/>
      <c r="O47"/>
      <c r="P47"/>
      <c r="Q47"/>
      <c r="R47"/>
      <c r="S47"/>
      <c r="T47"/>
    </row>
    <row r="48" spans="1:20" ht="30" customHeight="1" x14ac:dyDescent="0.25">
      <c r="E48" s="502"/>
      <c r="F48" s="506"/>
      <c r="H48"/>
      <c r="I48"/>
      <c r="J48"/>
      <c r="K48"/>
      <c r="L48"/>
      <c r="M48"/>
      <c r="N48"/>
      <c r="O48"/>
      <c r="P48"/>
      <c r="Q48"/>
      <c r="R48"/>
      <c r="S48"/>
      <c r="T48"/>
    </row>
    <row r="49" spans="5:20" ht="15" x14ac:dyDescent="0.25">
      <c r="E49" s="502"/>
      <c r="F49" s="506"/>
      <c r="H49"/>
      <c r="I49"/>
      <c r="J49"/>
      <c r="K49"/>
      <c r="L49"/>
      <c r="M49"/>
      <c r="N49"/>
      <c r="O49"/>
      <c r="P49"/>
      <c r="Q49"/>
      <c r="R49"/>
      <c r="S49"/>
      <c r="T49"/>
    </row>
    <row r="50" spans="5:20" ht="15" x14ac:dyDescent="0.25">
      <c r="E50" s="502"/>
      <c r="F50" s="506"/>
      <c r="H50"/>
      <c r="I50"/>
      <c r="J50"/>
      <c r="K50"/>
      <c r="L50"/>
      <c r="M50"/>
      <c r="N50"/>
      <c r="O50"/>
      <c r="P50"/>
      <c r="Q50"/>
      <c r="R50"/>
      <c r="S50"/>
      <c r="T50"/>
    </row>
    <row r="51" spans="5:20" ht="15" x14ac:dyDescent="0.25">
      <c r="E51" s="502"/>
      <c r="F51" s="506"/>
      <c r="H51"/>
      <c r="I51"/>
      <c r="J51"/>
      <c r="K51"/>
      <c r="L51"/>
      <c r="M51"/>
      <c r="N51"/>
      <c r="O51"/>
      <c r="P51"/>
      <c r="Q51"/>
      <c r="R51"/>
      <c r="S51"/>
      <c r="T51"/>
    </row>
    <row r="52" spans="5:20" ht="15" x14ac:dyDescent="0.25">
      <c r="E52" s="502"/>
      <c r="F52" s="506"/>
      <c r="H52"/>
      <c r="I52"/>
      <c r="J52"/>
      <c r="K52"/>
      <c r="L52"/>
      <c r="M52"/>
      <c r="N52"/>
      <c r="O52"/>
      <c r="P52"/>
      <c r="Q52"/>
      <c r="R52"/>
      <c r="S52"/>
      <c r="T52"/>
    </row>
    <row r="53" spans="5:20" ht="15" x14ac:dyDescent="0.25">
      <c r="E53" s="502"/>
      <c r="F53" s="506"/>
      <c r="H53"/>
      <c r="I53"/>
      <c r="J53"/>
      <c r="K53"/>
      <c r="L53"/>
      <c r="M53"/>
      <c r="N53"/>
      <c r="O53"/>
      <c r="P53"/>
      <c r="Q53"/>
      <c r="R53"/>
      <c r="S53"/>
      <c r="T53"/>
    </row>
    <row r="54" spans="5:20" ht="15" x14ac:dyDescent="0.25">
      <c r="E54" s="502"/>
      <c r="F54" s="506"/>
      <c r="H54"/>
      <c r="I54"/>
      <c r="J54"/>
      <c r="K54"/>
      <c r="L54"/>
      <c r="M54"/>
      <c r="N54"/>
      <c r="O54"/>
      <c r="P54"/>
      <c r="Q54"/>
      <c r="R54"/>
      <c r="S54"/>
      <c r="T54"/>
    </row>
    <row r="55" spans="5:20" ht="15" x14ac:dyDescent="0.25">
      <c r="E55" s="502"/>
      <c r="F55" s="506"/>
      <c r="H55"/>
      <c r="I55"/>
      <c r="J55"/>
    </row>
    <row r="56" spans="5:20" ht="15" x14ac:dyDescent="0.25">
      <c r="E56" s="502"/>
      <c r="F56" s="506"/>
      <c r="H56"/>
      <c r="I56"/>
      <c r="J56"/>
    </row>
    <row r="57" spans="5:20" ht="15" x14ac:dyDescent="0.2">
      <c r="E57" s="502"/>
      <c r="F57" s="506"/>
    </row>
    <row r="58" spans="5:20" ht="15" x14ac:dyDescent="0.2">
      <c r="E58" s="502"/>
      <c r="F58" s="506"/>
    </row>
    <row r="59" spans="5:20" ht="15" x14ac:dyDescent="0.2">
      <c r="E59" s="502"/>
      <c r="F59" s="506"/>
    </row>
    <row r="60" spans="5:20" ht="15" x14ac:dyDescent="0.2">
      <c r="F60" s="506"/>
    </row>
  </sheetData>
  <mergeCells count="1">
    <mergeCell ref="A1:F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a16a7f6-ad7c-47b6-99e8-107db7961b82">THTAUHCSY2F2-1689739744-1906</_dlc_DocId>
    <_dlc_DocIdUrl xmlns="aa16a7f6-ad7c-47b6-99e8-107db7961b82">
      <Url>https://usdagcc.sharepoint.com/sites/ams/AMS-NOP/standards/_layouts/15/DocIdRedir.aspx?ID=THTAUHCSY2F2-1689739744-1906</Url>
      <Description>THTAUHCSY2F2-1689739744-1906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9FC87AC6796748BCCCE2878A64059F" ma:contentTypeVersion="5" ma:contentTypeDescription="Create a new document." ma:contentTypeScope="" ma:versionID="8c77662c8040992bbf0b370907d1d834">
  <xsd:schema xmlns:xsd="http://www.w3.org/2001/XMLSchema" xmlns:xs="http://www.w3.org/2001/XMLSchema" xmlns:p="http://schemas.microsoft.com/office/2006/metadata/properties" xmlns:ns2="aa16a7f6-ad7c-47b6-99e8-107db7961b82" xmlns:ns3="924e0855-2e10-4fc9-b02d-77c24936f3f0" targetNamespace="http://schemas.microsoft.com/office/2006/metadata/properties" ma:root="true" ma:fieldsID="9ef4e37977f700c08d30ef7ea14867b9" ns2:_="" ns3:_="">
    <xsd:import namespace="aa16a7f6-ad7c-47b6-99e8-107db7961b82"/>
    <xsd:import namespace="924e0855-2e10-4fc9-b02d-77c24936f3f0"/>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6a7f6-ad7c-47b6-99e8-107db7961b82"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4e0855-2e10-4fc9-b02d-77c24936f3f0"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3B0AA9-D1C9-4C3C-ADC2-CAFCA21D95DA}">
  <ds:schemaRefs>
    <ds:schemaRef ds:uri="http://schemas.microsoft.com/sharepoint/v3/contenttype/forms"/>
  </ds:schemaRefs>
</ds:datastoreItem>
</file>

<file path=customXml/itemProps2.xml><?xml version="1.0" encoding="utf-8"?>
<ds:datastoreItem xmlns:ds="http://schemas.openxmlformats.org/officeDocument/2006/customXml" ds:itemID="{25F430D5-CD42-4E28-8515-6578A2A6F3A4}">
  <ds:schemaRefs>
    <ds:schemaRef ds:uri="http://purl.org/dc/terms/"/>
    <ds:schemaRef ds:uri="http://schemas.microsoft.com/office/2006/metadata/properties"/>
    <ds:schemaRef ds:uri="http://purl.org/dc/dcmitype/"/>
    <ds:schemaRef ds:uri="http://schemas.microsoft.com/office/2006/documentManagement/types"/>
    <ds:schemaRef ds:uri="http://schemas.microsoft.com/office/infopath/2007/PartnerControls"/>
    <ds:schemaRef ds:uri="http://purl.org/dc/elements/1.1/"/>
    <ds:schemaRef ds:uri="aa16a7f6-ad7c-47b6-99e8-107db7961b82"/>
    <ds:schemaRef ds:uri="http://schemas.openxmlformats.org/package/2006/metadata/core-properties"/>
    <ds:schemaRef ds:uri="924e0855-2e10-4fc9-b02d-77c24936f3f0"/>
    <ds:schemaRef ds:uri="http://www.w3.org/XML/1998/namespace"/>
  </ds:schemaRefs>
</ds:datastoreItem>
</file>

<file path=customXml/itemProps3.xml><?xml version="1.0" encoding="utf-8"?>
<ds:datastoreItem xmlns:ds="http://schemas.openxmlformats.org/officeDocument/2006/customXml" ds:itemID="{B659E86C-8014-4201-B620-9A87C84FB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6a7f6-ad7c-47b6-99e8-107db7961b82"/>
    <ds:schemaRef ds:uri="924e0855-2e10-4fc9-b02d-77c24936f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DCCE86-7794-494E-98F6-3C46E4F2983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AMS Grid</vt:lpstr>
      <vt:lpstr>Table of Responders</vt:lpstr>
      <vt:lpstr>Tables for narratives</vt:lpstr>
      <vt:lpstr>Q15 breakout Overall ICR 01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Field Support Services</dc:creator>
  <cp:lastModifiedBy>Frances, Valerie - AMS</cp:lastModifiedBy>
  <cp:lastPrinted>2019-10-31T18:07:43Z</cp:lastPrinted>
  <dcterms:created xsi:type="dcterms:W3CDTF">2018-12-14T18:33:23Z</dcterms:created>
  <dcterms:modified xsi:type="dcterms:W3CDTF">2021-09-02T19:58:29Z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0x010100729FC87AC6796748BCCCE2878A64059F</vt:lpwstr>
  </property>
  <property fmtid="{D5CDD505-2E9C-101B-9397-08002B2CF9AE}" pid="3" name="_dlc_DocIdItemGuid">
    <vt:lpwstr>a11b2573-dc0d-45a9-87f4-129a19c51904</vt:lpwstr>
  </property>
</Properties>
</file>