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bGjm+xfSysjqBVmlqAL4cx5bRl8WBmh+Jgt6ykfoAtBeMzPUlFhVLYAa3DOZKMi0x/T8hAKCIdug2fKsmsnWeg==" workbookSaltValue="pf/rt1/yVyz9SFc+wIvXvA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fication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<sst xmlns="http://schemas.openxmlformats.org/spreadsheetml/2006/main" count="8055" uniqueCount="2549">
  <si>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</si>
  <si>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</si>
  <si>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</si>
  <si>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</si>
  <si>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</si>
  <si>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</si>
  <si>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</si>
  <si>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</si>
  <si>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</si>
  <si>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</si>
  <si>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</si>
  <si>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</si>
  <si>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</si>
  <si>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</si>
  <si>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</si>
  <si>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</si>
  <si>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</si>
  <si>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</si>
  <si>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</si>
  <si>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</si>
  <si>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</si>
  <si>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</si>
  <si>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</si>
  <si>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</si>
  <si>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</si>
  <si>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</si>
  <si>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</si>
  <si>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</si>
  <si>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</si>
  <si>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</si>
  <si>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</si>
  <si>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</si>
  <si>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</si>
  <si>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</si>
  <si>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</si>
  <si>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</si>
  <si>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</si>
  <si>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</si>
  <si>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</si>
  <si>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</si>
  <si>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</si>
  <si>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</si>
  <si>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</si>
  <si>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</si>
  <si>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</si>
  <si>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</si>
  <si>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</si>
  <si>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</si>
  <si>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</si>
  <si>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</si>
  <si>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</si>
  <si>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</si>
  <si>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</si>
  <si>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</si>
  <si>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</si>
  <si>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</si>
  <si>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</si>
  <si>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</si>
  <si>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</si>
  <si>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</si>
  <si>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</si>
  <si>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</si>
  <si>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</si>
  <si>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</si>
  <si>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</si>
  <si>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</si>
  <si>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</si>
  <si>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</si>
  <si>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</si>
  <si>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</si>
  <si>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</si>
  <si>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</si>
  <si>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</si>
  <si>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</si>
  <si>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</si>
  <si>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</si>
  <si>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</si>
  <si>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</si>
  <si>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</si>
  <si>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</si>
  <si>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</si>
  <si>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</si>
  <si>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</si>
  <si>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</si>
  <si>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</si>
  <si>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</si>
  <si>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</si>
  <si>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</si>
  <si>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</si>
  <si>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</si>
  <si>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</si>
  <si>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</si>
  <si>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</si>
  <si>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</si>
  <si>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</si>
  <si>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</si>
  <si>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</si>
  <si>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</si>
  <si>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</si>
  <si>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</si>
  <si>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</si>
  <si>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</si>
  <si>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</si>
  <si>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</si>
  <si>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</si>
  <si>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</si>
  <si>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</si>
  <si>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</si>
  <si>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</si>
  <si>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</si>
  <si>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</si>
  <si>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</si>
  <si>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</si>
  <si>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</si>
  <si>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</si>
  <si>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</si>
  <si>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</si>
  <si>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</si>
  <si>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</si>
  <si>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</si>
  <si>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</si>
  <si>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</si>
  <si>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</si>
  <si>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</si>
  <si>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</si>
  <si>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</si>
  <si>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</si>
  <si>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</si>
  <si>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</si>
  <si>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</si>
  <si>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</si>
  <si>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</si>
  <si>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</si>
  <si>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</si>
  <si>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</si>
  <si>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</si>
  <si>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</si>
  <si>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</si>
  <si>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</si>
  <si>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</si>
  <si>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</si>
  <si>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</si>
  <si>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</si>
  <si>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</si>
  <si>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</si>
  <si>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</si>
  <si>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</si>
  <si>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</si>
  <si>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</si>
  <si>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</si>
  <si>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</si>
  <si>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</si>
  <si>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</si>
  <si>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</si>
  <si>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</si>
  <si>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</si>
  <si>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</si>
  <si>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</si>
  <si>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</si>
  <si>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</si>
  <si>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</si>
  <si>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</si>
  <si>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</si>
  <si>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</si>
  <si>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</si>
  <si>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</si>
  <si>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</si>
  <si>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</si>
  <si>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</si>
  <si>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</si>
  <si>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</si>
  <si>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</si>
  <si>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</si>
  <si>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</si>
  <si>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</si>
  <si>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</si>
  <si>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</si>
  <si>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</si>
  <si>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</si>
  <si>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</si>
  <si>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</si>
  <si>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</si>
  <si>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</si>
  <si>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</si>
  <si>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</si>
  <si>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</si>
  <si>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</si>
  <si>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</si>
  <si>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</si>
  <si>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</si>
  <si>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</si>
  <si>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</si>
  <si>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</si>
  <si>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</si>
  <si>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</si>
  <si>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</si>
  <si>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</si>
  <si>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</si>
  <si>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</si>
  <si>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</si>
  <si>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</si>
  <si>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</si>
  <si>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</si>
  <si>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</si>
  <si>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</si>
  <si>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</si>
  <si>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</si>
  <si>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</si>
  <si>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</si>
  <si>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</si>
  <si>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</si>
  <si>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</si>
  <si>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</si>
  <si>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</si>
  <si>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</si>
  <si>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</si>
  <si>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</si>
  <si>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</si>
  <si>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</si>
  <si>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</si>
  <si>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</si>
  <si>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</si>
  <si>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</si>
  <si>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</si>
  <si>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</si>
  <si>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</si>
  <si>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</si>
  <si>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</si>
  <si>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</si>
  <si>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</si>
  <si>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</si>
  <si>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</si>
  <si>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</si>
  <si>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</si>
  <si>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</si>
  <si>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</si>
  <si>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</si>
  <si>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</si>
  <si>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</si>
  <si>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</si>
  <si>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</si>
  <si>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</si>
  <si>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</si>
  <si>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</si>
  <si>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</si>
  <si>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</si>
  <si>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</si>
  <si>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</si>
  <si>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</si>
  <si>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</si>
  <si>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</si>
  <si>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</si>
  <si>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</si>
  <si>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</si>
  <si>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</si>
  <si>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</si>
  <si>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</si>
  <si>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</si>
  <si>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</si>
  <si>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</si>
  <si>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</si>
  <si>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</si>
  <si>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</si>
  <si>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</si>
  <si>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</si>
  <si>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</si>
  <si>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</si>
  <si>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</si>
  <si>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</si>
  <si>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</si>
  <si>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</si>
  <si>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</si>
  <si>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</si>
  <si>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</si>
  <si>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</si>
  <si>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</si>
  <si>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</si>
  <si>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</si>
  <si>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</si>
  <si>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</si>
  <si>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</si>
  <si>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</si>
  <si>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</si>
  <si>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</si>
  <si>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</si>
  <si>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</si>
  <si>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</si>
  <si>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</si>
  <si>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</si>
  <si>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</si>
  <si>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</si>
  <si>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</si>
  <si>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</si>
  <si>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</si>
  <si>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</si>
  <si>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</si>
  <si>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</si>
  <si>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</si>
  <si>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</si>
  <si>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</si>
  <si>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</si>
  <si>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</si>
  <si>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</si>
  <si>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</si>
  <si>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</si>
  <si>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</si>
  <si>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</si>
  <si>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</si>
  <si>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</si>
  <si>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</si>
  <si>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</si>
  <si>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</si>
  <si>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</si>
  <si>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</si>
  <si>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</si>
  <si>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</si>
  <si>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</si>
  <si>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</si>
  <si>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</si>
  <si>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</si>
  <si>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</si>
  <si>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</si>
  <si>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</si>
  <si>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</si>
  <si>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</si>
  <si>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</si>
  <si>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</si>
  <si>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</si>
  <si>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</si>
  <si>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</si>
  <si>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</si>
  <si>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</si>
  <si>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</si>
  <si>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</si>
  <si>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</si>
  <si>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</si>
  <si>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</si>
  <si>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</si>
  <si>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</si>
  <si>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</si>
  <si>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</si>
  <si>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</si>
  <si>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</si>
  <si>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</si>
  <si>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</si>
  <si>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</si>
  <si>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</si>
  <si>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</si>
  <si>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</si>
  <si>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</si>
  <si>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</si>
  <si>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</si>
  <si>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</si>
  <si>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</si>
  <si>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</si>
  <si>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</si>
  <si>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</si>
  <si>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</si>
  <si>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</si>
  <si>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</si>
  <si>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</si>
  <si>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</si>
  <si>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</si>
  <si>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</si>
  <si>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</si>
  <si>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</si>
  <si>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</si>
  <si>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</si>
  <si>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</si>
  <si>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</si>
  <si>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</si>
  <si>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</si>
  <si>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</si>
  <si>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</si>
  <si>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</si>
  <si>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</si>
  <si>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</si>
  <si>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</si>
  <si>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</si>
  <si>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</si>
  <si>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</si>
  <si>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</si>
  <si>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</si>
  <si>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</si>
  <si>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</si>
  <si>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</si>
  <si>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</si>
  <si>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</si>
  <si>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</si>
  <si>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</si>
  <si>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</si>
  <si>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</si>
  <si>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</si>
  <si>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</si>
  <si>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</si>
  <si>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</si>
  <si>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</si>
  <si>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</si>
  <si>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</si>
  <si>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</si>
  <si>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</si>
  <si>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</si>
  <si>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</si>
  <si>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</si>
  <si>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</si>
  <si>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</si>
  <si>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</si>
  <si>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</si>
  <si>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</si>
  <si>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</si>
  <si>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</si>
  <si>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</si>
  <si>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</si>
  <si>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</si>
  <si>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</si>
  <si>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</si>
  <si>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</si>
  <si>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</si>
  <si>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</si>
  <si>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</si>
  <si>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</si>
  <si>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</si>
  <si>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</si>
  <si>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</si>
  <si>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</si>
  <si>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</si>
  <si>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</si>
  <si>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</si>
  <si>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</si>
  <si>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</si>
  <si>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</si>
  <si>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</si>
  <si>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</si>
  <si>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</si>
  <si>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</si>
  <si>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</si>
  <si>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</si>
  <si>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</si>
  <si>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</si>
  <si>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</si>
  <si>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</si>
  <si>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</si>
  <si>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</si>
  <si>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</si>
  <si>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</si>
  <si>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</si>
  <si>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</si>
  <si>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</si>
  <si>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</si>
  <si>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</si>
  <si>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</si>
  <si>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</si>
  <si>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</si>
  <si>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</si>
  <si>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</si>
  <si>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</si>
  <si>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</si>
  <si>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</si>
  <si>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</si>
  <si>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</si>
  <si>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</si>
  <si>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</si>
  <si>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</si>
  <si>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</si>
  <si>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</si>
  <si>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</si>
  <si>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</si>
  <si>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</si>
  <si>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</si>
  <si>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</si>
  <si>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</si>
  <si>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</si>
  <si>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</si>
  <si>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</si>
  <si>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</si>
  <si>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</si>
  <si>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</si>
  <si>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</si>
  <si>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</si>
  <si>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</si>
  <si>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</si>
  <si>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</si>
  <si>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</si>
  <si>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</si>
  <si>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</si>
  <si>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</si>
  <si>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</si>
  <si>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</si>
  <si>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</si>
  <si>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</si>
  <si>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</si>
  <si>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</si>
  <si>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</si>
  <si>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</si>
  <si>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</si>
  <si>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</si>
  <si>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</si>
  <si>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</si>
  <si>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</si>
  <si>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</si>
  <si>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</si>
  <si>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</si>
  <si>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</si>
  <si>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</si>
  <si>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</si>
  <si>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</si>
  <si>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</si>
  <si>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</si>
  <si>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</si>
  <si>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</si>
  <si>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</si>
  <si>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</si>
  <si>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</si>
  <si>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</si>
  <si>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</si>
  <si>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</si>
  <si>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</si>
  <si>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</si>
  <si>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</si>
  <si>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</si>
  <si>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</si>
  <si>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</si>
  <si>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</si>
  <si>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</si>
  <si>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</si>
  <si>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</si>
  <si>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</si>
  <si>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</si>
  <si>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</si>
  <si>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</si>
  <si>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</si>
  <si>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</si>
  <si>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</si>
  <si>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</si>
  <si>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</si>
  <si>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</si>
  <si>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</si>
  <si>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</si>
  <si>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</si>
  <si>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</si>
  <si>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</si>
  <si>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</si>
  <si>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</si>
  <si>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</si>
  <si>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</si>
  <si>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</si>
  <si>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</si>
  <si>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</si>
  <si>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</si>
  <si>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</si>
  <si>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</si>
  <si>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</si>
  <si>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</si>
  <si>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</si>
  <si>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</si>
  <si>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</si>
  <si>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</si>
  <si>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</si>
  <si>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</si>
  <si>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</si>
  <si>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</si>
  <si>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</si>
  <si>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</si>
  <si>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</si>
  <si>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</si>
  <si>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</si>
  <si>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</si>
  <si>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</si>
  <si>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</si>
  <si>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</si>
  <si>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</si>
  <si>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</si>
  <si>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</si>
  <si>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</si>
  <si>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</si>
  <si>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</si>
  <si>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</si>
  <si>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</si>
  <si>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</si>
  <si>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</si>
  <si>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</si>
  <si>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</si>
  <si>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</si>
  <si>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</si>
  <si>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</si>
  <si>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</si>
  <si>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</si>
  <si>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</si>
  <si>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</si>
  <si>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</si>
  <si>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</si>
  <si>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</si>
  <si>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</si>
  <si>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</si>
  <si>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</si>
  <si>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</si>
  <si>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</si>
  <si>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</si>
  <si>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</si>
  <si>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</si>
  <si>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</si>
  <si>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</si>
  <si>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</si>
  <si>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</si>
  <si>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</si>
  <si>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</si>
  <si>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</si>
  <si>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</si>
  <si>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</si>
  <si>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</si>
  <si>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</si>
  <si>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</si>
  <si>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</si>
  <si>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</si>
  <si>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</si>
  <si>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</si>
  <si>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</si>
  <si>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</si>
  <si>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</si>
  <si>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</si>
  <si>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</si>
  <si>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</si>
  <si>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</si>
  <si>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</si>
  <si>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</si>
  <si>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</si>
  <si>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</si>
  <si>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</si>
  <si>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</si>
  <si>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</si>
  <si>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</si>
  <si>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</si>
  <si>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</si>
  <si>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</si>
  <si>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</si>
  <si>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</si>
  <si>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</si>
  <si>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</si>
  <si>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</si>
  <si>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</si>
  <si>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</si>
  <si>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</si>
  <si>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</si>
  <si>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</si>
  <si>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</si>
  <si>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</si>
  <si>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</si>
  <si>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</si>
  <si>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</si>
  <si>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</si>
  <si>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</si>
  <si>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</si>
  <si>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</si>
  <si>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</si>
  <si>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</si>
  <si>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</si>
  <si>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</si>
  <si>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</si>
  <si>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</si>
  <si>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</si>
  <si>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</si>
  <si>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</si>
  <si>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</si>
  <si>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</si>
  <si>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</si>
  <si>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</si>
  <si>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</si>
  <si>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</si>
  <si>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</si>
  <si>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</si>
  <si>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</si>
  <si>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</si>
  <si>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</si>
  <si>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</si>
  <si>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</si>
  <si>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</si>
  <si>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</si>
  <si>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</si>
  <si>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</si>
  <si>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</si>
  <si>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</si>
  <si>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</si>
  <si>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</si>
  <si>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</si>
  <si>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</si>
  <si>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</si>
  <si>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</si>
  <si>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</si>
  <si>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</si>
  <si>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</si>
  <si>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</si>
  <si>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</si>
  <si>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</si>
  <si>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</si>
  <si>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</si>
  <si>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</si>
  <si>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</si>
  <si>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</si>
  <si>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</si>
  <si>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</si>
  <si>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</si>
  <si>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</si>
  <si>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</si>
  <si>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</si>
  <si>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</si>
  <si>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</si>
  <si>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</si>
  <si>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</si>
  <si>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</si>
  <si>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</si>
  <si>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</si>
  <si>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</si>
  <si>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</si>
  <si>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</si>
  <si>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</si>
  <si>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</si>
  <si>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</si>
  <si>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</si>
  <si>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</si>
  <si>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</si>
  <si>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</si>
  <si>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</si>
  <si>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</si>
  <si>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</si>
  <si>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</si>
  <si>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</si>
  <si>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</si>
  <si>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</si>
  <si>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</si>
  <si>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</si>
  <si>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</si>
  <si>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</si>
  <si>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</si>
  <si>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</si>
  <si>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</si>
  <si>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</si>
  <si>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</si>
  <si>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</si>
  <si>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</si>
  <si>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</si>
  <si>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</si>
  <si>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</si>
  <si>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</si>
  <si>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</si>
  <si>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</si>
  <si>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</si>
  <si>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</si>
  <si>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</si>
  <si>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</si>
  <si>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</si>
  <si>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</si>
  <si>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</si>
  <si>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</si>
  <si>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</si>
  <si>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</si>
  <si>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</si>
  <si>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</si>
  <si>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</si>
  <si>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</si>
  <si>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</si>
  <si>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</si>
  <si>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</si>
  <si>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</si>
  <si>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</si>
  <si>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</si>
  <si>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</si>
  <si>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</si>
  <si>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</si>
  <si>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</si>
  <si>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</si>
  <si>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</si>
  <si>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</si>
  <si>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</si>
  <si>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</si>
  <si>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</si>
  <si>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</si>
  <si>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</si>
  <si>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</si>
  <si>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</si>
  <si>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</si>
  <si>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</si>
  <si>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</si>
  <si>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</si>
  <si>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</si>
  <si>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</si>
  <si>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</si>
  <si>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</si>
  <si>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</si>
  <si>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</si>
  <si>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</si>
  <si>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</si>
  <si>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</si>
  <si>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</si>
  <si>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</si>
  <si>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</si>
  <si>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</si>
  <si>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</si>
  <si>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</si>
  <si>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</si>
  <si>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</si>
  <si>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</si>
  <si>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</si>
  <si>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</si>
  <si>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</si>
  <si>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</si>
  <si>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</si>
  <si>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</si>
  <si>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</si>
  <si>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</si>
  <si>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</si>
  <si>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</si>
  <si>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</si>
  <si>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</si>
  <si>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</si>
  <si>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</si>
  <si>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</si>
  <si>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</si>
  <si>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</si>
  <si>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</si>
  <si>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</si>
  <si>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</si>
  <si>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</si>
  <si>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</si>
  <si>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</si>
  <si>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</si>
  <si>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</si>
  <si>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</si>
  <si>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</si>
  <si>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</si>
  <si>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</si>
  <si>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</si>
  <si>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</si>
  <si>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</si>
  <si>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</si>
  <si>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</si>
  <si>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</si>
  <si>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</si>
  <si>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</si>
  <si>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</si>
  <si>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</si>
  <si>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</si>
  <si>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</si>
  <si>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</si>
  <si>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</si>
  <si>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</si>
  <si>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</si>
  <si>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</si>
  <si>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</si>
  <si>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</si>
  <si>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</si>
  <si>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</si>
  <si>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</si>
  <si>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</si>
  <si>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</si>
  <si>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</si>
  <si>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</si>
  <si>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</si>
  <si>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</si>
  <si>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</si>
  <si>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</si>
  <si>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</si>
  <si>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</si>
  <si>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</si>
  <si>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</si>
  <si>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</si>
  <si>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</si>
  <si>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</si>
  <si>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</si>
  <si>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</si>
  <si>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</si>
  <si>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</si>
  <si>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</si>
  <si>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</si>
  <si>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</si>
  <si>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</si>
  <si>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</si>
  <si>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</si>
  <si>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</si>
  <si>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</si>
  <si>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</si>
  <si>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</si>
  <si>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</si>
  <si>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</si>
  <si>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</si>
  <si>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</si>
  <si>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</si>
  <si>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</si>
  <si>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</si>
  <si>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</si>
  <si>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</si>
  <si>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</si>
  <si>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</si>
  <si>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</si>
  <si>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</si>
  <si>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</si>
  <si>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</si>
  <si>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</si>
  <si>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</si>
  <si>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</si>
  <si>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</si>
  <si>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</si>
  <si>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</si>
  <si>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</si>
  <si>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</si>
  <si>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</si>
  <si>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</si>
  <si>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</si>
  <si>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</si>
  <si>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</si>
  <si>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</si>
  <si>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</si>
  <si>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</si>
  <si>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</si>
  <si>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</si>
  <si>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</si>
  <si>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</si>
  <si>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</si>
  <si>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</si>
  <si>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</si>
  <si>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</si>
  <si>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</si>
  <si>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</si>
  <si>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</si>
  <si>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</si>
  <si>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</si>
  <si>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</si>
  <si>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</si>
  <si>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</si>
  <si>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</si>
  <si>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</si>
  <si>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</si>
  <si>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</si>
  <si>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</si>
  <si>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</si>
  <si>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</si>
  <si>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</si>
  <si>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</si>
  <si>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</si>
  <si>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</si>
  <si>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</si>
  <si>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</si>
  <si>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</si>
  <si>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</si>
  <si>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</si>
  <si>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</si>
  <si>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</si>
  <si>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</si>
  <si>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</si>
  <si>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</si>
  <si>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</si>
  <si>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</si>
  <si>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</si>
  <si>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</si>
  <si>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</si>
  <si>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</si>
  <si>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</si>
  <si>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</si>
  <si>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</si>
  <si>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</si>
  <si>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</si>
  <si>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</si>
  <si>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</si>
  <si>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</si>
  <si>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</si>
  <si>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</si>
  <si>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</si>
  <si>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</si>
  <si>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</si>
  <si>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</si>
  <si>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</si>
  <si>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</si>
  <si>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</si>
  <si>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</si>
  <si>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</si>
  <si>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</si>
  <si>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</si>
  <si>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</si>
  <si>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</si>
  <si>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</si>
  <si>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</si>
  <si>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</si>
  <si>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</si>
  <si>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</si>
  <si>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</si>
  <si>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</si>
  <si>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</si>
  <si>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</si>
  <si>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</si>
  <si>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</si>
  <si>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</si>
  <si>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</si>
  <si>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</si>
  <si>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</si>
  <si>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</si>
  <si>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</si>
  <si>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</si>
  <si>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</si>
  <si>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</si>
  <si>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</si>
  <si>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</si>
  <si>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</si>
  <si>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</si>
  <si>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</si>
  <si>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</si>
  <si>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</si>
  <si>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</si>
  <si>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</si>
  <si>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</si>
  <si>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</si>
  <si>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</si>
  <si>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</si>
  <si>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</si>
  <si>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</si>
  <si>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</si>
  <si>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</si>
  <si>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</si>
  <si>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</si>
  <si>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</si>
  <si>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</si>
  <si>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</si>
  <si>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</si>
  <si>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</si>
  <si>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</si>
  <si>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</si>
  <si>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</si>
  <si>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</si>
  <si>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</si>
  <si>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</si>
  <si>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</si>
  <si>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</si>
  <si>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</si>
  <si>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</si>
  <si>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</si>
  <si>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</si>
  <si>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</si>
  <si>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</si>
  <si>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</si>
  <si>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</si>
  <si>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</si>
  <si>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</si>
  <si>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</si>
  <si>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</si>
  <si>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</si>
  <si>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</si>
  <si>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</si>
  <si>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</si>
  <si>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</si>
  <si>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</si>
  <si>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</si>
  <si>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</si>
  <si>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</si>
  <si>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</si>
  <si>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</si>
  <si>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</si>
  <si>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</si>
  <si>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</si>
  <si>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</si>
  <si>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</si>
  <si>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</si>
  <si>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</si>
  <si>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</si>
  <si>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</si>
  <si>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</si>
  <si>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</si>
  <si>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</si>
  <si>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</si>
  <si>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</si>
  <si>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</si>
  <si>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</si>
  <si>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</si>
  <si>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</si>
  <si>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</si>
  <si>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</si>
  <si>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</si>
  <si>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</si>
  <si>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</si>
  <si>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</si>
  <si>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</si>
  <si>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</si>
  <si>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</si>
  <si>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</si>
  <si>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</si>
  <si>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</si>
  <si>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</si>
  <si>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</si>
  <si>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</si>
  <si>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</si>
  <si>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</si>
  <si>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</si>
  <si>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</si>
  <si>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</si>
  <si>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</si>
  <si>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</si>
  <si>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</si>
  <si>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</si>
  <si>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</si>
  <si>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</si>
  <si>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</si>
  <si>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</si>
  <si>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</si>
  <si>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</si>
  <si>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</si>
  <si>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</si>
  <si>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</si>
  <si>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</si>
  <si>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</si>
  <si>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</si>
  <si>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</si>
  <si>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</si>
  <si>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</si>
  <si>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</si>
  <si>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</si>
  <si>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</si>
  <si>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</si>
  <si>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</si>
  <si>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</si>
  <si>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</si>
  <si>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</si>
  <si>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</si>
  <si>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</si>
  <si>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</si>
  <si>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</si>
  <si>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</si>
  <si>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</si>
  <si>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</si>
  <si>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</si>
  <si>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</si>
  <si>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</si>
  <si>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</si>
  <si>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</si>
  <si>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</si>
  <si>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</si>
  <si>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</si>
  <si>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</si>
  <si>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</si>
  <si>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</si>
  <si>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</si>
  <si>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</si>
  <si>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</si>
  <si>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</si>
  <si>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</si>
  <si>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</si>
  <si>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</si>
  <si>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</si>
  <si>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</si>
  <si>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</si>
  <si>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</si>
  <si>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</si>
  <si>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</si>
  <si>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</si>
  <si>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</si>
  <si>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</si>
  <si>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</si>
  <si>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</si>
  <si>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</si>
  <si>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</si>
  <si>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</si>
  <si>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</si>
  <si>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</si>
  <si>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</si>
  <si>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</si>
  <si>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</si>
  <si>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</si>
  <si>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</si>
  <si>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</si>
  <si>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</si>
  <si>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</si>
  <si>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</si>
  <si>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</si>
  <si>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</si>
  <si>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</si>
  <si>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</si>
  <si>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</si>
  <si>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</si>
  <si>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</si>
  <si>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</si>
  <si>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</si>
  <si>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</si>
  <si>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</si>
  <si>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</si>
  <si>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</si>
  <si>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</si>
  <si>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</si>
  <si>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</si>
  <si>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</si>
  <si>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</si>
  <si>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</si>
  <si>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</si>
  <si>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</si>
  <si>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</si>
  <si>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</si>
  <si>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</si>
  <si>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</si>
  <si>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</si>
  <si>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</si>
  <si>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</si>
  <si>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</si>
  <si>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</si>
  <si>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</si>
  <si>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</si>
  <si>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</si>
  <si>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</si>
  <si>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</si>
  <si>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</si>
  <si>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</si>
  <si>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</si>
  <si>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</si>
  <si>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</si>
  <si>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</si>
  <si>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</si>
  <si>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</si>
  <si>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</si>
  <si>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</si>
  <si>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</si>
  <si>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</si>
  <si>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</si>
  <si>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</si>
  <si>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</si>
  <si>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</si>
  <si>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</si>
  <si>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</si>
  <si>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</si>
  <si>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</si>
  <si>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</si>
  <si>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</si>
  <si>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</si>
  <si>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</si>
  <si>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</si>
  <si>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</si>
  <si>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</si>
  <si>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</si>
  <si>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</si>
  <si>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</si>
  <si>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</si>
  <si>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</si>
  <si>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</si>
  <si>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</si>
  <si>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</si>
  <si>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</si>
  <si>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</si>
  <si>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</si>
  <si>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</si>
  <si>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</si>
  <si>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</si>
  <si>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</si>
  <si>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</si>
  <si>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</si>
  <si>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</si>
  <si>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</si>
  <si>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</si>
  <si>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</si>
  <si>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</si>
  <si>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</si>
  <si>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</si>
  <si>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</si>
  <si>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</si>
  <si>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</si>
  <si>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</si>
  <si>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</si>
  <si>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</si>
  <si>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</si>
  <si>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</si>
  <si>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</si>
  <si>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</si>
  <si>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</si>
  <si>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</si>
  <si>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</si>
  <si>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</si>
  <si>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</si>
  <si>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</si>
  <si>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</si>
  <si>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</si>
  <si>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</si>
  <si>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</si>
  <si>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</si>
  <si>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</si>
  <si>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</si>
  <si>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</si>
  <si>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</si>
  <si>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</si>
  <si>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</si>
  <si>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</si>
  <si>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</si>
  <si>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</si>
  <si>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</si>
  <si>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</si>
  <si>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</si>
  <si>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</si>
  <si>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</si>
  <si>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</si>
  <si>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</si>
  <si>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</si>
  <si>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</si>
  <si>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</si>
  <si>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</si>
  <si>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</si>
  <si>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</si>
  <si>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</si>
  <si>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</si>
  <si>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</si>
  <si>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</si>
  <si>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</si>
  <si>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</si>
  <si>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</si>
  <si>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</si>
  <si>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</si>
  <si>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</si>
  <si>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</si>
  <si>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</si>
  <si>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</si>
  <si>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</si>
  <si>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</si>
  <si>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</si>
  <si>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</si>
  <si>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</si>
  <si>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</si>
  <si>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</si>
  <si>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</si>
  <si>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</si>
  <si>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</si>
  <si>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</si>
  <si>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</si>
  <si>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</si>
  <si>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</si>
  <si>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</si>
  <si>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</si>
  <si>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</si>
  <si>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</si>
  <si>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</si>
  <si>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</si>
  <si>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</si>
  <si>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</si>
  <si>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</si>
  <si>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</si>
  <si>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</si>
  <si>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</si>
  <si>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</si>
  <si>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</si>
  <si>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</si>
  <si>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</si>
  <si>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</si>
  <si>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</si>
  <si>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</si>
  <si>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</si>
  <si>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</si>
  <si>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</si>
  <si>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</si>
  <si>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</si>
  <si>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</si>
  <si>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</si>
  <si>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</si>
  <si>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</si>
  <si>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</si>
  <si>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</si>
  <si>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</si>
  <si>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</si>
  <si>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</si>
  <si>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</si>
  <si>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</si>
  <si>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</si>
  <si>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</si>
  <si>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</si>
  <si>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</si>
  <si>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</si>
  <si>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</si>
  <si>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</si>
  <si>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</si>
  <si>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</si>
  <si>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</si>
  <si>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</si>
  <si>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</si>
  <si>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</si>
  <si>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</si>
  <si>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</si>
  <si>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</si>
  <si>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</si>
  <si>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</si>
  <si>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</si>
  <si>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</si>
  <si>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</si>
  <si>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</si>
  <si>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</si>
  <si>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</si>
  <si>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</si>
  <si>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</si>
  <si>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</si>
  <si>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</si>
  <si>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</si>
  <si>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</si>
  <si>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</si>
  <si>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</si>
  <si>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</si>
  <si>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</si>
  <si>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</si>
  <si>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</si>
  <si>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</si>
  <si>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</si>
  <si>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</si>
  <si>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</si>
  <si>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</si>
  <si>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</si>
  <si>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</si>
  <si>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</si>
  <si>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</si>
  <si>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</si>
  <si>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</si>
  <si>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</si>
  <si>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</si>
  <si>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</si>
  <si>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</si>
  <si>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</si>
  <si>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</si>
  <si>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</si>
  <si>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</si>
  <si>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</si>
  <si>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</si>
  <si>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</si>
  <si>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</si>
  <si>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</si>
  <si>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</si>
  <si>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</si>
  <si>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</si>
  <si>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</si>
  <si>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</si>
  <si>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</si>
  <si>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</si>
  <si>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</si>
  <si>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</si>
  <si>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</si>
  <si>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</si>
  <si>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</si>
  <si>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</si>
  <si>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</si>
  <si>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</si>
  <si>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</si>
  <si>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</si>
  <si>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</si>
  <si>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</si>
  <si>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</si>
  <si>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</si>
  <si>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</si>
  <si>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</si>
  <si>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</si>
  <si>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</si>
  <si>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</si>
  <si>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</si>
  <si>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</si>
  <si>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</si>
  <si>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</si>
  <si>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</si>
  <si>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</si>
  <si>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</si>
  <si>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</si>
  <si>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</si>
  <si>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</si>
  <si>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</si>
  <si>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</si>
  <si>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</si>
  <si>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</si>
  <si>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</si>
  <si>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</si>
  <si>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</si>
  <si>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</si>
  <si>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</si>
  <si>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</si>
  <si>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</si>
  <si>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</si>
  <si>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</si>
  <si>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</si>
  <si>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</si>
  <si>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</si>
  <si>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</si>
  <si>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</si>
  <si>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</si>
  <si>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</si>
  <si>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</si>
  <si>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</si>
  <si>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</si>
  <si>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</si>
  <si>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</si>
  <si>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</si>
  <si>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</si>
  <si>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</si>
  <si>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</si>
  <si>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</si>
  <si>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</si>
  <si>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</si>
  <si>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</si>
  <si>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</si>
  <si>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</si>
  <si>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</si>
  <si>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</si>
  <si>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</si>
  <si>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</si>
  <si>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</si>
  <si>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</si>
  <si>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</si>
  <si>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</si>
  <si>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</si>
  <si>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</si>
  <si>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</si>
  <si>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</si>
  <si>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</si>
  <si>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</si>
  <si>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</si>
  <si>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</si>
  <si>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</si>
  <si>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</si>
  <si>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</si>
  <si>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</si>
  <si>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</si>
  <si>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</si>
  <si>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</si>
  <si>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</si>
  <si>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</si>
  <si>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</si>
  <si>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</si>
  <si>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</si>
  <si>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</si>
  <si>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</si>
  <si>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</si>
  <si>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</si>
  <si>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</si>
  <si>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</si>
  <si>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</si>
  <si>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</si>
  <si>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</si>
  <si>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</si>
  <si>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</si>
  <si>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</si>
  <si>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</si>
  <si>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</si>
  <si>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</si>
  <si>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</si>
  <si>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</si>
  <si>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</si>
  <si>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</si>
  <si>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</si>
  <si>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</si>
  <si>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</si>
  <si>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</si>
  <si>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</si>
  <si>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</si>
  <si>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</si>
  <si>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</si>
  <si>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</si>
  <si>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</si>
  <si>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</si>
  <si>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</si>
  <si>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</si>
  <si>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</si>
  <si>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</si>
  <si>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</si>
  <si>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</si>
  <si>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</si>
  <si>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</si>
  <si>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</si>
  <si>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</si>
  <si>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</si>
  <si>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</si>
  <si>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</si>
  <si>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</si>
  <si>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</si>
  <si>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</si>
  <si>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</si>
  <si>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</si>
  <si>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</si>
  <si>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</si>
  <si>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</si>
  <si>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</si>
  <si>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</si>
  <si>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</si>
  <si>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</si>
  <si>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</si>
  <si>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</si>
  <si>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</si>
  <si>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</si>
  <si>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</si>
  <si>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</si>
  <si>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</si>
  <si>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</si>
  <si>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</si>
  <si>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</si>
  <si>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</si>
  <si>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</si>
  <si>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</si>
  <si>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</si>
  <si>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</si>
  <si>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</si>
  <si>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</si>
  <si>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</si>
  <si>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</si>
  <si>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</si>
  <si>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</si>
  <si>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</si>
  <si>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</si>
  <si>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</si>
  <si>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</si>
  <si>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</si>
  <si>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</si>
  <si>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</si>
  <si>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</si>
  <si>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</si>
  <si>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</si>
  <si>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</si>
  <si>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</si>
  <si>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</si>
  <si>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</si>
  <si>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</si>
  <si>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</si>
  <si>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</si>
  <si>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</si>
  <si>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</si>
  <si>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</si>
  <si>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</si>
  <si>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</si>
  <si>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</si>
  <si>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</si>
  <si>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</si>
  <si>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</si>
  <si>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</si>
  <si>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</si>
  <si>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</si>
  <si>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</si>
  <si>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</si>
  <si>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</si>
  <si>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</si>
  <si>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</si>
  <si>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</si>
  <si>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</si>
  <si>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</si>
  <si>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</si>
  <si>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</si>
  <si>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</si>
  <si>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</si>
  <si>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</si>
  <si>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</si>
  <si>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</si>
  <si>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</si>
  <si>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</si>
  <si>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</si>
  <si>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</si>
  <si>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</si>
  <si>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</si>
  <si>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</si>
  <si>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</si>
  <si>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</si>
  <si>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</si>
  <si>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</si>
  <si>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</si>
  <si>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</si>
  <si>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</si>
  <si>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</si>
  <si>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</si>
  <si>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</si>
  <si>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</si>
  <si>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</si>
  <si>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</si>
  <si>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</si>
  <si>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</si>
  <si>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</si>
  <si>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</si>
  <si>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</si>
  <si>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</si>
  <si>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</si>
  <si>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</si>
  <si>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</si>
  <si>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</si>
  <si>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</si>
  <si>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</si>
  <si>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</si>
  <si>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</si>
  <si>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</si>
  <si>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</si>
  <si>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</si>
  <si>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</si>
  <si>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</si>
  <si>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</si>
  <si>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</si>
  <si>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</si>
  <si>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</si>
  <si>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</si>
  <si>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</si>
  <si>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</si>
  <si>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</si>
  <si>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</si>
  <si>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</si>
  <si>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</si>
  <si>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</si>
  <si>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</si>
  <si>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</si>
  <si>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</si>
  <si>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</si>
  <si>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</si>
  <si>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</si>
  <si>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</si>
  <si>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</si>
  <si>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</si>
  <si>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</si>
  <si>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</si>
  <si>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</si>
  <si>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</si>
  <si>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</si>
  <si>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</si>
  <si>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</si>
  <si>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</si>
  <si>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</si>
  <si>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</si>
  <si>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</si>
  <si>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</si>
  <si>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</si>
  <si>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</si>
  <si>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</si>
  <si>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</si>
  <si>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</si>
  <si>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</si>
  <si>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</si>
  <si>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</si>
  <si>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</si>
  <si>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</si>
  <si>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</si>
  <si>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</si>
  <si>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</si>
  <si>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</si>
  <si>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</si>
  <si>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</si>
  <si>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</si>
  <si>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</si>
  <si>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</si>
  <si>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</si>
  <si>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</si>
  <si>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</si>
  <si>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</si>
  <si>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</si>
  <si>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</si>
  <si>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</si>
  <si>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</si>
  <si>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</si>
  <si>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</si>
  <si>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</si>
  <si>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</si>
  <si>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</si>
  <si>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</si>
  <si>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</si>
  <si>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</si>
  <si>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</si>
  <si>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</si>
  <si>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</si>
  <si>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</si>
  <si>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</si>
  <si>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</si>
  <si>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</si>
  <si>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</si>
  <si>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</si>
  <si>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</si>
  <si>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</si>
  <si>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</si>
  <si>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</si>
  <si>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</si>
  <si>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</si>
  <si>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</si>
  <si>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</si>
  <si>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</si>
  <si>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</si>
  <si>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</si>
  <si>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</si>
  <si>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</si>
  <si>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</si>
  <si>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</si>
  <si>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</si>
  <si>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</si>
  <si>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</si>
  <si>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</si>
  <si>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</si>
  <si>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</si>
  <si>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</si>
  <si>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</si>
  <si>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</si>
  <si>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</si>
  <si>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</si>
  <si>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</si>
  <si>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</si>
  <si>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</si>
  <si>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</si>
  <si>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</si>
  <si>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</si>
  <si>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</si>
  <si>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</si>
  <si>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</si>
  <si>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</si>
  <si>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</si>
  <si>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</si>
  <si>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</si>
  <si>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</si>
  <si>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</si>
  <si>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</si>
  <si>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</si>
  <si>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</si>
  <si>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</si>
  <si>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</si>
  <si>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</si>
  <si>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</si>
  <si>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</si>
  <si>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</si>
  <si>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</si>
  <si>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</si>
  <si>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</si>
  <si>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</si>
  <si>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</si>
  <si>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</si>
  <si>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</si>
  <si>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</si>
  <si>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</si>
  <si>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</si>
  <si>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</si>
  <si>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</si>
  <si>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</si>
  <si>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</si>
  <si>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</si>
  <si>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</si>
  <si>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</si>
  <si>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</si>
  <si>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</si>
  <si>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</si>
  <si>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</si>
  <si>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</si>
  <si>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</si>
  <si>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</si>
  <si>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</si>
  <si>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</si>
  <si>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</si>
  <si>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</si>
  <si>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</si>
  <si>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</si>
  <si>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</si>
  <si>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</si>
  <si>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</si>
  <si>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</si>
  <si>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</si>
  <si>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</si>
  <si>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</si>
  <si>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</si>
  <si>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</si>
  <si>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</si>
  <si>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</si>
  <si>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</si>
  <si>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</si>
  <si>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</si>
  <si>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</si>
  <si>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</si>
  <si>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</si>
  <si>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</si>
  <si>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</si>
  <si>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</si>
  <si>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</si>
  <si>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</si>
  <si>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</si>
  <si>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</si>
  <si>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</si>
  <si>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</si>
  <si>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</si>
  <si>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</si>
  <si>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</si>
  <si>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</si>
  <si>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</si>
  <si>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</si>
  <si>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</si>
  <si>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</si>
  <si>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</si>
  <si>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</si>
  <si>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</si>
  <si>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</si>
  <si>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</si>
  <si>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</si>
  <si>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</si>
  <si>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</si>
  <si>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</si>
  <si>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</si>
  <si>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</si>
  <si>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</si>
  <si>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</si>
  <si>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</si>
  <si>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</si>
  <si>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</si>
  <si>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</si>
  <si>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</si>
  <si>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</si>
  <si>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</si>
  <si>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</si>
  <si>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</si>
  <si>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</si>
  <si>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</si>
  <si>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</si>
  <si>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</si>
  <si>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</si>
  <si>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</si>
  <si>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</si>
  <si>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</si>
  <si>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</si>
  <si>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</si>
  <si>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</si>
  <si>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</si>
  <si>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</si>
  <si>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</si>
  <si>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</si>
  <si>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</si>
  <si>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</si>
  <si>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</si>
  <si>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</si>
  <si>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</si>
  <si>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</si>
  <si>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</si>
  <si>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</si>
  <si>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</si>
  <si>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</si>
  <si>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</si>
  <si>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</si>
  <si>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</si>
  <si>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</si>
  <si>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</si>
  <si>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</si>
  <si>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</si>
  <si>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</si>
  <si>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</si>
  <si>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</si>
  <si>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</si>
  <si>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</si>
  <si>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</si>
  <si>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</si>
  <si>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</si>
  <si>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</si>
  <si>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</si>
  <si>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</si>
  <si>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</si>
  <si>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</si>
  <si>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</si>
  <si>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</si>
  <si>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</si>
  <si>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</si>
  <si>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</si>
  <si>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</si>
  <si>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</si>
  <si>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</si>
  <si>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</si>
  <si>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</si>
  <si>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</si>
  <si>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</si>
  <si>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</si>
  <si>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</si>
  <si>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</si>
  <si>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</si>
  <si>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</si>
  <si>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</si>
  <si>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</si>
  <si>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</si>
  <si>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</si>
  <si>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</si>
  <si>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</si>
  <si>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</si>
  <si>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</si>
  <si>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</si>
  <si>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</si>
  <si>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</si>
  <si>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</si>
  <si>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</si>
  <si>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</si>
  <si>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</si>
  <si>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</si>
  <si>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</si>
  <si>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</si>
  <si>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</si>
  <si>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</si>
  <si>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</si>
  <si>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</si>
  <si>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</si>
  <si>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</si>
  <si>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</si>
  <si>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</si>
  <si>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</si>
  <si>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</si>
  <si>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</si>
  <si>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</si>
  <si>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</si>
  <si>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</si>
  <si>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</si>
  <si>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</si>
  <si>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</si>
  <si>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</si>
  <si>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</si>
  <si>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</si>
  <si>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</si>
  <si>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</si>
  <si>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</si>
  <si>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</si>
  <si>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</si>
  <si>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</si>
  <si>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</si>
  <si>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</si>
  <si>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</si>
  <si>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</si>
  <si>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</si>
  <si>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</si>
  <si>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</si>
  <si>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</si>
  <si>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</si>
  <si>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</si>
  <si>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</si>
  <si>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</si>
  <si>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</si>
  <si>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</si>
  <si>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</si>
  <si>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</si>
  <si>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</si>
  <si>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</si>
  <si>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</si>
  <si>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</si>
  <si>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</si>
  <si>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</si>
  <si>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</si>
  <si>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</si>
  <si>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</si>
  <si>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</si>
  <si>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</si>
  <si>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</si>
  <si>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</si>
  <si>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</si>
  <si>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</si>
  <si>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</si>
  <si>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</si>
  <si>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</si>
  <si>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</si>
  <si>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</si>
  <si>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</si>
  <si>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</si>
  <si>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</si>
  <si>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</si>
  <si>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</si>
  <si>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</si>
  <si>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</si>
  <si>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</si>
  <si>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</si>
  <si>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</si>
  <si>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</si>
  <si>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</si>
  <si>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</si>
  <si>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</si>
  <si>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</si>
  <si>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</si>
  <si>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</si>
  <si>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</si>
  <si>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</si>
  <si>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</si>
  <si>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</si>
  <si>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</si>
  <si>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</si>
  <si>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</si>
  <si>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</si>
  <si>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</si>
  <si>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</si>
  <si>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</si>
  <si>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</si>
  <si>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</si>
  <si>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</si>
  <si>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</si>
  <si>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</si>
  <si>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</si>
  <si>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</si>
  <si>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</si>
  <si>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</si>
  <si>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</si>
  <si>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</si>
  <si>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</si>
  <si>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</si>
  <si>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</si>
  <si>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</si>
  <si>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</si>
  <si>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</si>
  <si>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</si>
  <si>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</si>
  <si>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</si>
  <si>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</si>
  <si>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</si>
  <si>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</si>
  <si>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</si>
  <si>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</si>
  <si>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</si>
  <si>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</si>
  <si>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</si>
  <si>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</si>
  <si>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</si>
  <si>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</si>
  <si>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</si>
  <si>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</si>
  <si>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</si>
  <si>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</si>
  <si>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</si>
  <si>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</si>
  <si>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</si>
  <si>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</si>
  <si>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</si>
  <si>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</si>
  <si>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</si>
  <si>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</si>
  <si>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</si>
  <si>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</si>
  <si>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</si>
  <si>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</si>
  <si>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</si>
  <si>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</si>
  <si>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</si>
  <si>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</si>
  <si>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</si>
  <si>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</si>
  <si>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</si>
  <si>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</si>
  <si>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</si>
  <si>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</si>
  <si>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</si>
  <si>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</si>
  <si>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</si>
  <si>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</si>
  <si>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</si>
  <si>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</si>
  <si>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</si>
  <si>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</si>
  <si>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</si>
  <si>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</si>
  <si>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</si>
  <si>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</si>
  <si>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</si>
  <si>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</si>
  <si>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</si>
  <si>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</si>
  <si>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</si>
  <si>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</si>
  <si>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</si>
  <si>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</si>
  <si>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</si>
  <si>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</si>
  <si>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</si>
  <si>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</si>
  <si>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</si>
  <si>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</si>
  <si>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</si>
  <si>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</si>
  <si>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</si>
  <si>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</si>
  <si>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</si>
  <si>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</si>
  <si>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</si>
  <si>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</si>
  <si>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</si>
  <si>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</si>
  <si>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</si>
  <si>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</si>
  <si>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</si>
  <si>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</si>
  <si>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</si>
  <si>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</si>
  <si>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</si>
  <si>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</si>
  <si>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</si>
  <si>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</si>
  <si>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</si>
  <si>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</si>
  <si>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</si>
  <si>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</si>
  <si>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</si>
  <si>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</si>
  <si>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</si>
  <si>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</si>
  <si>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</si>
  <si>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</si>
  <si>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</si>
  <si>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</si>
  <si>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</si>
  <si>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</si>
  <si>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</si>
  <si>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</si>
  <si>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</si>
  <si>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</si>
  <si>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</si>
  <si>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</si>
  <si>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</si>
  <si>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</si>
  <si>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</si>
  <si>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</si>
  <si>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</si>
  <si>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</si>
  <si>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</si>
  <si>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</si>
  <si>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</si>
  <si>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</si>
  <si>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</si>
  <si>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</si>
  <si>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</si>
  <si>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</si>
  <si>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</si>
  <si>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</si>
  <si>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</si>
  <si>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</si>
  <si>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</si>
  <si>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</si>
  <si>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</si>
  <si>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</si>
  <si>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</si>
  <si>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</si>
  <si>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</si>
  <si>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</si>
  <si>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</si>
  <si>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</si>
  <si>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</si>
  <si>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</si>
  <si>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</si>
  <si>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</si>
  <si>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</si>
  <si>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</si>
  <si>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</si>
  <si>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</si>
  <si>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</si>
  <si>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</si>
  <si>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</si>
  <si>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</si>
  <si>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</si>
  <si>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</si>
  <si>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</si>
  <si>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</si>
  <si>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</si>
  <si>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</si>
  <si>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</si>
  <si>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</si>
  <si>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</si>
  <si>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</si>
  <si>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</si>
  <si>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</si>
  <si>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</si>
  <si>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</si>
  <si>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</si>
  <si>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</si>
  <si>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</si>
  <si>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</si>
  <si>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</si>
  <si>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</si>
  <si>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</si>
  <si>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</si>
  <si>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</si>
  <si>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</si>
  <si>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</si>
  <si>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</si>
  <si>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</si>
  <si>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</si>
  <si>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</si>
  <si>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</si>
  <si>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</si>
  <si>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</si>
  <si>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</si>
  <si>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</si>
  <si>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</si>
  <si>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</si>
  <si>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</si>
  <si>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</si>
  <si>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</si>
  <si>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</si>
  <si>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</si>
  <si>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</si>
  <si>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</si>
  <si>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</si>
  <si>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</si>
  <si>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</si>
  <si>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</si>
  <si>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</si>
  <si>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</si>
  <si>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</si>
  <si>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</si>
  <si>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</si>
  <si>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</si>
  <si>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</si>
  <si>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</si>
  <si>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</si>
  <si>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</si>
  <si>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</si>
  <si>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</si>
  <si>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</si>
  <si>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</si>
  <si>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</si>
  <si>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</si>
  <si>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</si>
  <si>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</si>
  <si>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</si>
  <si>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</si>
  <si>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</si>
  <si>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</si>
  <si>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</si>
  <si>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</si>
  <si>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</si>
  <si>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</si>
  <si>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</si>
  <si>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</si>
  <si>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</si>
  <si>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</si>
  <si>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</si>
  <si>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</si>
  <si>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</si>
  <si>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</si>
  <si>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</si>
  <si>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</si>
  <si>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</si>
  <si>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</si>
  <si>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</si>
  <si>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</si>
  <si>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</si>
  <si>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</si>
  <si>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</si>
  <si>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</si>
  <si>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</si>
  <si>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</si>
  <si>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</si>
  <si>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</si>
  <si>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</si>
  <si>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</si>
  <si>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</si>
  <si>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</si>
  <si>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</si>
  <si>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</si>
  <si>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</si>
  <si>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</si>
  <si>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</si>
  <si>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</si>
  <si>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</si>
  <si>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</si>
  <si>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</si>
  <si>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</si>
  <si>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</si>
  <si>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</si>
  <si>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</si>
  <si>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</si>
  <si>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</si>
  <si>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</si>
  <si>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</si>
  <si>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</si>
  <si>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</si>
  <si>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</si>
  <si>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</si>
  <si>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</si>
  <si>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</si>
  <si>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</si>
  <si>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</si>
  <si>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</si>
  <si>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</si>
  <si>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</si>
  <si>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</si>
  <si>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</si>
  <si>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</si>
  <si>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</si>
  <si>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</si>
  <si>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</si>
  <si>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</si>
  <si>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</si>
  <si>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</si>
  <si>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</si>
  <si>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</si>
  <si>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</si>
  <si>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</si>
  <si>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</si>
  <si>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</si>
  <si>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</si>
  <si>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</si>
  <si>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</si>
  <si>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</si>
  <si>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</si>
  <si>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</si>
  <si>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</si>
  <si>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</si>
  <si>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</si>
  <si>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</si>
  <si>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</si>
  <si>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</si>
  <si>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</si>
  <si>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</si>
  <si>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</si>
  <si>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</si>
  <si>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</si>
  <si>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</si>
  <si>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</si>
  <si>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</si>
  <si>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</si>
  <si>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</si>
  <si>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</si>
  <si>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</si>
  <si>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</si>
  <si>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</si>
  <si>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</si>
  <si>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</si>
  <si>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</si>
  <si>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</si>
  <si>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</si>
  <si>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</si>
  <si>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</si>
  <si>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</si>
  <si>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</si>
  <si>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</si>
  <si>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</si>
  <si>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</si>
  <si>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</si>
  <si>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</si>
  <si>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</si>
  <si>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</si>
  <si>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</si>
  <si>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</si>
  <si>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</si>
  <si>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</si>
  <si>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</si>
  <si>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</si>
  <si>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</si>
  <si>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</si>
  <si>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</si>
  <si>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</si>
  <si>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</si>
  <si>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</si>
  <si>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</si>
  <si>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</si>
  <si>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</si>
  <si>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</si>
  <si>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</si>
  <si>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</si>
  <si>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</si>
  <si>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</si>
  <si>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</si>
  <si>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</si>
  <si>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</si>
  <si>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</si>
  <si>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</si>
  <si>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</si>
  <si>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</si>
  <si>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</si>
  <si>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</si>
  <si>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</si>
  <si>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</si>
  <si>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</si>
  <si>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</si>
  <si>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</si>
  <si>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</si>
  <si>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</si>
  <si>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</si>
  <si>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</si>
  <si>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</si>
  <si>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</si>
  <si>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</si>
  <si>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</si>
  <si>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</si>
  <si>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</si>
  <si>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</si>
  <si>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</si>
  <si>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</si>
  <si>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</si>
  <si>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</si>
  <si>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</si>
  <si>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</si>
  <si>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</si>
  <si>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</si>
  <si>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</si>
  <si>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</si>
  <si>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</si>
  <si>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</si>
  <si>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</si>
  <si>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</si>
  <si>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</si>
  <si>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</si>
  <si>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</si>
  <si>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</si>
  <si>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</si>
  <si>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</si>
  <si>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</si>
  <si>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</si>
  <si>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</si>
  <si>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</si>
  <si>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</si>
  <si>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</si>
  <si>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</si>
  <si>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</si>
  <si>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</si>
  <si>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</si>
  <si>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</si>
  <si>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</si>
  <si>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</si>
  <si>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</si>
  <si>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</si>
  <si>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</si>
  <si>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</si>
  <si>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</si>
  <si>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</si>
  <si>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</si>
  <si>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</si>
  <si>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</si>
  <si>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</si>
  <si>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</si>
  <si>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</si>
  <si>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</si>
  <si>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</si>
  <si>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</si>
  <si>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</si>
  <si>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</si>
  <si>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</si>
  <si>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</si>
  <si>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</si>
  <si>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</si>
  <si>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</si>
  <si>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</si>
  <si>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</si>
  <si>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</si>
  <si>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</si>
  <si>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</si>
  <si>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</si>
  <si>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</si>
  <si>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</si>
  <si>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</si>
  <si>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</si>
  <si>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</si>
  <si>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</si>
  <si>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</si>
  <si>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</si>
  <si>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</si>
  <si>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</si>
  <si>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</si>
  <si>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</si>
  <si>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</si>
  <si>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</si>
  <si>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</si>
  <si>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</si>
  <si>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</si>
  <si>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</si>
  <si>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</si>
  <si>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</si>
  <si>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</si>
  <si>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</si>
  <si>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</si>
  <si>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</si>
  <si>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</si>
  <si>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</si>
  <si>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</si>
  <si>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</si>
  <si>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</si>
  <si>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</si>
  <si>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</si>
  <si>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</si>
  <si>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</si>
  <si>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</si>
  <si>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</si>
  <si>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3-202-55c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</si>
</sst>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3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K1" sqref="K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5" t="str">
        <f>CONCATENATE("USFWS Geographic Area: ", VLOOKUP(R2,AB3:AD10,3)," 2020")</f>
        <v>USFWS Geographic Area: Southeast 2020</v>
      </c>
      <c r="D1" s="336" t="e">
        <f>CONCATENATE("USFWS Geographic Area: ", VLOOKUP(#REF!,#REF!,3)," 2020")</f>
        <v>#REF!</v>
      </c>
      <c r="E1" s="336" t="e">
        <f>CONCATENATE("USFWS Geographic Area: ", VLOOKUP(#REF!,#REF!,3)," 2020")</f>
        <v>#REF!</v>
      </c>
      <c r="F1" s="336" t="e">
        <f>CONCATENATE("USFWS Geographic Area: ", VLOOKUP(#REF!,#REF!,3)," 2020")</f>
        <v>#REF!</v>
      </c>
      <c r="G1" s="337" t="e">
        <f>CONCATENATE("USFWS Geographic Area: ", VLOOKUP(#REF!,#REF!,3)," 2020")</f>
        <v>#REF!</v>
      </c>
      <c r="H1" s="139"/>
      <c r="I1" s="125"/>
      <c r="J1" s="200"/>
      <c r="K1" s="390" t="s">
        <v>2548</v>
      </c>
      <c r="L1" s="125"/>
      <c r="M1" s="125"/>
      <c r="N1" s="125"/>
      <c r="O1" s="200"/>
      <c r="P1" s="200"/>
      <c r="Q1" s="329"/>
      <c r="R1" s="329" t="s">
        <v>746</v>
      </c>
      <c r="S1" s="328"/>
      <c r="T1" s="328"/>
      <c r="U1" s="328"/>
      <c r="V1" s="328"/>
      <c r="W1" s="328"/>
      <c r="X1" s="328"/>
      <c r="Y1" s="329"/>
      <c r="Z1" s="329"/>
      <c r="AA1" s="329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5" t="e">
        <f>CONCATENATE("USFWS Geographic Area: ", VLOOKUP(#REF!,#REF!,3)," 2020")</f>
        <v>#REF!</v>
      </c>
      <c r="D2" s="336" t="e">
        <f>CONCATENATE("USFWS Geographic Area: ", VLOOKUP(#REF!,#REF!,3)," 2020")</f>
        <v>#REF!</v>
      </c>
      <c r="E2" s="336" t="e">
        <f>CONCATENATE("USFWS Geographic Area: ", VLOOKUP(#REF!,#REF!,3)," 2020")</f>
        <v>#REF!</v>
      </c>
      <c r="F2" s="336" t="e">
        <f>CONCATENATE("USFWS Geographic Area: ", VLOOKUP(#REF!,#REF!,3)," 2020")</f>
        <v>#REF!</v>
      </c>
      <c r="G2" s="337" t="e">
        <f>CONCATENATE("USFWS Geographic Area: ", VLOOKUP(#REF!,#REF!,3)," 2020")</f>
        <v>#REF!</v>
      </c>
      <c r="H2" s="127"/>
      <c r="I2" s="125"/>
      <c r="J2" s="391" t="s">
        <v>2547</v>
      </c>
      <c r="K2" s="392"/>
      <c r="L2" s="125"/>
      <c r="M2" s="125"/>
      <c r="N2" s="125"/>
      <c r="O2" s="200"/>
      <c r="P2" s="200"/>
      <c r="Q2" s="328"/>
      <c r="R2" s="328">
        <v>4</v>
      </c>
      <c r="S2" s="329"/>
      <c r="T2" s="328"/>
      <c r="U2" s="328"/>
      <c r="V2" s="328"/>
      <c r="W2" s="328"/>
      <c r="X2" s="328"/>
      <c r="Y2" s="329"/>
      <c r="Z2" s="329"/>
      <c r="AA2" s="329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2" t="s">
        <v>451</v>
      </c>
      <c r="C3" s="343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125"/>
      <c r="K3" s="125"/>
      <c r="L3" s="125"/>
      <c r="M3" s="125"/>
      <c r="N3" s="125"/>
      <c r="O3" s="200"/>
      <c r="P3" s="200"/>
      <c r="Q3" s="328"/>
      <c r="R3" s="328"/>
      <c r="S3" s="328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4"/>
      <c r="C4" s="345"/>
      <c r="D4" s="135"/>
      <c r="E4" s="164" t="str">
        <f>IF(X4="","",X4)</f>
        <v>CORA</v>
      </c>
      <c r="F4" s="203" t="str">
        <f t="shared" ref="F4:G4" si="0">IF(Y4="","",Y4)</f>
        <v>Corynorhinus rafinesquii</v>
      </c>
      <c r="G4" s="164" t="str">
        <f t="shared" si="0"/>
        <v>Rafinesque's big-eared bat</v>
      </c>
      <c r="H4" s="122"/>
      <c r="I4" s="125"/>
      <c r="J4" s="125"/>
      <c r="K4" s="125"/>
      <c r="L4" s="125"/>
      <c r="M4" s="125"/>
      <c r="N4" s="125"/>
      <c r="O4" s="200"/>
      <c r="P4" s="200"/>
      <c r="Q4" s="328"/>
      <c r="R4" s="328"/>
      <c r="S4" s="328"/>
      <c r="T4" s="328">
        <v>2</v>
      </c>
      <c r="U4" s="328" t="str">
        <f>VLOOKUP((CONCATENATE("Region_",$R$2,"_codes")),Species_by_Region!$A$47:$AS$70,T4,FALSE)</f>
        <v>CORA</v>
      </c>
      <c r="V4" s="328" t="str">
        <f>VLOOKUP((CONCATENATE("Region_",$R$2,"_SN")),Species_by_Region!$A$47:$AS$70,T4,FALSE)</f>
        <v>Corynorhinus rafinesquii</v>
      </c>
      <c r="W4" s="328" t="str">
        <f>VLOOKUP((CONCATENATE("Region_",$R$2,"_Species")),Species_by_Region!$A$47:$AS$70,T4,FALSE)</f>
        <v>Rafinesque's big-eared bat</v>
      </c>
      <c r="X4" s="328" t="str">
        <f t="shared" ref="X4:X24" si="1">IF(U4=0,"",U4)</f>
        <v>CORA</v>
      </c>
      <c r="Y4" s="331" t="str">
        <f t="shared" ref="Y4:Z19" si="2">IF(V4=0,"",V4)</f>
        <v>Corynorhinus rafinesquii</v>
      </c>
      <c r="Z4" s="329" t="str">
        <f t="shared" si="2"/>
        <v>Rafinesque's big-eared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6" t="s">
        <v>452</v>
      </c>
      <c r="C5" s="347"/>
      <c r="D5" s="135"/>
      <c r="E5" s="164" t="str">
        <f t="shared" ref="E5:E26" si="3">IF(X5="","",X5)</f>
        <v>COTO</v>
      </c>
      <c r="F5" s="203" t="str">
        <f t="shared" ref="F5:F26" si="4">IF(Y5="","",Y5)</f>
        <v>Corynorhinus townsendii</v>
      </c>
      <c r="G5" s="164" t="str">
        <f t="shared" ref="G5:G26" si="5">IF(Z5="","",Z5)</f>
        <v>Townsend's big-eared bat</v>
      </c>
      <c r="H5" s="122"/>
      <c r="I5" s="125"/>
      <c r="J5" s="125"/>
      <c r="K5" s="125"/>
      <c r="L5" s="125"/>
      <c r="M5" s="125"/>
      <c r="N5" s="125"/>
      <c r="O5" s="200"/>
      <c r="P5" s="200"/>
      <c r="Q5" s="328"/>
      <c r="R5" s="328"/>
      <c r="S5" s="328"/>
      <c r="T5" s="328">
        <v>3</v>
      </c>
      <c r="U5" s="328" t="str">
        <f>VLOOKUP((CONCATENATE("Region_",$R$2,"_codes")),Species_by_Region!$A$47:$AS$70,T5,FALSE)</f>
        <v>COTO</v>
      </c>
      <c r="V5" s="328" t="str">
        <f>VLOOKUP((CONCATENATE("Region_",$R$2,"_SN")),Species_by_Region!$A$47:$AS$70,T5,FALSE)</f>
        <v>Corynorhinus townsendii</v>
      </c>
      <c r="W5" s="328" t="str">
        <f>VLOOKUP((CONCATENATE("Region_",$R$2,"_Species")),Species_by_Region!$A$47:$AS$70,T5,FALSE)</f>
        <v>Townsend's big-eared bat</v>
      </c>
      <c r="X5" s="328" t="str">
        <f t="shared" si="1"/>
        <v>COTO</v>
      </c>
      <c r="Y5" s="331" t="str">
        <f t="shared" si="2"/>
        <v>Corynorhinus townsendii</v>
      </c>
      <c r="Z5" s="329" t="str">
        <f t="shared" si="2"/>
        <v>Townsend's big-eared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48"/>
      <c r="C6" s="349"/>
      <c r="D6" s="135"/>
      <c r="E6" s="164" t="str">
        <f t="shared" si="3"/>
        <v>COIN</v>
      </c>
      <c r="F6" s="203" t="str">
        <f t="shared" si="4"/>
        <v>Corynorhinus townsendii ingens</v>
      </c>
      <c r="G6" s="164" t="str">
        <f t="shared" si="5"/>
        <v>Ozark big-eared bat</v>
      </c>
      <c r="H6" s="122"/>
      <c r="I6" s="125"/>
      <c r="J6" s="125"/>
      <c r="K6" s="125"/>
      <c r="L6" s="125"/>
      <c r="M6" s="125"/>
      <c r="N6" s="125"/>
      <c r="O6" s="200"/>
      <c r="P6" s="200"/>
      <c r="Q6" s="328"/>
      <c r="R6" s="328"/>
      <c r="S6" s="328"/>
      <c r="T6" s="328">
        <v>4</v>
      </c>
      <c r="U6" s="328" t="str">
        <f>VLOOKUP((CONCATENATE("Region_",$R$2,"_codes")),Species_by_Region!$A$47:$AS$70,T6,FALSE)</f>
        <v>COIN</v>
      </c>
      <c r="V6" s="328" t="str">
        <f>VLOOKUP((CONCATENATE("Region_",$R$2,"_SN")),Species_by_Region!$A$47:$AS$70,T6,FALSE)</f>
        <v>Corynorhinus townsendii ingens</v>
      </c>
      <c r="W6" s="328" t="str">
        <f>VLOOKUP((CONCATENATE("Region_",$R$2,"_Species")),Species_by_Region!$A$47:$AS$70,T6,FALSE)</f>
        <v>Ozark big-eared bat</v>
      </c>
      <c r="X6" s="328" t="str">
        <f t="shared" si="1"/>
        <v>COIN</v>
      </c>
      <c r="Y6" s="331" t="str">
        <f t="shared" si="2"/>
        <v>Corynorhinus townsendii ingens</v>
      </c>
      <c r="Z6" s="329" t="str">
        <f t="shared" si="2"/>
        <v>Ozark big-eared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0"/>
      <c r="C7" s="351"/>
      <c r="D7" s="135"/>
      <c r="E7" s="164" t="str">
        <f t="shared" si="3"/>
        <v>EPFU</v>
      </c>
      <c r="F7" s="203" t="str">
        <f t="shared" si="4"/>
        <v>Eptesicus fuscus</v>
      </c>
      <c r="G7" s="164" t="str">
        <f t="shared" si="5"/>
        <v>Big brown bat</v>
      </c>
      <c r="H7" s="122"/>
      <c r="I7" s="125"/>
      <c r="J7" s="125"/>
      <c r="K7" s="125"/>
      <c r="L7" s="125"/>
      <c r="M7" s="125"/>
      <c r="N7" s="125"/>
      <c r="O7" s="200"/>
      <c r="P7" s="200"/>
      <c r="Q7" s="328"/>
      <c r="R7" s="328"/>
      <c r="S7" s="328"/>
      <c r="T7" s="328">
        <v>5</v>
      </c>
      <c r="U7" s="328" t="str">
        <f>VLOOKUP((CONCATENATE("Region_",$R$2,"_codes")),Species_by_Region!$A$47:$AS$70,T7,FALSE)</f>
        <v>EPFU</v>
      </c>
      <c r="V7" s="328" t="str">
        <f>VLOOKUP((CONCATENATE("Region_",$R$2,"_SN")),Species_by_Region!$A$47:$AS$70,T7,FALSE)</f>
        <v>Eptesicus fuscus</v>
      </c>
      <c r="W7" s="328" t="str">
        <f>VLOOKUP((CONCATENATE("Region_",$R$2,"_Species")),Species_by_Region!$A$47:$AS$70,T7,FALSE)</f>
        <v>Big brown bat</v>
      </c>
      <c r="X7" s="328" t="str">
        <f t="shared" si="1"/>
        <v>EPFU</v>
      </c>
      <c r="Y7" s="331" t="str">
        <f t="shared" si="2"/>
        <v>Eptesicus fuscus</v>
      </c>
      <c r="Z7" s="329" t="str">
        <f t="shared" si="2"/>
        <v>Big brown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EUFL</v>
      </c>
      <c r="F8" s="295" t="str">
        <f t="shared" si="4"/>
        <v>Eumops floridanus</v>
      </c>
      <c r="G8" s="296" t="str">
        <f t="shared" si="5"/>
        <v>Florida bonneted bat</v>
      </c>
      <c r="H8" s="122"/>
      <c r="I8" s="125"/>
      <c r="J8" s="125"/>
      <c r="K8" s="125"/>
      <c r="L8" s="125"/>
      <c r="M8" s="125"/>
      <c r="N8" s="125"/>
      <c r="O8" s="200"/>
      <c r="P8" s="200"/>
      <c r="Q8" s="328"/>
      <c r="R8" s="328"/>
      <c r="S8" s="328"/>
      <c r="T8" s="328">
        <v>6</v>
      </c>
      <c r="U8" s="328" t="str">
        <f>VLOOKUP((CONCATENATE("Region_",$R$2,"_codes")),Species_by_Region!$A$47:$AS$70,T8,FALSE)</f>
        <v>EUFL</v>
      </c>
      <c r="V8" s="328" t="str">
        <f>VLOOKUP((CONCATENATE("Region_",$R$2,"_SN")),Species_by_Region!$A$47:$AS$70,T8,FALSE)</f>
        <v>Eumops floridanus</v>
      </c>
      <c r="W8" s="328" t="str">
        <f>VLOOKUP((CONCATENATE("Region_",$R$2,"_Species")),Species_by_Region!$A$47:$AS$70,T8,FALSE)</f>
        <v>Florida bonneted bat</v>
      </c>
      <c r="X8" s="328" t="str">
        <f t="shared" si="1"/>
        <v>EUFL</v>
      </c>
      <c r="Y8" s="331" t="str">
        <f t="shared" si="2"/>
        <v>Eumops floridanus</v>
      </c>
      <c r="Z8" s="329" t="str">
        <f t="shared" si="2"/>
        <v>Florida bonneted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LABO</v>
      </c>
      <c r="F9" s="299" t="str">
        <f t="shared" si="4"/>
        <v>Lasiurus borealis</v>
      </c>
      <c r="G9" s="298" t="str">
        <f t="shared" si="5"/>
        <v>Eastern red bat</v>
      </c>
      <c r="H9" s="122"/>
      <c r="I9" s="125"/>
      <c r="J9" s="125"/>
      <c r="K9" s="125"/>
      <c r="L9" s="125"/>
      <c r="M9" s="125"/>
      <c r="N9" s="125"/>
      <c r="O9" s="200"/>
      <c r="P9" s="200"/>
      <c r="Q9" s="328"/>
      <c r="R9" s="328"/>
      <c r="S9" s="328"/>
      <c r="T9" s="328">
        <v>7</v>
      </c>
      <c r="U9" s="328" t="str">
        <f>VLOOKUP((CONCATENATE("Region_",$R$2,"_codes")),Species_by_Region!$A$47:$AS$70,T9,FALSE)</f>
        <v>LABO</v>
      </c>
      <c r="V9" s="328" t="str">
        <f>VLOOKUP((CONCATENATE("Region_",$R$2,"_SN")),Species_by_Region!$A$47:$AS$70,T9,FALSE)</f>
        <v>Lasiurus borealis</v>
      </c>
      <c r="W9" s="328" t="str">
        <f>VLOOKUP((CONCATENATE("Region_",$R$2,"_Species")),Species_by_Region!$A$47:$AS$70,T9,FALSE)</f>
        <v>Eastern red bat</v>
      </c>
      <c r="X9" s="328" t="str">
        <f t="shared" si="1"/>
        <v>LABO</v>
      </c>
      <c r="Y9" s="331" t="str">
        <f t="shared" si="2"/>
        <v>Lasiurus borealis</v>
      </c>
      <c r="Z9" s="329" t="str">
        <f t="shared" si="2"/>
        <v>Eastern red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LACI</v>
      </c>
      <c r="F10" s="301" t="str">
        <f t="shared" si="4"/>
        <v>Lasiurus cinereus</v>
      </c>
      <c r="G10" s="171" t="str">
        <f t="shared" si="5"/>
        <v>Hoary bat</v>
      </c>
      <c r="H10" s="122"/>
      <c r="I10" s="125"/>
      <c r="J10" s="125"/>
      <c r="K10" s="125"/>
      <c r="L10" s="125"/>
      <c r="M10" s="125"/>
      <c r="N10" s="125"/>
      <c r="O10" s="200"/>
      <c r="P10" s="200"/>
      <c r="Q10" s="328"/>
      <c r="R10" s="328"/>
      <c r="S10" s="328"/>
      <c r="T10" s="328">
        <v>8</v>
      </c>
      <c r="U10" s="328" t="str">
        <f>VLOOKUP((CONCATENATE("Region_",$R$2,"_codes")),Species_by_Region!$A$47:$AS$70,T10,FALSE)</f>
        <v>LACI</v>
      </c>
      <c r="V10" s="328" t="str">
        <f>VLOOKUP((CONCATENATE("Region_",$R$2,"_SN")),Species_by_Region!$A$47:$AS$70,T10,FALSE)</f>
        <v>Lasiurus cinereus</v>
      </c>
      <c r="W10" s="328" t="str">
        <f>VLOOKUP((CONCATENATE("Region_",$R$2,"_Species")),Species_by_Region!$A$47:$AS$70,T10,FALSE)</f>
        <v>Hoary bat</v>
      </c>
      <c r="X10" s="328" t="str">
        <f t="shared" si="1"/>
        <v>LACI</v>
      </c>
      <c r="Y10" s="331" t="str">
        <f t="shared" si="2"/>
        <v>Lasiurus cinereus</v>
      </c>
      <c r="Z10" s="329" t="str">
        <f t="shared" si="2"/>
        <v>Hoary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LAIN</v>
      </c>
      <c r="F11" s="301" t="str">
        <f t="shared" si="4"/>
        <v>Lasiurus intermedius</v>
      </c>
      <c r="G11" s="171" t="str">
        <f t="shared" si="5"/>
        <v>Northern yellow bat</v>
      </c>
      <c r="H11" s="122"/>
      <c r="I11" s="125"/>
      <c r="J11" s="125"/>
      <c r="K11" s="125"/>
      <c r="L11" s="125"/>
      <c r="M11" s="125"/>
      <c r="N11" s="125"/>
      <c r="O11" s="200"/>
      <c r="P11" s="200"/>
      <c r="Q11" s="328"/>
      <c r="R11" s="328"/>
      <c r="S11" s="328"/>
      <c r="T11" s="328">
        <v>9</v>
      </c>
      <c r="U11" s="328" t="str">
        <f>VLOOKUP((CONCATENATE("Region_",$R$2,"_codes")),Species_by_Region!$A$47:$AS$70,T11,FALSE)</f>
        <v>LAIN</v>
      </c>
      <c r="V11" s="328" t="str">
        <f>VLOOKUP((CONCATENATE("Region_",$R$2,"_SN")),Species_by_Region!$A$47:$AS$70,T11,FALSE)</f>
        <v>Lasiurus intermedius</v>
      </c>
      <c r="W11" s="328" t="str">
        <f>VLOOKUP((CONCATENATE("Region_",$R$2,"_Species")),Species_by_Region!$A$47:$AS$70,T11,FALSE)</f>
        <v>Northern yellow bat</v>
      </c>
      <c r="X11" s="328" t="str">
        <f t="shared" si="1"/>
        <v>LAIN</v>
      </c>
      <c r="Y11" s="331" t="str">
        <f t="shared" si="2"/>
        <v>Lasiurus intermedius</v>
      </c>
      <c r="Z11" s="329" t="str">
        <f t="shared" si="2"/>
        <v>Northern yellow bat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LANO</v>
      </c>
      <c r="F12" s="301" t="str">
        <f t="shared" si="4"/>
        <v>Lasionycteris noctivagans</v>
      </c>
      <c r="G12" s="171" t="str">
        <f t="shared" si="5"/>
        <v>Silver-haired bat</v>
      </c>
      <c r="H12" s="122"/>
      <c r="I12" s="125"/>
      <c r="J12" s="125"/>
      <c r="K12" s="125"/>
      <c r="L12" s="125"/>
      <c r="M12" s="125"/>
      <c r="N12" s="125"/>
      <c r="O12" s="200"/>
      <c r="P12" s="200"/>
      <c r="Q12" s="328"/>
      <c r="R12" s="328"/>
      <c r="S12" s="328"/>
      <c r="T12" s="328">
        <v>10</v>
      </c>
      <c r="U12" s="328" t="str">
        <f>VLOOKUP((CONCATENATE("Region_",$R$2,"_codes")),Species_by_Region!$A$47:$AS$70,T12,FALSE)</f>
        <v>LANO</v>
      </c>
      <c r="V12" s="328" t="str">
        <f>VLOOKUP((CONCATENATE("Region_",$R$2,"_SN")),Species_by_Region!$A$47:$AS$70,T12,FALSE)</f>
        <v>Lasionycteris noctivagans</v>
      </c>
      <c r="W12" s="328" t="str">
        <f>VLOOKUP((CONCATENATE("Region_",$R$2,"_Species")),Species_by_Region!$A$47:$AS$70,T12,FALSE)</f>
        <v>Silver-haired bat</v>
      </c>
      <c r="X12" s="328" t="str">
        <f t="shared" si="1"/>
        <v>LANO</v>
      </c>
      <c r="Y12" s="331" t="str">
        <f t="shared" si="2"/>
        <v>Lasionycteris noctivagans</v>
      </c>
      <c r="Z12" s="329" t="str">
        <f t="shared" si="2"/>
        <v>Silver-haired bat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Southeast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LASE</v>
      </c>
      <c r="F13" s="301" t="str">
        <f t="shared" si="4"/>
        <v>Lasiurus seminolus</v>
      </c>
      <c r="G13" s="171" t="str">
        <f t="shared" si="5"/>
        <v xml:space="preserve">Seminole bat </v>
      </c>
      <c r="H13" s="122"/>
      <c r="I13" s="125"/>
      <c r="J13" s="125"/>
      <c r="K13" s="125"/>
      <c r="L13" s="125"/>
      <c r="M13" s="125"/>
      <c r="N13" s="125"/>
      <c r="O13" s="200"/>
      <c r="P13" s="200"/>
      <c r="Q13" s="328"/>
      <c r="R13" s="328"/>
      <c r="S13" s="328"/>
      <c r="T13" s="328">
        <v>11</v>
      </c>
      <c r="U13" s="328" t="str">
        <f>VLOOKUP((CONCATENATE("Region_",$R$2,"_codes")),Species_by_Region!$A$47:$AS$70,T13,FALSE)</f>
        <v>LASE</v>
      </c>
      <c r="V13" s="328" t="str">
        <f>VLOOKUP((CONCATENATE("Region_",$R$2,"_SN")),Species_by_Region!$A$47:$AS$70,T13,FALSE)</f>
        <v>Lasiurus seminolus</v>
      </c>
      <c r="W13" s="328" t="str">
        <f>VLOOKUP((CONCATENATE("Region_",$R$2,"_Species")),Species_by_Region!$A$47:$AS$70,T13,FALSE)</f>
        <v xml:space="preserve">Seminole bat </v>
      </c>
      <c r="X13" s="328" t="str">
        <f t="shared" si="1"/>
        <v>LASE</v>
      </c>
      <c r="Y13" s="331" t="str">
        <f t="shared" si="2"/>
        <v>Lasiurus seminolus</v>
      </c>
      <c r="Z13" s="329" t="str">
        <f t="shared" si="2"/>
        <v xml:space="preserve">Seminole bat 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MOMO</v>
      </c>
      <c r="F14" s="300" t="str">
        <f t="shared" si="4"/>
        <v>Molossumus molossus</v>
      </c>
      <c r="G14" s="296" t="str">
        <f t="shared" si="5"/>
        <v>Velvety free-tailed bat</v>
      </c>
      <c r="H14" s="122"/>
      <c r="I14" s="125"/>
      <c r="J14" s="125"/>
      <c r="K14" s="125"/>
      <c r="L14" s="125"/>
      <c r="M14" s="125"/>
      <c r="N14" s="125"/>
      <c r="O14" s="200"/>
      <c r="P14" s="200"/>
      <c r="Q14" s="328"/>
      <c r="R14" s="328"/>
      <c r="S14" s="328"/>
      <c r="T14" s="328">
        <v>12</v>
      </c>
      <c r="U14" s="328" t="str">
        <f>VLOOKUP((CONCATENATE("Region_",$R$2,"_codes")),Species_by_Region!$A$47:$AS$70,T14,FALSE)</f>
        <v>MOMO</v>
      </c>
      <c r="V14" s="328" t="str">
        <f>VLOOKUP((CONCATENATE("Region_",$R$2,"_SN")),Species_by_Region!$A$47:$AS$70,T14,FALSE)</f>
        <v>Molossumus molossus</v>
      </c>
      <c r="W14" s="328" t="str">
        <f>VLOOKUP((CONCATENATE("Region_",$R$2,"_Species")),Species_by_Region!$A$47:$AS$70,T14,FALSE)</f>
        <v>Velvety free-tailed bat</v>
      </c>
      <c r="X14" s="328" t="str">
        <f t="shared" si="1"/>
        <v>MOMO</v>
      </c>
      <c r="Y14" s="331" t="str">
        <f t="shared" si="2"/>
        <v>Molossumus molossus</v>
      </c>
      <c r="Z14" s="329" t="str">
        <f t="shared" si="2"/>
        <v>Velvety free-tailed bat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MYAU</v>
      </c>
      <c r="F15" s="301" t="str">
        <f t="shared" si="4"/>
        <v>Myotis austroriparius</v>
      </c>
      <c r="G15" s="171" t="str">
        <f t="shared" si="5"/>
        <v>Southeastern myotis</v>
      </c>
      <c r="H15" s="122"/>
      <c r="I15" s="125"/>
      <c r="J15" s="125"/>
      <c r="K15" s="125"/>
      <c r="L15" s="125"/>
      <c r="M15" s="125"/>
      <c r="N15" s="125"/>
      <c r="O15" s="200"/>
      <c r="P15" s="200"/>
      <c r="Q15" s="328"/>
      <c r="R15" s="328"/>
      <c r="S15" s="328"/>
      <c r="T15" s="328">
        <v>13</v>
      </c>
      <c r="U15" s="328" t="str">
        <f>VLOOKUP((CONCATENATE("Region_",$R$2,"_codes")),Species_by_Region!$A$47:$AS$70,T15,FALSE)</f>
        <v>MYAU</v>
      </c>
      <c r="V15" s="328" t="str">
        <f>VLOOKUP((CONCATENATE("Region_",$R$2,"_SN")),Species_by_Region!$A$47:$AS$70,T15,FALSE)</f>
        <v>Myotis austroriparius</v>
      </c>
      <c r="W15" s="328" t="str">
        <f>VLOOKUP((CONCATENATE("Region_",$R$2,"_Species")),Species_by_Region!$A$47:$AS$70,T15,FALSE)</f>
        <v>Southeastern myotis</v>
      </c>
      <c r="X15" s="328" t="str">
        <f t="shared" si="1"/>
        <v>MYAU</v>
      </c>
      <c r="Y15" s="331" t="str">
        <f t="shared" si="2"/>
        <v>Myotis austroriparius</v>
      </c>
      <c r="Z15" s="329" t="str">
        <f t="shared" si="2"/>
        <v>Southeastern myotis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MYGR</v>
      </c>
      <c r="F16" s="301" t="str">
        <f t="shared" si="4"/>
        <v>Myotis grisescens</v>
      </c>
      <c r="G16" s="171" t="str">
        <f t="shared" si="5"/>
        <v>Gray bat</v>
      </c>
      <c r="H16" s="122"/>
      <c r="I16" s="125"/>
      <c r="J16" s="125"/>
      <c r="K16" s="125"/>
      <c r="L16" s="125"/>
      <c r="M16" s="125"/>
      <c r="N16" s="125"/>
      <c r="O16" s="200"/>
      <c r="P16" s="200"/>
      <c r="Q16" s="328"/>
      <c r="R16" s="328"/>
      <c r="S16" s="328"/>
      <c r="T16" s="328">
        <v>14</v>
      </c>
      <c r="U16" s="328" t="str">
        <f>VLOOKUP((CONCATENATE("Region_",$R$2,"_codes")),Species_by_Region!$A$47:$AS$70,T16,FALSE)</f>
        <v>MYGR</v>
      </c>
      <c r="V16" s="328" t="str">
        <f>VLOOKUP((CONCATENATE("Region_",$R$2,"_SN")),Species_by_Region!$A$47:$AS$70,T16,FALSE)</f>
        <v>Myotis grisescens</v>
      </c>
      <c r="W16" s="328" t="str">
        <f>VLOOKUP((CONCATENATE("Region_",$R$2,"_Species")),Species_by_Region!$A$47:$AS$70,T16,FALSE)</f>
        <v>Gray bat</v>
      </c>
      <c r="X16" s="328" t="str">
        <f t="shared" si="1"/>
        <v>MYGR</v>
      </c>
      <c r="Y16" s="331" t="str">
        <f t="shared" si="2"/>
        <v>Myotis grisescens</v>
      </c>
      <c r="Z16" s="329" t="str">
        <f t="shared" si="2"/>
        <v>Gray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MYLE</v>
      </c>
      <c r="F17" s="301" t="str">
        <f t="shared" si="4"/>
        <v>Myotis leibii</v>
      </c>
      <c r="G17" s="171" t="str">
        <f t="shared" si="5"/>
        <v>Eastern small-footed bat</v>
      </c>
      <c r="H17" s="122"/>
      <c r="I17" s="125"/>
      <c r="J17" s="125"/>
      <c r="K17" s="125"/>
      <c r="L17" s="125"/>
      <c r="M17" s="125"/>
      <c r="N17" s="125"/>
      <c r="O17" s="200"/>
      <c r="P17" s="200"/>
      <c r="Q17" s="328"/>
      <c r="R17" s="328"/>
      <c r="S17" s="328"/>
      <c r="T17" s="328">
        <v>15</v>
      </c>
      <c r="U17" s="328" t="str">
        <f>VLOOKUP((CONCATENATE("Region_",$R$2,"_codes")),Species_by_Region!$A$47:$AS$70,T17,FALSE)</f>
        <v>MYLE</v>
      </c>
      <c r="V17" s="328" t="str">
        <f>VLOOKUP((CONCATENATE("Region_",$R$2,"_SN")),Species_by_Region!$A$47:$AS$70,T17,FALSE)</f>
        <v>Myotis leibii</v>
      </c>
      <c r="W17" s="328" t="str">
        <f>VLOOKUP((CONCATENATE("Region_",$R$2,"_Species")),Species_by_Region!$A$47:$AS$70,T17,FALSE)</f>
        <v>Eastern small-footed bat</v>
      </c>
      <c r="X17" s="328" t="str">
        <f t="shared" si="1"/>
        <v>MYLE</v>
      </c>
      <c r="Y17" s="331" t="str">
        <f t="shared" si="2"/>
        <v>Myotis leibii</v>
      </c>
      <c r="Z17" s="329" t="str">
        <f t="shared" si="2"/>
        <v>Eastern small-footed bat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MYLU</v>
      </c>
      <c r="F18" s="301" t="str">
        <f t="shared" si="4"/>
        <v>Myotis lucifugus</v>
      </c>
      <c r="G18" s="171" t="str">
        <f t="shared" si="5"/>
        <v>Little brown bat</v>
      </c>
      <c r="H18" s="122"/>
      <c r="I18" s="125"/>
      <c r="J18" s="125"/>
      <c r="K18" s="125"/>
      <c r="L18" s="125"/>
      <c r="M18" s="125"/>
      <c r="N18" s="125"/>
      <c r="O18" s="200"/>
      <c r="P18" s="200"/>
      <c r="Q18" s="328"/>
      <c r="R18" s="328"/>
      <c r="S18" s="328"/>
      <c r="T18" s="328">
        <v>16</v>
      </c>
      <c r="U18" s="328" t="str">
        <f>VLOOKUP((CONCATENATE("Region_",$R$2,"_codes")),Species_by_Region!$A$47:$AS$70,T18,FALSE)</f>
        <v>MYLU</v>
      </c>
      <c r="V18" s="328" t="str">
        <f>VLOOKUP((CONCATENATE("Region_",$R$2,"_SN")),Species_by_Region!$A$47:$AS$70,T18,FALSE)</f>
        <v>Myotis lucifugus</v>
      </c>
      <c r="W18" s="328" t="str">
        <f>VLOOKUP((CONCATENATE("Region_",$R$2,"_Species")),Species_by_Region!$A$47:$AS$70,T18,FALSE)</f>
        <v>Little brown bat</v>
      </c>
      <c r="X18" s="328" t="str">
        <f t="shared" si="1"/>
        <v>MYLU</v>
      </c>
      <c r="Y18" s="331" t="str">
        <f t="shared" si="2"/>
        <v>Myotis lucifugus</v>
      </c>
      <c r="Z18" s="329" t="str">
        <f t="shared" si="2"/>
        <v>Little brown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38" t="s">
        <v>441</v>
      </c>
      <c r="C19" s="339"/>
      <c r="D19" s="123"/>
      <c r="E19" s="171" t="str">
        <f t="shared" si="3"/>
        <v>MYSE</v>
      </c>
      <c r="F19" s="301" t="str">
        <f t="shared" si="4"/>
        <v>Myotis septentrionalis</v>
      </c>
      <c r="G19" s="171" t="str">
        <f>IF(Z19="","",Z19)</f>
        <v>Northern long-eared bat</v>
      </c>
      <c r="H19" s="122"/>
      <c r="I19" s="125"/>
      <c r="J19" s="125"/>
      <c r="K19" s="125"/>
      <c r="L19" s="125"/>
      <c r="M19" s="125"/>
      <c r="N19" s="125"/>
      <c r="O19" s="200"/>
      <c r="P19" s="200"/>
      <c r="Q19" s="328"/>
      <c r="R19" s="328"/>
      <c r="S19" s="328"/>
      <c r="T19" s="328">
        <v>17</v>
      </c>
      <c r="U19" s="328" t="str">
        <f>VLOOKUP((CONCATENATE("Region_",$R$2,"_codes")),Species_by_Region!$A$47:$AS$70,T19,FALSE)</f>
        <v>MYSE</v>
      </c>
      <c r="V19" s="328" t="str">
        <f>VLOOKUP((CONCATENATE("Region_",$R$2,"_SN")),Species_by_Region!$A$47:$AS$70,T19,FALSE)</f>
        <v>Myotis septentrionalis</v>
      </c>
      <c r="W19" s="328" t="str">
        <f>VLOOKUP((CONCATENATE("Region_",$R$2,"_Species")),Species_by_Region!$A$47:$AS$70,T19,FALSE)</f>
        <v>Northern long-eared bat</v>
      </c>
      <c r="X19" s="328" t="str">
        <f t="shared" si="1"/>
        <v>MYSE</v>
      </c>
      <c r="Y19" s="331" t="str">
        <f t="shared" si="2"/>
        <v>Myotis septentrionalis</v>
      </c>
      <c r="Z19" s="329" t="str">
        <f t="shared" si="2"/>
        <v>Northern long-eared bat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MYSO</v>
      </c>
      <c r="F20" s="301" t="str">
        <f t="shared" si="4"/>
        <v>Myotis sodalis</v>
      </c>
      <c r="G20" s="171" t="str">
        <f t="shared" si="5"/>
        <v>Indiana bat</v>
      </c>
      <c r="H20" s="122"/>
      <c r="I20" s="125"/>
      <c r="J20" s="125"/>
      <c r="K20" s="125"/>
      <c r="L20" s="125"/>
      <c r="M20" s="125"/>
      <c r="N20" s="125"/>
      <c r="O20" s="200"/>
      <c r="P20" s="200"/>
      <c r="Q20" s="328"/>
      <c r="R20" s="328"/>
      <c r="S20" s="328"/>
      <c r="T20" s="328">
        <v>18</v>
      </c>
      <c r="U20" s="328" t="str">
        <f>VLOOKUP((CONCATENATE("Region_",$R$2,"_codes")),Species_by_Region!$A$47:$AS$70,T20,FALSE)</f>
        <v>MYSO</v>
      </c>
      <c r="V20" s="328" t="str">
        <f>VLOOKUP((CONCATENATE("Region_",$R$2,"_SN")),Species_by_Region!$A$47:$AS$70,T20,FALSE)</f>
        <v>Myotis sodalis</v>
      </c>
      <c r="W20" s="328" t="str">
        <f>VLOOKUP((CONCATENATE("Region_",$R$2,"_Species")),Species_by_Region!$A$47:$AS$70,T20,FALSE)</f>
        <v>Indiana bat</v>
      </c>
      <c r="X20" s="328" t="str">
        <f t="shared" si="1"/>
        <v>MYSO</v>
      </c>
      <c r="Y20" s="331" t="str">
        <f t="shared" ref="Y20:Z26" si="6">IF(V20=0,"",V20)</f>
        <v>Myotis sodalis</v>
      </c>
      <c r="Z20" s="329" t="str">
        <f t="shared" si="6"/>
        <v>Indiana bat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NYHU</v>
      </c>
      <c r="F21" s="301" t="str">
        <f t="shared" si="4"/>
        <v>Nycticeius humeralis</v>
      </c>
      <c r="G21" s="171" t="str">
        <f t="shared" si="5"/>
        <v>Evening bat</v>
      </c>
      <c r="H21" s="122"/>
      <c r="I21" s="125"/>
      <c r="J21" s="125"/>
      <c r="K21" s="125"/>
      <c r="L21" s="125"/>
      <c r="M21" s="125"/>
      <c r="N21" s="125"/>
      <c r="O21" s="200"/>
      <c r="P21" s="200"/>
      <c r="Q21" s="328"/>
      <c r="R21" s="328"/>
      <c r="S21" s="328"/>
      <c r="T21" s="328">
        <v>19</v>
      </c>
      <c r="U21" s="328" t="str">
        <f>VLOOKUP((CONCATENATE("Region_",$R$2,"_codes")),Species_by_Region!$A$47:$AS$70,T21,FALSE)</f>
        <v>NYHU</v>
      </c>
      <c r="V21" s="328" t="str">
        <f>VLOOKUP((CONCATENATE("Region_",$R$2,"_SN")),Species_by_Region!$A$47:$AS$70,T21,FALSE)</f>
        <v>Nycticeius humeralis</v>
      </c>
      <c r="W21" s="328" t="str">
        <f>VLOOKUP((CONCATENATE("Region_",$R$2,"_Species")),Species_by_Region!$A$47:$AS$70,T21,FALSE)</f>
        <v>Evening bat</v>
      </c>
      <c r="X21" s="328" t="str">
        <f t="shared" si="1"/>
        <v>NYHU</v>
      </c>
      <c r="Y21" s="331" t="str">
        <f t="shared" si="6"/>
        <v>Nycticeius humeralis</v>
      </c>
      <c r="Z21" s="329" t="str">
        <f t="shared" si="6"/>
        <v>Evening bat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PESU</v>
      </c>
      <c r="F22" s="301" t="str">
        <f t="shared" si="4"/>
        <v>Perimyotis subflavus</v>
      </c>
      <c r="G22" s="171" t="str">
        <f t="shared" si="5"/>
        <v>Tri-colored bat</v>
      </c>
      <c r="H22" s="122"/>
      <c r="I22" s="125"/>
      <c r="J22" s="125"/>
      <c r="K22" s="125"/>
      <c r="L22" s="125"/>
      <c r="M22" s="125"/>
      <c r="N22" s="125"/>
      <c r="O22" s="200"/>
      <c r="P22" s="200"/>
      <c r="Q22" s="328"/>
      <c r="R22" s="328"/>
      <c r="S22" s="328"/>
      <c r="T22" s="328">
        <v>20</v>
      </c>
      <c r="U22" s="328" t="str">
        <f>VLOOKUP((CONCATENATE("Region_",$R$2,"_codes")),Species_by_Region!$A$47:$AS$70,T22,FALSE)</f>
        <v>PESU</v>
      </c>
      <c r="V22" s="328" t="str">
        <f>VLOOKUP((CONCATENATE("Region_",$R$2,"_SN")),Species_by_Region!$A$47:$AS$70,T22,FALSE)</f>
        <v>Perimyotis subflavus</v>
      </c>
      <c r="W22" s="328" t="str">
        <f>VLOOKUP((CONCATENATE("Region_",$R$2,"_Species")),Species_by_Region!$A$47:$AS$70,T22,FALSE)</f>
        <v>Tri-colored bat</v>
      </c>
      <c r="X22" s="328" t="str">
        <f t="shared" si="1"/>
        <v>PESU</v>
      </c>
      <c r="Y22" s="331" t="str">
        <f t="shared" si="6"/>
        <v>Perimyotis subflavus</v>
      </c>
      <c r="Z22" s="329" t="str">
        <f t="shared" si="6"/>
        <v>Tri-colored bat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TABR</v>
      </c>
      <c r="F23" s="300" t="str">
        <f t="shared" si="4"/>
        <v>Tadarida brasiliensis</v>
      </c>
      <c r="G23" s="296" t="str">
        <f t="shared" si="5"/>
        <v>Brazilian free-tailed bat</v>
      </c>
      <c r="H23" s="122"/>
      <c r="I23" s="125"/>
      <c r="J23" s="125"/>
      <c r="K23" s="125"/>
      <c r="L23" s="125"/>
      <c r="M23" s="125"/>
      <c r="N23" s="125"/>
      <c r="O23" s="200"/>
      <c r="P23" s="200"/>
      <c r="Q23" s="328"/>
      <c r="R23" s="328"/>
      <c r="S23" s="328"/>
      <c r="T23" s="328">
        <v>21</v>
      </c>
      <c r="U23" s="328" t="str">
        <f>VLOOKUP((CONCATENATE("Region_",$R$2,"_codes")),Species_by_Region!$A$47:$AS$70,T23,FALSE)</f>
        <v>TABR</v>
      </c>
      <c r="V23" s="328" t="str">
        <f>VLOOKUP((CONCATENATE("Region_",$R$2,"_SN")),Species_by_Region!$A$47:$AS$70,T23,FALSE)</f>
        <v>Tadarida brasiliensis</v>
      </c>
      <c r="W23" s="328" t="str">
        <f>VLOOKUP((CONCATENATE("Region_",$R$2,"_Species")),Species_by_Region!$A$47:$AS$70,T23,FALSE)</f>
        <v>Brazilian free-tailed bat</v>
      </c>
      <c r="X23" s="328" t="str">
        <f t="shared" si="1"/>
        <v>TABR</v>
      </c>
      <c r="Y23" s="331" t="str">
        <f t="shared" si="6"/>
        <v>Tadarida brasiliensis</v>
      </c>
      <c r="Z23" s="329" t="str">
        <f t="shared" si="6"/>
        <v>Brazilian free-tailed bat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MYLU_MYSO</v>
      </c>
      <c r="F24" s="204" t="str">
        <f t="shared" si="4"/>
        <v>M. lucifugus or M. sodalis</v>
      </c>
      <c r="G24" s="171" t="str">
        <f t="shared" si="5"/>
        <v>Little brown or Indiana bat</v>
      </c>
      <c r="H24" s="122"/>
      <c r="I24" s="125"/>
      <c r="J24" s="125"/>
      <c r="K24" s="125"/>
      <c r="L24" s="125"/>
      <c r="M24" s="125"/>
      <c r="N24" s="125"/>
      <c r="O24" s="200"/>
      <c r="P24" s="200"/>
      <c r="Q24" s="328"/>
      <c r="R24" s="328"/>
      <c r="S24" s="328"/>
      <c r="T24" s="328">
        <v>22</v>
      </c>
      <c r="U24" s="328" t="str">
        <f>VLOOKUP((CONCATENATE("Region_",$R$2,"_codes")),Species_by_Region!$A$47:$AS$70,T24,FALSE)</f>
        <v>MYLU_MYSO</v>
      </c>
      <c r="V24" s="328" t="str">
        <f>VLOOKUP((CONCATENATE("Region_",$R$2,"_SN")),Species_by_Region!$A$47:$AS$70,T24,FALSE)</f>
        <v>M. lucifugus or M. sodalis</v>
      </c>
      <c r="W24" s="328" t="str">
        <f>VLOOKUP((CONCATENATE("Region_",$R$2,"_Species")),Species_by_Region!$A$47:$AS$70,T24,FALSE)</f>
        <v>Little brown or Indiana bat</v>
      </c>
      <c r="X24" s="328" t="str">
        <f t="shared" si="1"/>
        <v>MYLU_MYSO</v>
      </c>
      <c r="Y24" s="331" t="str">
        <f t="shared" si="6"/>
        <v>M. lucifugus or M. sodalis</v>
      </c>
      <c r="Z24" s="329" t="str">
        <f t="shared" si="6"/>
        <v>Little brown or Indiana bat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0" t="s">
        <v>443</v>
      </c>
      <c r="C25" s="341"/>
      <c r="D25" s="123"/>
      <c r="E25" s="170" t="str">
        <f t="shared" si="3"/>
        <v>UNKN</v>
      </c>
      <c r="F25" s="205" t="str">
        <f t="shared" si="4"/>
        <v>Unknown</v>
      </c>
      <c r="G25" s="170" t="str">
        <f t="shared" si="5"/>
        <v>Unknown</v>
      </c>
      <c r="H25" s="118"/>
      <c r="I25" s="125"/>
      <c r="J25" s="125"/>
      <c r="K25" s="125"/>
      <c r="L25" s="125"/>
      <c r="M25" s="125"/>
      <c r="N25" s="125"/>
      <c r="O25" s="200"/>
      <c r="P25" s="200"/>
      <c r="Q25" s="328"/>
      <c r="R25" s="328"/>
      <c r="S25" s="328"/>
      <c r="T25" s="328">
        <v>23</v>
      </c>
      <c r="U25" s="328" t="str">
        <f>VLOOKUP((CONCATENATE("Region_",$R$2,"_codes")),Species_by_Region!$A$47:$AS$70,T25,FALSE)</f>
        <v>UNKN</v>
      </c>
      <c r="V25" s="328" t="str">
        <f>VLOOKUP((CONCATENATE("Region_",$R$2,"_SN")),Species_by_Region!$A$47:$AS$70,T25,FALSE)</f>
        <v>Unknown</v>
      </c>
      <c r="W25" s="328" t="str">
        <f>VLOOKUP((CONCATENATE("Region_",$R$2,"_Species")),Species_by_Region!$A$47:$AS$70,T25,FALSE)</f>
        <v>Unknown</v>
      </c>
      <c r="X25" s="328" t="str">
        <f t="shared" ref="X25:X26" si="7">IF(U25=0,"",U25)</f>
        <v>UNKN</v>
      </c>
      <c r="Y25" s="331" t="str">
        <f t="shared" si="6"/>
        <v>Unknown</v>
      </c>
      <c r="Z25" s="329" t="str">
        <f t="shared" si="6"/>
        <v>Unknown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>UNMY</v>
      </c>
      <c r="F26" s="206" t="str">
        <f t="shared" si="4"/>
        <v xml:space="preserve">Unknown Myotis </v>
      </c>
      <c r="G26" s="169" t="str">
        <f t="shared" si="5"/>
        <v>Unknown Myotis</v>
      </c>
      <c r="H26" s="122"/>
      <c r="I26" s="125"/>
      <c r="J26" s="125"/>
      <c r="K26" s="125"/>
      <c r="L26" s="125"/>
      <c r="M26" s="125"/>
      <c r="N26" s="125"/>
      <c r="O26" s="200"/>
      <c r="P26" s="200"/>
      <c r="Q26" s="200"/>
      <c r="R26" s="200"/>
      <c r="S26" s="200"/>
      <c r="T26" s="328">
        <v>24</v>
      </c>
      <c r="U26" s="328" t="str">
        <f>VLOOKUP((CONCATENATE("Region_",$R$2,"_codes")),Species_by_Region!$A$47:$AS$70,T26,FALSE)</f>
        <v>UNMY</v>
      </c>
      <c r="V26" s="328" t="str">
        <f>VLOOKUP((CONCATENATE("Region_",$R$2,"_SN")),Species_by_Region!$A$47:$AS$70,T26,FALSE)</f>
        <v xml:space="preserve">Unknown Myotis </v>
      </c>
      <c r="W26" s="328" t="str">
        <f>VLOOKUP((CONCATENATE("Region_",$R$2,"_Species")),Species_by_Region!$A$47:$AS$70,T26,FALSE)</f>
        <v>Unknown Myotis</v>
      </c>
      <c r="X26" s="328" t="str">
        <f t="shared" si="7"/>
        <v>UNMY</v>
      </c>
      <c r="Y26" s="331" t="str">
        <f t="shared" si="6"/>
        <v xml:space="preserve">Unknown Myotis </v>
      </c>
      <c r="Z26" s="329" t="str">
        <f t="shared" si="6"/>
        <v>Unknown Myotis</v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>UNLA</v>
      </c>
      <c r="F27" s="206" t="str">
        <f t="shared" ref="F27" si="9">IF(Y27="","",Y27)</f>
        <v xml:space="preserve">Unknown Lasiurine </v>
      </c>
      <c r="G27" s="169" t="str">
        <f t="shared" ref="G27" si="10">IF(Z27="","",Z27)</f>
        <v>Unknown Lasiurine</v>
      </c>
      <c r="H27" s="122"/>
      <c r="I27" s="125"/>
      <c r="J27" s="125"/>
      <c r="K27" s="125"/>
      <c r="L27" s="125"/>
      <c r="M27" s="125"/>
      <c r="N27" s="125"/>
      <c r="O27" s="200"/>
      <c r="P27" s="200"/>
      <c r="Q27" s="200"/>
      <c r="R27" s="200"/>
      <c r="S27" s="200"/>
      <c r="T27" s="328">
        <v>25</v>
      </c>
      <c r="U27" s="328" t="str">
        <f>VLOOKUP((CONCATENATE("Region_",$R$2,"_codes")),Species_by_Region!$A$47:$AS$70,T27,FALSE)</f>
        <v>UNLA</v>
      </c>
      <c r="V27" s="328" t="str">
        <f>VLOOKUP((CONCATENATE("Region_",$R$2,"_SN")),Species_by_Region!$A$47:$AS$70,T27,FALSE)</f>
        <v xml:space="preserve">Unknown Lasiurine </v>
      </c>
      <c r="W27" s="328" t="str">
        <f>VLOOKUP((CONCATENATE("Region_",$R$2,"_Species")),Species_by_Region!$A$47:$AS$70,T27,FALSE)</f>
        <v>Unknown Lasiurine</v>
      </c>
      <c r="X27" s="328" t="str">
        <f t="shared" ref="X27" si="11">IF(U27=0,"",U27)</f>
        <v>UNLA</v>
      </c>
      <c r="Y27" s="331" t="str">
        <f t="shared" ref="Y27" si="12">IF(V27=0,"",V27)</f>
        <v xml:space="preserve">Unknown Lasiurine </v>
      </c>
      <c r="Z27" s="329" t="str">
        <f t="shared" ref="Z27" si="13">IF(W27=0,"",W27)</f>
        <v>Unknown Lasiurine</v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>NOBATS</v>
      </c>
      <c r="F28" s="206" t="str">
        <f t="shared" ref="F28:F31" si="15">IF(Y28="","",Y28)</f>
        <v>No bats</v>
      </c>
      <c r="G28" s="169" t="str">
        <f t="shared" ref="G28:G31" si="16">IF(Z28="","",Z28)</f>
        <v>No bats</v>
      </c>
      <c r="H28" s="118"/>
      <c r="I28" s="125"/>
      <c r="J28" s="125"/>
      <c r="K28" s="125"/>
      <c r="L28" s="125"/>
      <c r="M28" s="125"/>
      <c r="N28" s="125"/>
      <c r="O28" s="200"/>
      <c r="P28" s="200"/>
      <c r="Q28" s="200"/>
      <c r="R28" s="200"/>
      <c r="S28" s="200"/>
      <c r="T28" s="328">
        <v>26</v>
      </c>
      <c r="U28" s="328" t="str">
        <f>VLOOKUP((CONCATENATE("Region_",$R$2,"_codes")),Species_by_Region!$A$47:$AS$70,T28,FALSE)</f>
        <v>NOBATS</v>
      </c>
      <c r="V28" s="328" t="str">
        <f>VLOOKUP((CONCATENATE("Region_",$R$2,"_SN")),Species_by_Region!$A$47:$AS$70,T28,FALSE)</f>
        <v>No bats</v>
      </c>
      <c r="W28" s="328" t="str">
        <f>VLOOKUP((CONCATENATE("Region_",$R$2,"_Species")),Species_by_Region!$A$47:$AS$70,T28,FALSE)</f>
        <v>No bats</v>
      </c>
      <c r="X28" s="328" t="str">
        <f t="shared" ref="X28:X31" si="17">IF(U28=0,"",U28)</f>
        <v>NOBATS</v>
      </c>
      <c r="Y28" s="331" t="str">
        <f t="shared" ref="Y28:Y31" si="18">IF(V28=0,"",V28)</f>
        <v>No bats</v>
      </c>
      <c r="Z28" s="329" t="str">
        <f t="shared" ref="Z28:Z31" si="19">IF(W28=0,"",W28)</f>
        <v>No bats</v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/>
      </c>
      <c r="F29" s="206" t="str">
        <f t="shared" si="15"/>
        <v/>
      </c>
      <c r="G29" s="169" t="str">
        <f t="shared" si="16"/>
        <v/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>
        <f>VLOOKUP((CONCATENATE("Region_",$R$2,"_codes")),Species_by_Region!$A$47:$AS$70,T29,FALSE)</f>
        <v>0</v>
      </c>
      <c r="V29" s="328">
        <f>VLOOKUP((CONCATENATE("Region_",$R$2,"_SN")),Species_by_Region!$A$47:$AS$70,T29,FALSE)</f>
        <v>0</v>
      </c>
      <c r="W29" s="328">
        <f>VLOOKUP((CONCATENATE("Region_",$R$2,"_Species")),Species_by_Region!$A$47:$AS$70,T29,FALSE)</f>
        <v>0</v>
      </c>
      <c r="X29" s="328" t="str">
        <f t="shared" si="17"/>
        <v/>
      </c>
      <c r="Y29" s="331" t="str">
        <f t="shared" si="18"/>
        <v/>
      </c>
      <c r="Z29" s="329" t="str">
        <f t="shared" si="19"/>
        <v/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/>
      </c>
      <c r="F30" s="206" t="str">
        <f t="shared" si="15"/>
        <v/>
      </c>
      <c r="G30" s="169" t="str">
        <f t="shared" si="16"/>
        <v/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>
        <f>VLOOKUP((CONCATENATE("Region_",$R$2,"_codes")),Species_by_Region!$A$47:$AS$70,T30,FALSE)</f>
        <v>0</v>
      </c>
      <c r="V30" s="328">
        <f>VLOOKUP((CONCATENATE("Region_",$R$2,"_SN")),Species_by_Region!$A$47:$AS$70,T30,FALSE)</f>
        <v>0</v>
      </c>
      <c r="W30" s="328">
        <f>VLOOKUP((CONCATENATE("Region_",$R$2,"_Species")),Species_by_Region!$A$47:$AS$70,T30,FALSE)</f>
        <v>0</v>
      </c>
      <c r="X30" s="328" t="str">
        <f t="shared" si="17"/>
        <v/>
      </c>
      <c r="Y30" s="331" t="str">
        <f t="shared" si="18"/>
        <v/>
      </c>
      <c r="Z30" s="329" t="str">
        <f t="shared" si="19"/>
        <v/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/>
      </c>
      <c r="F31" s="206" t="str">
        <f t="shared" si="15"/>
        <v/>
      </c>
      <c r="G31" s="169" t="str">
        <f t="shared" si="16"/>
        <v/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>
        <f>VLOOKUP((CONCATENATE("Region_",$R$2,"_codes")),Species_by_Region!$A$47:$AS$70,T31,FALSE)</f>
        <v>0</v>
      </c>
      <c r="V31" s="328">
        <f>VLOOKUP((CONCATENATE("Region_",$R$2,"_SN")),Species_by_Region!$A$47:$AS$70,T31,FALSE)</f>
        <v>0</v>
      </c>
      <c r="W31" s="328">
        <f>VLOOKUP((CONCATENATE("Region_",$R$2,"_Species")),Species_by_Region!$A$47:$AS$70,T31,FALSE)</f>
        <v>0</v>
      </c>
      <c r="X31" s="328" t="str">
        <f t="shared" si="17"/>
        <v/>
      </c>
      <c r="Y31" s="331" t="str">
        <f t="shared" si="18"/>
        <v/>
      </c>
      <c r="Z31" s="329" t="str">
        <f t="shared" si="19"/>
        <v/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/>
      </c>
      <c r="F32" s="206" t="str">
        <f t="shared" ref="F32" si="21">IF(Y32="","",Y32)</f>
        <v/>
      </c>
      <c r="G32" s="169" t="str">
        <f t="shared" ref="G32" si="22">IF(Z32="","",Z32)</f>
        <v/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>
        <f>VLOOKUP((CONCATENATE("Region_",$R$2,"_codes")),Species_by_Region!$A$47:$AS$70,T32,FALSE)</f>
        <v>0</v>
      </c>
      <c r="V32" s="328">
        <f>VLOOKUP((CONCATENATE("Region_",$R$2,"_SN")),Species_by_Region!$A$47:$AS$70,T32,FALSE)</f>
        <v>0</v>
      </c>
      <c r="W32" s="328">
        <f>VLOOKUP((CONCATENATE("Region_",$R$2,"_Species")),Species_by_Region!$A$47:$AS$70,T32,FALSE)</f>
        <v>0</v>
      </c>
      <c r="X32" s="328" t="str">
        <f t="shared" ref="X32:X47" si="23">IF(U32=0,"",U32)</f>
        <v/>
      </c>
      <c r="Y32" s="331" t="str">
        <f t="shared" ref="Y32:Y47" si="24">IF(V32=0,"",V32)</f>
        <v/>
      </c>
      <c r="Z32" s="329" t="str">
        <f t="shared" ref="Z32:Z47" si="25">IF(W32=0,"",W32)</f>
        <v/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BQxe5s2g/ElEM4Rc9R6CXRteoFZ565a2XDNNkwka2cSt+uamVMLz/EDHe1uPyyRM3pvQGdJY3ZVmt4RvU7mt3w==" saltValue="u0RQx14UHXAshHIjTJLX9g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CORA</v>
      </c>
      <c r="B73" s="89" t="str">
        <f t="shared" ref="B73" si="7">IF(C73=0,"",C73)</f>
        <v>CORA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CORA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COTO</v>
      </c>
      <c r="B74" s="89" t="str">
        <f t="shared" ref="B74:B116" si="9">IF(C74=0,"",C74)</f>
        <v>COTO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COTO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COIN</v>
      </c>
      <c r="B75" s="89" t="str">
        <f t="shared" si="9"/>
        <v>COIN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COIN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EPFU</v>
      </c>
      <c r="B76" s="89" t="str">
        <f t="shared" si="9"/>
        <v>EPFU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EPFU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EUFL</v>
      </c>
      <c r="B77" s="89" t="str">
        <f t="shared" si="9"/>
        <v>EUFL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EUFL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LABO</v>
      </c>
      <c r="B78" s="89" t="str">
        <f t="shared" si="9"/>
        <v>LABO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LABO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LACI</v>
      </c>
      <c r="B79" s="89" t="str">
        <f t="shared" si="9"/>
        <v>LACI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LACI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LAIN</v>
      </c>
      <c r="B80" s="89" t="str">
        <f t="shared" si="9"/>
        <v>LAIN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LAIN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LANO</v>
      </c>
      <c r="B81" s="89" t="str">
        <f t="shared" si="9"/>
        <v>LANO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LANO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LASE</v>
      </c>
      <c r="B82" s="89" t="str">
        <f t="shared" si="9"/>
        <v>LASE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LASE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MOMO</v>
      </c>
      <c r="B83" s="89" t="str">
        <f t="shared" si="9"/>
        <v>MOMO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MOMO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MYAU</v>
      </c>
      <c r="B84" s="89" t="str">
        <f t="shared" si="9"/>
        <v>MYAU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MYAU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MYGR</v>
      </c>
      <c r="B85" s="89" t="str">
        <f t="shared" si="9"/>
        <v>MYGR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MYGR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MYLE</v>
      </c>
      <c r="B86" s="89" t="str">
        <f t="shared" si="9"/>
        <v>MYLE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MYLE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MYLU</v>
      </c>
      <c r="B87" s="89" t="str">
        <f t="shared" si="9"/>
        <v>MYLU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MYLU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MYSE</v>
      </c>
      <c r="B88" s="89" t="str">
        <f t="shared" si="9"/>
        <v>MYSE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MYSE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MYSO</v>
      </c>
      <c r="B89" s="89" t="str">
        <f t="shared" si="9"/>
        <v>MYSO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MYSO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NYHU</v>
      </c>
      <c r="B90" s="89" t="str">
        <f t="shared" si="9"/>
        <v>NYHU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NYHU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PESU</v>
      </c>
      <c r="B91" s="89" t="str">
        <f t="shared" si="9"/>
        <v>PESU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PESU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TABR</v>
      </c>
      <c r="B92" s="89" t="str">
        <f t="shared" si="9"/>
        <v>TABR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TABR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MYLU_MYSO</v>
      </c>
      <c r="B93" s="89" t="str">
        <f t="shared" si="9"/>
        <v>MYLU_MYSO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MYLU_MYSO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UNKN</v>
      </c>
      <c r="B94" s="89" t="str">
        <f t="shared" si="9"/>
        <v>UNKN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UNKN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UNMY</v>
      </c>
      <c r="B95" s="89" t="str">
        <f t="shared" si="9"/>
        <v>UNMY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UNMY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UNLA</v>
      </c>
      <c r="B96" s="89" t="str">
        <f t="shared" si="9"/>
        <v>UNLA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UNLA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NOBATS</v>
      </c>
      <c r="B97" s="89" t="str">
        <f t="shared" si="9"/>
        <v>NOBATS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NOBATS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cora</v>
      </c>
      <c r="B98" s="89" t="str">
        <f t="shared" si="9"/>
        <v>cora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cora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coto</v>
      </c>
      <c r="B99" s="89" t="str">
        <f t="shared" si="9"/>
        <v>coto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coto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coin</v>
      </c>
      <c r="B100" s="89" t="str">
        <f t="shared" si="9"/>
        <v>coin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coin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epfu</v>
      </c>
      <c r="B101" s="89" t="str">
        <f t="shared" si="9"/>
        <v>epfu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epfu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eufl</v>
      </c>
      <c r="B102" s="89" t="str">
        <f t="shared" si="9"/>
        <v>eufl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eufl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labo</v>
      </c>
      <c r="B103" s="89" t="str">
        <f t="shared" si="9"/>
        <v>labo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labo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laci</v>
      </c>
      <c r="B104" s="89" t="str">
        <f t="shared" si="9"/>
        <v>laci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laci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lain</v>
      </c>
      <c r="B105" s="89" t="str">
        <f t="shared" si="9"/>
        <v>lain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lain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lano</v>
      </c>
      <c r="B106" s="89" t="str">
        <f t="shared" si="9"/>
        <v>lano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lano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lase</v>
      </c>
      <c r="B107" s="89" t="str">
        <f t="shared" si="9"/>
        <v>lase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lase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momo</v>
      </c>
      <c r="B108" s="89" t="str">
        <f t="shared" si="9"/>
        <v>momo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momo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myau</v>
      </c>
      <c r="B109" s="89" t="str">
        <f t="shared" si="9"/>
        <v>myau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myau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mygr</v>
      </c>
      <c r="B110" s="89" t="str">
        <f t="shared" si="9"/>
        <v>mygr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mygr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myle</v>
      </c>
      <c r="B111" s="89" t="str">
        <f t="shared" si="9"/>
        <v>myle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myle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mylu</v>
      </c>
      <c r="B112" s="89" t="str">
        <f t="shared" si="9"/>
        <v>mylu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mylu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myse</v>
      </c>
      <c r="B113" s="89" t="str">
        <f t="shared" si="9"/>
        <v>myse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myse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myso</v>
      </c>
      <c r="B114" s="89" t="str">
        <f t="shared" si="9"/>
        <v>myso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myso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nyhu</v>
      </c>
      <c r="B115" s="89" t="str">
        <f t="shared" si="9"/>
        <v>nyhu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nyhu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pesu</v>
      </c>
      <c r="B116" s="89" t="str">
        <f t="shared" si="9"/>
        <v>pesu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pesu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>tabr</v>
      </c>
      <c r="B117" s="89" t="str">
        <f t="shared" ref="B117:B136" si="17">IF(C117=0,"",C117)</f>
        <v>tabr</v>
      </c>
      <c r="C117" s="89" t="str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tabr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>mylu_myso</v>
      </c>
      <c r="B118" s="89" t="str">
        <f t="shared" si="17"/>
        <v>mylu_myso</v>
      </c>
      <c r="C118" s="89" t="str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mylu_myso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>unkn</v>
      </c>
      <c r="B119" s="89" t="str">
        <f t="shared" si="17"/>
        <v>unkn</v>
      </c>
      <c r="C119" s="89" t="str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unkn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>unmy</v>
      </c>
      <c r="B120" s="89" t="str">
        <f t="shared" si="17"/>
        <v>unmy</v>
      </c>
      <c r="C120" s="89" t="str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unmy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>unla</v>
      </c>
      <c r="B121" s="89" t="str">
        <f t="shared" si="17"/>
        <v>unla</v>
      </c>
      <c r="C121" s="89" t="str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unla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>nobats</v>
      </c>
      <c r="B122" s="89" t="str">
        <f t="shared" si="17"/>
        <v>nobats</v>
      </c>
      <c r="C122" s="89" t="str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nobats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/>
      </c>
      <c r="B123" s="89" t="str">
        <f t="shared" si="17"/>
        <v/>
      </c>
      <c r="C123" s="89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0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/>
      </c>
      <c r="B124" s="89" t="str">
        <f t="shared" si="17"/>
        <v/>
      </c>
      <c r="C124" s="89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0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/>
      </c>
      <c r="B125" s="89" t="str">
        <f t="shared" si="17"/>
        <v/>
      </c>
      <c r="C125" s="89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0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/>
      </c>
      <c r="B126" s="89" t="str">
        <f t="shared" si="17"/>
        <v/>
      </c>
      <c r="C126" s="89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0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/>
      </c>
      <c r="B127" s="89" t="str">
        <f t="shared" si="17"/>
        <v/>
      </c>
      <c r="C127" s="89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0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/>
      </c>
      <c r="B128" s="89" t="str">
        <f t="shared" si="17"/>
        <v/>
      </c>
      <c r="C128" s="89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0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/>
      </c>
      <c r="B129" s="89" t="str">
        <f t="shared" si="17"/>
        <v/>
      </c>
      <c r="C129" s="89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0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/>
      </c>
      <c r="B130" s="89" t="str">
        <f t="shared" si="17"/>
        <v/>
      </c>
      <c r="C130" s="89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0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Alabama</v>
      </c>
      <c r="B3" s="157" t="str">
        <f>IF(A3=0,"",A3)</f>
        <v>Alabama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Arkansas</v>
      </c>
      <c r="B4" s="212" t="str">
        <f t="shared" ref="B4:B16" si="0">IF(A4=0,"",A4)</f>
        <v>Arkansas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Florida</v>
      </c>
      <c r="B5" s="212" t="str">
        <f t="shared" si="0"/>
        <v>Florida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 t="str">
        <f>VLOOKUP((CONCATENATE("Region_",ACCEPTED_CODES!$R$2)),States!$C$26:$Q$33,5)</f>
        <v>Georgia</v>
      </c>
      <c r="B6" s="212" t="str">
        <f t="shared" si="0"/>
        <v>Georgia</v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 t="str">
        <f>VLOOKUP((CONCATENATE("Region_",ACCEPTED_CODES!$R$2)),States!$C$26:$Q$33,6)</f>
        <v>Kentucky</v>
      </c>
      <c r="B7" s="212" t="str">
        <f t="shared" si="0"/>
        <v>Kentucky</v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 t="str">
        <f>VLOOKUP((CONCATENATE("Region_",ACCEPTED_CODES!$R$2)),States!$C$26:$Q$33,7)</f>
        <v>Louisiana</v>
      </c>
      <c r="B8" s="212" t="str">
        <f t="shared" si="0"/>
        <v>Louisiana</v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 t="str">
        <f>VLOOKUP((CONCATENATE("Region_",ACCEPTED_CODES!$R$2)),States!$C$26:$Q$33,8)</f>
        <v>Mississippi</v>
      </c>
      <c r="B9" s="212" t="str">
        <f t="shared" si="0"/>
        <v>Mississippi</v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 t="str">
        <f>VLOOKUP((CONCATENATE("Region_",ACCEPTED_CODES!$R$2)),States!$C$26:$Q$33,9)</f>
        <v>North_Carolina</v>
      </c>
      <c r="B10" s="212" t="str">
        <f t="shared" si="0"/>
        <v>North_Carolina</v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 t="str">
        <f>VLOOKUP((CONCATENATE("Region_",ACCEPTED_CODES!$R$2)),States!$C$26:$Q$33,10)</f>
        <v>South_Carolina</v>
      </c>
      <c r="B11" s="212" t="str">
        <f t="shared" si="0"/>
        <v>South_Carolina</v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 t="str">
        <f>VLOOKUP((CONCATENATE("Region_",ACCEPTED_CODES!$R$2)),States!$C$26:$Q$33,11)</f>
        <v>Tennessee</v>
      </c>
      <c r="B12" s="212" t="str">
        <f t="shared" si="0"/>
        <v>Tennessee</v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24.485965</v>
      </c>
      <c r="B35" s="212">
        <f>VLOOKUP((CONCATENATE("LAT_",ACCEPTED_CODES!$R$2,"_max")),States!$F$34:$G$65,2,FALSE)</f>
        <v>39.173538000000001</v>
      </c>
      <c r="C35" s="212">
        <f>VLOOKUP((CONCATENATE("LONG_",ACCEPTED_CODES!$R$2,"_min")),States!$F$34:$G$65,2,FALSE)</f>
        <v>-94.694001999999998</v>
      </c>
      <c r="D35" s="212">
        <f>VLOOKUP((CONCATENATE("LONG_",ACCEPTED_CODES!$R$2,"_max")),States!$F$34:$G$65,2,FALSE)</f>
        <v>-75.292617000000007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WBn7UvFS4jcAxZ0vJYE1lzZ6T9/QuB73bN1INbLqkp/cQ1L3lNzlhH4erBFoqLHfEpgMOEYzDNC2GR2C7s2qXA==" saltValue="ZSxXA3D4BmjwHh9omrIld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2" t="s">
        <v>392</v>
      </c>
      <c r="B1" s="377" t="s">
        <v>35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9"/>
      <c r="R1" s="143"/>
      <c r="S1" s="357" t="s">
        <v>36</v>
      </c>
      <c r="T1" s="358"/>
      <c r="U1" s="358"/>
      <c r="V1" s="358"/>
      <c r="W1" s="359"/>
      <c r="X1" s="374" t="s">
        <v>20</v>
      </c>
      <c r="Y1" s="380" t="s">
        <v>2482</v>
      </c>
      <c r="Z1" s="385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3"/>
      <c r="B2" s="370" t="s">
        <v>335</v>
      </c>
      <c r="C2" s="371"/>
      <c r="D2" s="371"/>
      <c r="E2" s="372"/>
      <c r="F2" s="373" t="s">
        <v>254</v>
      </c>
      <c r="G2" s="371"/>
      <c r="H2" s="371"/>
      <c r="I2" s="372"/>
      <c r="J2" s="355" t="s">
        <v>215</v>
      </c>
      <c r="K2" s="355" t="s">
        <v>2514</v>
      </c>
      <c r="L2" s="355" t="s">
        <v>2515</v>
      </c>
      <c r="M2" s="355" t="s">
        <v>296</v>
      </c>
      <c r="N2" s="355" t="s">
        <v>2519</v>
      </c>
      <c r="O2" s="355" t="s">
        <v>2516</v>
      </c>
      <c r="P2" s="366" t="s">
        <v>290</v>
      </c>
      <c r="Q2" s="360" t="s">
        <v>2479</v>
      </c>
      <c r="R2" s="383" t="s">
        <v>2483</v>
      </c>
      <c r="S2" s="362" t="s">
        <v>357</v>
      </c>
      <c r="T2" s="364" t="s">
        <v>2009</v>
      </c>
      <c r="U2" s="364" t="s">
        <v>209</v>
      </c>
      <c r="V2" s="364" t="s">
        <v>218</v>
      </c>
      <c r="W2" s="368" t="s">
        <v>219</v>
      </c>
      <c r="X2" s="375"/>
      <c r="Y2" s="381"/>
      <c r="Z2" s="386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4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6"/>
      <c r="K3" s="356"/>
      <c r="L3" s="356"/>
      <c r="M3" s="356"/>
      <c r="N3" s="356"/>
      <c r="O3" s="356"/>
      <c r="P3" s="367"/>
      <c r="Q3" s="361"/>
      <c r="R3" s="384"/>
      <c r="S3" s="363"/>
      <c r="T3" s="365"/>
      <c r="U3" s="365"/>
      <c r="V3" s="365"/>
      <c r="W3" s="369"/>
      <c r="X3" s="376"/>
      <c r="Y3" s="382"/>
      <c r="Z3" s="387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CORA</v>
      </c>
      <c r="B3" s="13" t="str">
        <f>IF(ACCEPTED_CODES!V4=0,"",ACCEPTED_CODES!V4)</f>
        <v>Corynorhinus rafinesquii</v>
      </c>
      <c r="C3" s="13" t="str">
        <f>IF(ACCEPTED_CODES!U4=0,"",ACCEPTED_CODES!U4)</f>
        <v>CORA</v>
      </c>
      <c r="D3" s="13" t="str">
        <f>IF(ACCEPTED_CODES!W4=0,"",ACCEPTED_CODES!W4)</f>
        <v>Rafinesque's big-eared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COTO</v>
      </c>
      <c r="B4" s="13" t="str">
        <f>IF(ACCEPTED_CODES!V5=0,"",ACCEPTED_CODES!V5)</f>
        <v>Corynorhinus townsendii</v>
      </c>
      <c r="C4" s="13" t="str">
        <f>IF(ACCEPTED_CODES!U5=0,"",ACCEPTED_CODES!U5)</f>
        <v>COTO</v>
      </c>
      <c r="D4" s="13" t="str">
        <f>IF(ACCEPTED_CODES!W5=0,"",ACCEPTED_CODES!W5)</f>
        <v>Townsend's big-eared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COIN</v>
      </c>
      <c r="B5" s="13" t="str">
        <f>IF(ACCEPTED_CODES!V6=0,"",ACCEPTED_CODES!V6)</f>
        <v>Corynorhinus townsendii ingens</v>
      </c>
      <c r="C5" s="13" t="str">
        <f>IF(ACCEPTED_CODES!U6=0,"",ACCEPTED_CODES!U6)</f>
        <v>COIN</v>
      </c>
      <c r="D5" s="13" t="str">
        <f>IF(ACCEPTED_CODES!W6=0,"",ACCEPTED_CODES!W6)</f>
        <v>Ozark big-eared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EPFU</v>
      </c>
      <c r="B6" s="13" t="str">
        <f>IF(ACCEPTED_CODES!V7=0,"",ACCEPTED_CODES!V7)</f>
        <v>Eptesicus fuscus</v>
      </c>
      <c r="C6" s="13" t="str">
        <f>IF(ACCEPTED_CODES!U7=0,"",ACCEPTED_CODES!U7)</f>
        <v>EPFU</v>
      </c>
      <c r="D6" s="13" t="str">
        <f>IF(ACCEPTED_CODES!W7=0,"",ACCEPTED_CODES!W7)</f>
        <v>Big brown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EUFL</v>
      </c>
      <c r="B7" s="13" t="str">
        <f>IF(ACCEPTED_CODES!V8=0,"",ACCEPTED_CODES!V8)</f>
        <v>Eumops floridanus</v>
      </c>
      <c r="C7" s="13" t="str">
        <f>IF(ACCEPTED_CODES!U8=0,"",ACCEPTED_CODES!U8)</f>
        <v>EUFL</v>
      </c>
      <c r="D7" s="13" t="str">
        <f>IF(ACCEPTED_CODES!W8=0,"",ACCEPTED_CODES!W8)</f>
        <v>Florida bonneted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LABO</v>
      </c>
      <c r="B8" s="13" t="str">
        <f>IF(ACCEPTED_CODES!V9=0,"",ACCEPTED_CODES!V9)</f>
        <v>Lasiurus borealis</v>
      </c>
      <c r="C8" s="13" t="str">
        <f>IF(ACCEPTED_CODES!U9=0,"",ACCEPTED_CODES!U9)</f>
        <v>LABO</v>
      </c>
      <c r="D8" s="13" t="str">
        <f>IF(ACCEPTED_CODES!W9=0,"",ACCEPTED_CODES!W9)</f>
        <v>Eastern red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LACI</v>
      </c>
      <c r="B9" s="13" t="str">
        <f>IF(ACCEPTED_CODES!V10=0,"",ACCEPTED_CODES!V10)</f>
        <v>Lasiurus cinereus</v>
      </c>
      <c r="C9" s="13" t="str">
        <f>IF(ACCEPTED_CODES!U10=0,"",ACCEPTED_CODES!U10)</f>
        <v>LACI</v>
      </c>
      <c r="D9" s="13" t="str">
        <f>IF(ACCEPTED_CODES!W10=0,"",ACCEPTED_CODES!W10)</f>
        <v>Hoary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LAIN</v>
      </c>
      <c r="B10" s="13" t="str">
        <f>IF(ACCEPTED_CODES!V11=0,"",ACCEPTED_CODES!V11)</f>
        <v>Lasiurus intermedius</v>
      </c>
      <c r="C10" s="13" t="str">
        <f>IF(ACCEPTED_CODES!U11=0,"",ACCEPTED_CODES!U11)</f>
        <v>LAIN</v>
      </c>
      <c r="D10" s="13" t="str">
        <f>IF(ACCEPTED_CODES!W11=0,"",ACCEPTED_CODES!W11)</f>
        <v>Northern yellow bat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LANO</v>
      </c>
      <c r="B11" s="13" t="str">
        <f>IF(ACCEPTED_CODES!V12=0,"",ACCEPTED_CODES!V12)</f>
        <v>Lasionycteris noctivagans</v>
      </c>
      <c r="C11" s="13" t="str">
        <f>IF(ACCEPTED_CODES!U12=0,"",ACCEPTED_CODES!U12)</f>
        <v>LANO</v>
      </c>
      <c r="D11" s="13" t="str">
        <f>IF(ACCEPTED_CODES!W12=0,"",ACCEPTED_CODES!W12)</f>
        <v>Silver-haired bat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LASE</v>
      </c>
      <c r="B12" s="13" t="str">
        <f>IF(ACCEPTED_CODES!V13=0,"",ACCEPTED_CODES!V13)</f>
        <v>Lasiurus seminolus</v>
      </c>
      <c r="C12" s="13" t="str">
        <f>IF(ACCEPTED_CODES!U13=0,"",ACCEPTED_CODES!U13)</f>
        <v>LASE</v>
      </c>
      <c r="D12" s="13" t="str">
        <f>IF(ACCEPTED_CODES!W13=0,"",ACCEPTED_CODES!W13)</f>
        <v xml:space="preserve">Seminole bat 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MOMO</v>
      </c>
      <c r="B13" s="13" t="str">
        <f>IF(ACCEPTED_CODES!V14=0,"",ACCEPTED_CODES!V14)</f>
        <v>Molossumus molossus</v>
      </c>
      <c r="C13" s="13" t="str">
        <f>IF(ACCEPTED_CODES!U14=0,"",ACCEPTED_CODES!U14)</f>
        <v>MOMO</v>
      </c>
      <c r="D13" s="13" t="str">
        <f>IF(ACCEPTED_CODES!W14=0,"",ACCEPTED_CODES!W14)</f>
        <v>Velvety free-tailed bat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MYAU</v>
      </c>
      <c r="B14" s="13" t="str">
        <f>IF(ACCEPTED_CODES!V15=0,"",ACCEPTED_CODES!V15)</f>
        <v>Myotis austroriparius</v>
      </c>
      <c r="C14" s="13" t="str">
        <f>IF(ACCEPTED_CODES!U15=0,"",ACCEPTED_CODES!U15)</f>
        <v>MYAU</v>
      </c>
      <c r="D14" s="13" t="str">
        <f>IF(ACCEPTED_CODES!W15=0,"",ACCEPTED_CODES!W15)</f>
        <v>Southeastern myotis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MYGR</v>
      </c>
      <c r="B15" s="13" t="str">
        <f>IF(ACCEPTED_CODES!V16=0,"",ACCEPTED_CODES!V16)</f>
        <v>Myotis grisescens</v>
      </c>
      <c r="C15" s="13" t="str">
        <f>IF(ACCEPTED_CODES!U16=0,"",ACCEPTED_CODES!U16)</f>
        <v>MYGR</v>
      </c>
      <c r="D15" s="13" t="str">
        <f>IF(ACCEPTED_CODES!W16=0,"",ACCEPTED_CODES!W16)</f>
        <v>Gray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MYLE</v>
      </c>
      <c r="B16" s="13" t="str">
        <f>IF(ACCEPTED_CODES!V17=0,"",ACCEPTED_CODES!V17)</f>
        <v>Myotis leibii</v>
      </c>
      <c r="C16" s="13" t="str">
        <f>IF(ACCEPTED_CODES!U17=0,"",ACCEPTED_CODES!U17)</f>
        <v>MYLE</v>
      </c>
      <c r="D16" s="13" t="str">
        <f>IF(ACCEPTED_CODES!W17=0,"",ACCEPTED_CODES!W17)</f>
        <v>Eastern small-footed bat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MYLU</v>
      </c>
      <c r="B17" s="13" t="str">
        <f>IF(ACCEPTED_CODES!V18=0,"",ACCEPTED_CODES!V18)</f>
        <v>Myotis lucifugus</v>
      </c>
      <c r="C17" s="13" t="str">
        <f>IF(ACCEPTED_CODES!U18=0,"",ACCEPTED_CODES!U18)</f>
        <v>MYLU</v>
      </c>
      <c r="D17" s="13" t="str">
        <f>IF(ACCEPTED_CODES!W18=0,"",ACCEPTED_CODES!W18)</f>
        <v>Little brown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MYSE</v>
      </c>
      <c r="B18" s="13" t="str">
        <f>IF(ACCEPTED_CODES!V19=0,"",ACCEPTED_CODES!V19)</f>
        <v>Myotis septentrionalis</v>
      </c>
      <c r="C18" s="13" t="str">
        <f>IF(ACCEPTED_CODES!U19=0,"",ACCEPTED_CODES!U19)</f>
        <v>MYSE</v>
      </c>
      <c r="D18" s="13" t="str">
        <f>IF(ACCEPTED_CODES!W19=0,"",ACCEPTED_CODES!W19)</f>
        <v>Northern long-eared bat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MYSO</v>
      </c>
      <c r="B19" s="13" t="str">
        <f>IF(ACCEPTED_CODES!V20=0,"",ACCEPTED_CODES!V20)</f>
        <v>Myotis sodalis</v>
      </c>
      <c r="C19" s="13" t="str">
        <f>IF(ACCEPTED_CODES!U20=0,"",ACCEPTED_CODES!U20)</f>
        <v>MYSO</v>
      </c>
      <c r="D19" s="13" t="str">
        <f>IF(ACCEPTED_CODES!W20=0,"",ACCEPTED_CODES!W20)</f>
        <v>Indiana bat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NYHU</v>
      </c>
      <c r="B20" s="13" t="str">
        <f>IF(ACCEPTED_CODES!V21=0,"",ACCEPTED_CODES!V21)</f>
        <v>Nycticeius humeralis</v>
      </c>
      <c r="C20" s="13" t="str">
        <f>IF(ACCEPTED_CODES!U21=0,"",ACCEPTED_CODES!U21)</f>
        <v>NYHU</v>
      </c>
      <c r="D20" s="13" t="str">
        <f>IF(ACCEPTED_CODES!W21=0,"",ACCEPTED_CODES!W21)</f>
        <v>Evening bat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PESU</v>
      </c>
      <c r="B21" s="13" t="str">
        <f>IF(ACCEPTED_CODES!V22=0,"",ACCEPTED_CODES!V22)</f>
        <v>Perimyotis subflavus</v>
      </c>
      <c r="C21" s="13" t="str">
        <f>IF(ACCEPTED_CODES!U22=0,"",ACCEPTED_CODES!U22)</f>
        <v>PESU</v>
      </c>
      <c r="D21" s="13" t="str">
        <f>IF(ACCEPTED_CODES!W22=0,"",ACCEPTED_CODES!W22)</f>
        <v>Tri-colored bat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TABR</v>
      </c>
      <c r="B22" s="13" t="str">
        <f>IF(ACCEPTED_CODES!V23=0,"",ACCEPTED_CODES!V23)</f>
        <v>Tadarida brasiliensis</v>
      </c>
      <c r="C22" s="13" t="str">
        <f>IF(ACCEPTED_CODES!U23=0,"",ACCEPTED_CODES!U23)</f>
        <v>TABR</v>
      </c>
      <c r="D22" s="13" t="str">
        <f>IF(ACCEPTED_CODES!W23=0,"",ACCEPTED_CODES!W23)</f>
        <v>Brazilian free-tailed bat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MYLU_MYSO</v>
      </c>
      <c r="B23" s="13" t="str">
        <f>IF(ACCEPTED_CODES!V24=0,"",ACCEPTED_CODES!V24)</f>
        <v>M. lucifugus or M. sodalis</v>
      </c>
      <c r="C23" s="13" t="str">
        <f>IF(ACCEPTED_CODES!U24=0,"",ACCEPTED_CODES!U24)</f>
        <v>MYLU_MYSO</v>
      </c>
      <c r="D23" s="13" t="str">
        <f>IF(ACCEPTED_CODES!W24=0,"",ACCEPTED_CODES!W24)</f>
        <v>Little brown or Indiana bat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UNKN</v>
      </c>
      <c r="B24" s="13" t="str">
        <f>IF(ACCEPTED_CODES!V25=0,"",ACCEPTED_CODES!V25)</f>
        <v>Unknown</v>
      </c>
      <c r="C24" s="13" t="str">
        <f>IF(ACCEPTED_CODES!U25=0,"",ACCEPTED_CODES!U25)</f>
        <v>UNKN</v>
      </c>
      <c r="D24" s="13" t="str">
        <f>IF(ACCEPTED_CODES!W25=0,"",ACCEPTED_CODES!W25)</f>
        <v>Unknown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>UNMY</v>
      </c>
      <c r="B25" s="13" t="str">
        <f>IF(ACCEPTED_CODES!V26=0,"",ACCEPTED_CODES!V26)</f>
        <v xml:space="preserve">Unknown Myotis </v>
      </c>
      <c r="C25" s="13" t="str">
        <f>IF(ACCEPTED_CODES!U26=0,"",ACCEPTED_CODES!U26)</f>
        <v>UNMY</v>
      </c>
      <c r="D25" s="13" t="str">
        <f>IF(ACCEPTED_CODES!W26=0,"",ACCEPTED_CODES!W26)</f>
        <v>Unknown Myotis</v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>UNLA</v>
      </c>
      <c r="B26" s="13" t="str">
        <f>IF(ACCEPTED_CODES!V27=0,"",ACCEPTED_CODES!V27)</f>
        <v xml:space="preserve">Unknown Lasiurine </v>
      </c>
      <c r="C26" s="13" t="str">
        <f>IF(ACCEPTED_CODES!U27=0,"",ACCEPTED_CODES!U27)</f>
        <v>UNLA</v>
      </c>
      <c r="D26" s="13" t="str">
        <f>IF(ACCEPTED_CODES!W27=0,"",ACCEPTED_CODES!W27)</f>
        <v>Unknown Lasiurine</v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>NOBATS</v>
      </c>
      <c r="B27" s="13" t="str">
        <f>IF(ACCEPTED_CODES!V28=0,"",ACCEPTED_CODES!V28)</f>
        <v>No bats</v>
      </c>
      <c r="C27" s="13" t="str">
        <f>IF(ACCEPTED_CODES!U28=0,"",ACCEPTED_CODES!U28)</f>
        <v>NOBATS</v>
      </c>
      <c r="D27" s="13" t="str">
        <f>IF(ACCEPTED_CODES!W28=0,"",ACCEPTED_CODES!W28)</f>
        <v>No bats</v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/>
      </c>
      <c r="B28" s="13" t="str">
        <f>IF(ACCEPTED_CODES!V29=0,"",ACCEPTED_CODES!V29)</f>
        <v/>
      </c>
      <c r="C28" s="13" t="str">
        <f>IF(ACCEPTED_CODES!U29=0,"",ACCEPTED_CODES!U29)</f>
        <v/>
      </c>
      <c r="D28" s="13" t="str">
        <f>IF(ACCEPTED_CODES!W29=0,"",ACCEPTED_CODES!W29)</f>
        <v/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/>
      </c>
      <c r="B29" s="13" t="str">
        <f>IF(ACCEPTED_CODES!V30=0,"",ACCEPTED_CODES!V30)</f>
        <v/>
      </c>
      <c r="C29" s="13" t="str">
        <f>IF(ACCEPTED_CODES!U30=0,"",ACCEPTED_CODES!U30)</f>
        <v/>
      </c>
      <c r="D29" s="13" t="str">
        <f>IF(ACCEPTED_CODES!W30=0,"",ACCEPTED_CODES!W30)</f>
        <v/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/>
      </c>
      <c r="B30" s="13" t="str">
        <f>IF(ACCEPTED_CODES!V31=0,"",ACCEPTED_CODES!V31)</f>
        <v/>
      </c>
      <c r="C30" s="13" t="str">
        <f>IF(ACCEPTED_CODES!U31=0,"",ACCEPTED_CODES!U31)</f>
        <v/>
      </c>
      <c r="D30" s="13" t="str">
        <f>IF(ACCEPTED_CODES!W31=0,"",ACCEPTED_CODES!W31)</f>
        <v/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/>
      </c>
      <c r="B31" s="13" t="str">
        <f>IF(ACCEPTED_CODES!V32=0,"",ACCEPTED_CODES!V32)</f>
        <v/>
      </c>
      <c r="C31" s="13" t="str">
        <f>IF(ACCEPTED_CODES!U32=0,"",ACCEPTED_CODES!U32)</f>
        <v/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88" t="s">
        <v>400</v>
      </c>
      <c r="B32" s="389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Notifications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2020-10-13T18:07:37Z</dcterms:modified>
</cp:coreProperties>
</file>