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F5F1BADE-6C05-4773-B64B-0D9F82DDF187}"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F35" i="1"/>
  <c r="F21" i="1"/>
  <c r="F34" i="1"/>
  <c r="I34" i="1"/>
  <c r="I21" i="1"/>
  <c r="G6" i="3" l="1"/>
  <c r="G5" i="3"/>
  <c r="E23" i="3"/>
  <c r="E24" i="3"/>
  <c r="E25" i="3"/>
  <c r="E26" i="3"/>
  <c r="E22" i="3"/>
  <c r="E5" i="2"/>
  <c r="E9" i="1"/>
  <c r="E28" i="1" l="1"/>
  <c r="E29" i="1" s="1"/>
  <c r="E30" i="1" s="1"/>
  <c r="E31" i="1" s="1"/>
  <c r="E32" i="1" s="1"/>
  <c r="E19" i="1"/>
  <c r="E20" i="1" l="1"/>
  <c r="E13" i="2" s="1"/>
  <c r="E12" i="2"/>
  <c r="B27" i="3"/>
  <c r="E27" i="3" s="1"/>
  <c r="D7" i="2"/>
  <c r="F7" i="2" s="1"/>
  <c r="G7" i="2" s="1"/>
  <c r="D8" i="2"/>
  <c r="F8" i="2" s="1"/>
  <c r="D9" i="2"/>
  <c r="F9" i="2" s="1"/>
  <c r="D10" i="2"/>
  <c r="F10" i="2" s="1"/>
  <c r="G10" i="2" s="1"/>
  <c r="D11" i="2"/>
  <c r="F11" i="2" s="1"/>
  <c r="G11" i="2" s="1"/>
  <c r="D12" i="2"/>
  <c r="D13" i="2"/>
  <c r="D5" i="2"/>
  <c r="F5" i="2" s="1"/>
  <c r="D9" i="1"/>
  <c r="F9" i="1" s="1"/>
  <c r="G9" i="1" s="1"/>
  <c r="D14" i="1"/>
  <c r="F14" i="1" s="1"/>
  <c r="G14" i="1" s="1"/>
  <c r="D15" i="1"/>
  <c r="F15" i="1" s="1"/>
  <c r="G15" i="1" s="1"/>
  <c r="D16" i="1"/>
  <c r="F16" i="1" s="1"/>
  <c r="G16" i="1" s="1"/>
  <c r="D17" i="1"/>
  <c r="F17" i="1" s="1"/>
  <c r="G17" i="1" s="1"/>
  <c r="D18" i="1"/>
  <c r="F18" i="1" s="1"/>
  <c r="G18" i="1" s="1"/>
  <c r="D19" i="1"/>
  <c r="D20" i="1"/>
  <c r="D28" i="1"/>
  <c r="F28" i="1" s="1"/>
  <c r="G28" i="1" s="1"/>
  <c r="D29" i="1"/>
  <c r="F29" i="1" s="1"/>
  <c r="G29" i="1" s="1"/>
  <c r="D30" i="1"/>
  <c r="F30" i="1" s="1"/>
  <c r="D31" i="1"/>
  <c r="F31" i="1" s="1"/>
  <c r="G31" i="1" s="1"/>
  <c r="D32" i="1"/>
  <c r="F32" i="1" s="1"/>
  <c r="D7" i="1"/>
  <c r="F7" i="1" s="1"/>
  <c r="F20" i="1" l="1"/>
  <c r="G20" i="1" s="1"/>
  <c r="B28" i="3"/>
  <c r="E28" i="3" s="1"/>
  <c r="E29" i="3" s="1"/>
  <c r="K35" i="1" s="1"/>
  <c r="F13" i="2"/>
  <c r="G13" i="2" s="1"/>
  <c r="F12" i="2"/>
  <c r="G32" i="1"/>
  <c r="G30" i="1"/>
  <c r="H5" i="2"/>
  <c r="H7" i="1"/>
  <c r="H9" i="2"/>
  <c r="G9" i="2"/>
  <c r="G8" i="2"/>
  <c r="H8" i="2"/>
  <c r="I8" i="2"/>
  <c r="H13" i="2"/>
  <c r="I13" i="2" s="1"/>
  <c r="G5" i="2"/>
  <c r="I5" i="2" s="1"/>
  <c r="G12" i="2"/>
  <c r="H12" i="2"/>
  <c r="H10" i="2"/>
  <c r="H11" i="2"/>
  <c r="I11" i="2" s="1"/>
  <c r="H7" i="2"/>
  <c r="I7" i="2" s="1"/>
  <c r="I10" i="2"/>
  <c r="F19" i="1"/>
  <c r="H9" i="1"/>
  <c r="I9" i="1" s="1"/>
  <c r="G7" i="1"/>
  <c r="H32" i="1"/>
  <c r="H31" i="1"/>
  <c r="I31" i="1" s="1"/>
  <c r="H30" i="1"/>
  <c r="H29" i="1"/>
  <c r="I29" i="1" s="1"/>
  <c r="H28" i="1"/>
  <c r="I28" i="1" s="1"/>
  <c r="H18" i="1"/>
  <c r="I18" i="1" s="1"/>
  <c r="H17" i="1"/>
  <c r="I17" i="1" s="1"/>
  <c r="H16" i="1"/>
  <c r="I16" i="1" s="1"/>
  <c r="H15" i="1"/>
  <c r="I15" i="1" s="1"/>
  <c r="H14" i="1"/>
  <c r="I14" i="1" s="1"/>
  <c r="H20" i="1" l="1"/>
  <c r="I20" i="1" s="1"/>
  <c r="F14" i="2"/>
  <c r="I30" i="1"/>
  <c r="I32" i="1"/>
  <c r="I7" i="1"/>
  <c r="I12" i="2"/>
  <c r="I14" i="2" s="1"/>
  <c r="I9" i="2"/>
  <c r="G19" i="1"/>
  <c r="H19" i="1"/>
  <c r="L35" i="1" l="1"/>
  <c r="I19" i="1"/>
  <c r="I37" i="1" l="1"/>
</calcChain>
</file>

<file path=xl/sharedStrings.xml><?xml version="1.0" encoding="utf-8"?>
<sst xmlns="http://schemas.openxmlformats.org/spreadsheetml/2006/main" count="218" uniqueCount="119">
  <si>
    <t>Table 1: Annual Respondent Burden and Cost – NESHAP for Friction Materials Manufacturing (40 CFR Part 63, Subpart QQQQQ) (Renewal)</t>
  </si>
  <si>
    <t>Burden item</t>
  </si>
  <si>
    <t>(A)</t>
  </si>
  <si>
    <t>(B)</t>
  </si>
  <si>
    <t>(C)</t>
  </si>
  <si>
    <t>(D)</t>
  </si>
  <si>
    <t>(E)</t>
  </si>
  <si>
    <t>(F)</t>
  </si>
  <si>
    <t>(G)</t>
  </si>
  <si>
    <t>(H)</t>
  </si>
  <si>
    <t>Person hours per occurrence</t>
  </si>
  <si>
    <t>No. of occurrences per respondent per year</t>
  </si>
  <si>
    <r>
      <t xml:space="preserve">Respondents per year </t>
    </r>
    <r>
      <rPr>
        <b/>
        <vertAlign val="superscript"/>
        <sz val="10"/>
        <color theme="1"/>
        <rFont val="Times New Roman"/>
        <family val="1"/>
      </rPr>
      <t>a</t>
    </r>
  </si>
  <si>
    <t>1.  Applications</t>
  </si>
  <si>
    <t>N/A</t>
  </si>
  <si>
    <t> </t>
  </si>
  <si>
    <t>2.  Survey and Studies</t>
  </si>
  <si>
    <t>3.  Acquisition, installation and utilization of technology and systems</t>
  </si>
  <si>
    <t>See 4E</t>
  </si>
  <si>
    <t>Notification of applicability</t>
  </si>
  <si>
    <t xml:space="preserve">Notification of construction/reconstruction </t>
  </si>
  <si>
    <t>Notification of anticipated startup</t>
  </si>
  <si>
    <t>Notification of actual startup</t>
  </si>
  <si>
    <t>Notification of compliance status</t>
  </si>
  <si>
    <t>Subtotal  for Reporting  Requirements</t>
  </si>
  <si>
    <t>5.  Recordkeeping requirements</t>
  </si>
  <si>
    <t>See 5E</t>
  </si>
  <si>
    <t>Subtotals for Recordkeeping Requirements</t>
  </si>
  <si>
    <t>Person hours per respondent per year
(C=AxB)</t>
  </si>
  <si>
    <t>Technical person- hours per year
(E=CxD)</t>
  </si>
  <si>
    <t>Management person hours per year
(F=Ex0.05)</t>
  </si>
  <si>
    <t>Clerical person hours per year
(G=Ex0.1)</t>
  </si>
  <si>
    <r>
      <t>Total Annual Cost, $</t>
    </r>
    <r>
      <rPr>
        <b/>
        <vertAlign val="superscript"/>
        <sz val="10"/>
        <color theme="1"/>
        <rFont val="Times New Roman"/>
        <family val="1"/>
      </rPr>
      <t xml:space="preserve"> b</t>
    </r>
  </si>
  <si>
    <t>4.  Reporting requirements</t>
  </si>
  <si>
    <t>B.  Required activities</t>
  </si>
  <si>
    <t>C.  Create information</t>
  </si>
  <si>
    <t>D.  Gather existing information</t>
  </si>
  <si>
    <t>E.  Write Report</t>
  </si>
  <si>
    <t>B.  Plan activities</t>
  </si>
  <si>
    <t>C.  Implement activities</t>
  </si>
  <si>
    <t>D.  Develop record system</t>
  </si>
  <si>
    <t>E.  Time to enter information</t>
  </si>
  <si>
    <t>H.  Time to audit</t>
  </si>
  <si>
    <t>Assumptions:</t>
  </si>
  <si>
    <r>
      <t xml:space="preserve">A.  Familiarize with regulatory requirements </t>
    </r>
    <r>
      <rPr>
        <vertAlign val="superscript"/>
        <sz val="10"/>
        <color theme="1"/>
        <rFont val="Times New Roman"/>
        <family val="1"/>
      </rPr>
      <t>c</t>
    </r>
  </si>
  <si>
    <r>
      <t xml:space="preserve">Semiannual report of no deviation </t>
    </r>
    <r>
      <rPr>
        <vertAlign val="superscript"/>
        <sz val="10"/>
        <color theme="1"/>
        <rFont val="Times New Roman"/>
        <family val="1"/>
      </rPr>
      <t>e</t>
    </r>
  </si>
  <si>
    <r>
      <t>c</t>
    </r>
    <r>
      <rPr>
        <sz val="10"/>
        <color theme="1"/>
        <rFont val="Times New Roman"/>
        <family val="1"/>
      </rPr>
      <t xml:space="preserve">  We have assumed that all respondents will have to familiarize with the regulatory requirements each year.</t>
    </r>
  </si>
  <si>
    <r>
      <t>e</t>
    </r>
    <r>
      <rPr>
        <sz val="10"/>
        <color theme="1"/>
        <rFont val="Times New Roman"/>
        <family val="1"/>
      </rPr>
      <t xml:space="preserve">  We have assumed that 85 percent of respondents will report no deviation.</t>
    </r>
  </si>
  <si>
    <t>Table 2: Average Annual EPA Burden and Cost – NESHAP for Friction Materials Manufacturing (40 CFR Part 63, Subpart QQQQQ) (Renewal)</t>
  </si>
  <si>
    <t>Activity</t>
  </si>
  <si>
    <r>
      <t xml:space="preserve">1.  Excess emissions enforcement activities </t>
    </r>
    <r>
      <rPr>
        <vertAlign val="superscript"/>
        <sz val="10"/>
        <color theme="1"/>
        <rFont val="Times New Roman"/>
        <family val="1"/>
      </rPr>
      <t>c</t>
    </r>
  </si>
  <si>
    <t>2.  Report review</t>
  </si>
  <si>
    <t>Notification of construction/ reconstruction</t>
  </si>
  <si>
    <t>Cost, $ b</t>
  </si>
  <si>
    <t>Clerical person-hours per year
(G=Ex0.1)</t>
  </si>
  <si>
    <t>Management person-hours per year
(F=Ex0.05)</t>
  </si>
  <si>
    <t>Technical person-hours per year
(E=CxD)</t>
  </si>
  <si>
    <t>EPA person- hours per plant per year
(C=AxB)</t>
  </si>
  <si>
    <t>No. of occurrences per plant per year</t>
  </si>
  <si>
    <t>EPA person-hours per occurrence</t>
  </si>
  <si>
    <r>
      <t>c</t>
    </r>
    <r>
      <rPr>
        <sz val="10"/>
        <color theme="1"/>
        <rFont val="Times New Roman"/>
        <family val="1"/>
      </rPr>
      <t xml:space="preserve">  We have assumed that 5 percent of plants will be involved in excess emissions enforcement activities.</t>
    </r>
  </si>
  <si>
    <r>
      <t xml:space="preserve">e </t>
    </r>
    <r>
      <rPr>
        <sz val="10"/>
        <color theme="1"/>
        <rFont val="Times New Roman"/>
        <family val="1"/>
      </rPr>
      <t xml:space="preserve"> We have assumed that 85 percent of respondents will report no deviation.</t>
    </r>
  </si>
  <si>
    <r>
      <t xml:space="preserve">Plants per year </t>
    </r>
    <r>
      <rPr>
        <b/>
        <vertAlign val="superscript"/>
        <sz val="10"/>
        <color theme="1"/>
        <rFont val="Times New Roman"/>
        <family val="1"/>
      </rPr>
      <t>a</t>
    </r>
  </si>
  <si>
    <r>
      <t xml:space="preserve">Semiannual report of deviation </t>
    </r>
    <r>
      <rPr>
        <vertAlign val="superscript"/>
        <sz val="10"/>
        <color theme="1"/>
        <rFont val="Times New Roman"/>
        <family val="1"/>
      </rPr>
      <t>d</t>
    </r>
  </si>
  <si>
    <t>hr/response</t>
  </si>
  <si>
    <t>Labor Rates</t>
  </si>
  <si>
    <t>Managerial</t>
  </si>
  <si>
    <t>Technical</t>
  </si>
  <si>
    <t>Clerical</t>
  </si>
  <si>
    <r>
      <t>d</t>
    </r>
    <r>
      <rPr>
        <sz val="10"/>
        <color theme="1"/>
        <rFont val="Times New Roman"/>
        <family val="1"/>
      </rPr>
      <t xml:space="preserve">  We have assumed that 15 percent of respondents will report deviation(s).</t>
    </r>
  </si>
  <si>
    <r>
      <t>a</t>
    </r>
    <r>
      <rPr>
        <sz val="10"/>
        <color theme="1"/>
        <rFont val="Times New Roman"/>
        <family val="1"/>
      </rPr>
      <t xml:space="preserve">  We have assumed that there are 2 existing sources, and that no additional new or reconstructed sources will become subject to the rule over the three-year period of this ICR. </t>
    </r>
  </si>
  <si>
    <r>
      <t xml:space="preserve">TOTAL (rounded) </t>
    </r>
    <r>
      <rPr>
        <b/>
        <vertAlign val="superscript"/>
        <sz val="10"/>
        <color theme="1"/>
        <rFont val="Times New Roman"/>
        <family val="1"/>
      </rPr>
      <t>f</t>
    </r>
  </si>
  <si>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t>
    </r>
  </si>
  <si>
    <r>
      <t xml:space="preserve">Records of solvent weight measurements </t>
    </r>
    <r>
      <rPr>
        <vertAlign val="superscript"/>
        <sz val="10"/>
        <color theme="1"/>
        <rFont val="Times New Roman"/>
        <family val="1"/>
      </rPr>
      <t>f</t>
    </r>
  </si>
  <si>
    <r>
      <t xml:space="preserve">Records of block average solvent weight </t>
    </r>
    <r>
      <rPr>
        <vertAlign val="superscript"/>
        <sz val="10"/>
        <color theme="1"/>
        <rFont val="Times New Roman"/>
        <family val="1"/>
      </rPr>
      <t>g</t>
    </r>
  </si>
  <si>
    <r>
      <t xml:space="preserve">Copies of notifications/reports </t>
    </r>
    <r>
      <rPr>
        <vertAlign val="superscript"/>
        <sz val="10"/>
        <color theme="1"/>
        <rFont val="Times New Roman"/>
        <family val="1"/>
      </rPr>
      <t>h</t>
    </r>
  </si>
  <si>
    <r>
      <t xml:space="preserve">G.  Time to transmit or disclose information </t>
    </r>
    <r>
      <rPr>
        <vertAlign val="superscript"/>
        <sz val="10"/>
        <color theme="1"/>
        <rFont val="Times New Roman"/>
        <family val="1"/>
      </rPr>
      <t>h</t>
    </r>
  </si>
  <si>
    <r>
      <t xml:space="preserve">F.  Time to train personnel </t>
    </r>
    <r>
      <rPr>
        <vertAlign val="superscript"/>
        <sz val="10"/>
        <color theme="1"/>
        <rFont val="Times New Roman"/>
        <family val="1"/>
      </rPr>
      <t>i</t>
    </r>
  </si>
  <si>
    <r>
      <t xml:space="preserve">Total Labor Burden and Costs (rounded) </t>
    </r>
    <r>
      <rPr>
        <b/>
        <vertAlign val="superscript"/>
        <sz val="10"/>
        <color theme="1"/>
        <rFont val="Times New Roman"/>
        <family val="1"/>
      </rPr>
      <t>j</t>
    </r>
  </si>
  <si>
    <r>
      <t xml:space="preserve">Total Capital and O&amp;M Cost (rounded) </t>
    </r>
    <r>
      <rPr>
        <b/>
        <vertAlign val="superscript"/>
        <sz val="10"/>
        <color theme="1"/>
        <rFont val="Times New Roman"/>
        <family val="1"/>
      </rPr>
      <t>j</t>
    </r>
  </si>
  <si>
    <r>
      <t xml:space="preserve">GRAND TOTAL (rounded) </t>
    </r>
    <r>
      <rPr>
        <b/>
        <vertAlign val="superscript"/>
        <sz val="10"/>
        <color theme="1"/>
        <rFont val="Times New Roman"/>
        <family val="1"/>
      </rPr>
      <t>j</t>
    </r>
  </si>
  <si>
    <r>
      <rPr>
        <vertAlign val="superscript"/>
        <sz val="10"/>
        <color theme="1"/>
        <rFont val="Times New Roman"/>
        <family val="1"/>
      </rPr>
      <t>j</t>
    </r>
    <r>
      <rPr>
        <sz val="10"/>
        <color theme="1"/>
        <rFont val="Times New Roman"/>
        <family val="1"/>
      </rPr>
      <t xml:space="preserve">  Totals have been rounded to 3 significant figures. Figures may not add exactly due to rounding.</t>
    </r>
  </si>
  <si>
    <r>
      <t>i</t>
    </r>
    <r>
      <rPr>
        <sz val="10"/>
        <color theme="1"/>
        <rFont val="Times New Roman"/>
        <family val="1"/>
      </rPr>
      <t xml:space="preserve">  We have assumed that it will take 20 hours per plant once a year to train personnel.</t>
    </r>
  </si>
  <si>
    <r>
      <t>g</t>
    </r>
    <r>
      <rPr>
        <sz val="10"/>
        <color theme="1"/>
        <rFont val="Times New Roman"/>
        <family val="1"/>
      </rPr>
      <t xml:space="preserve">  It is assumed that information would be entered once per week for 52 weeks per year.</t>
    </r>
  </si>
  <si>
    <r>
      <t>f</t>
    </r>
    <r>
      <rPr>
        <sz val="10"/>
        <color theme="1"/>
        <rFont val="Times New Roman"/>
        <family val="1"/>
      </rPr>
      <t xml:space="preserve">  We have assumed that solvent weights are recorded once per hour (2 minutes [0.033 hr] per record) for 2,600 hours per year (industry average annual operating hours for solvent mixers).</t>
    </r>
  </si>
  <si>
    <r>
      <t>h</t>
    </r>
    <r>
      <rPr>
        <sz val="10"/>
        <color theme="1"/>
        <rFont val="Times New Roman"/>
        <family val="1"/>
      </rPr>
      <t xml:space="preserve">  We have assumed that a typical plant transmits the deviation report once a year and no deviation report semiannually for a total of three times per year.</t>
    </r>
  </si>
  <si>
    <t>Responses</t>
  </si>
  <si>
    <r>
      <t xml:space="preserve"> b</t>
    </r>
    <r>
      <rPr>
        <sz val="10"/>
        <color theme="1"/>
        <rFont val="Times New Roman"/>
        <family val="1"/>
      </rPr>
      <t xml:space="preserve">  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</si>
  <si>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t>Monitoring Control Device</t>
  </si>
  <si>
    <t>Total</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</si>
  <si>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</si>
  <si>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</si>
  <si>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</si>
  <si>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</si>
  <si>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</si>
  <si>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</si>
  <si>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</si>
  <si>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</si>
  <si>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</si>
  <si>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</si>
  <si>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</si>
  <si>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</si>
  <si>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</si>
  <si>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</si>
  <si>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</si>
  <si>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</si>
  <si>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Total Annual Responses</t>
  </si>
  <si>
    <t>Information Collection Activity</t>
  </si>
  <si>
    <t>Number of Responses</t>
  </si>
  <si>
    <t>Number of Existing Respondents That Keep Records But Do Not Submit Reports</t>
  </si>
  <si>
    <t>Notification of construction/reconstruction</t>
  </si>
  <si>
    <t>Semiannual report of deviation</t>
  </si>
  <si>
    <t>Semiannual report with no deviation</t>
  </si>
  <si>
    <t>Total O&amp;M, (E x F)</t>
  </si>
  <si>
    <t>Number of Respondents (E=A+B+C-D)</t>
  </si>
  <si>
    <t>Total Annual Responses E=(BxC)+D</t>
  </si>
  <si>
    <t>See 4A</t>
  </si>
  <si>
    <r>
      <rPr>
        <vertAlign val="superscript"/>
        <sz val="10"/>
        <rFont val="Times New Roman"/>
        <family val="1"/>
      </rPr>
      <t>b</t>
    </r>
    <r>
      <rPr>
        <sz val="10"/>
        <rFont val="Times New Roman"/>
        <family val="1"/>
      </rPr>
      <t xml:space="preserve">  This ICR uses the following labor rates: $122.66 (technical), $149.84 (managerial), and $60.88 (clerical). These rates are from the United States Department of Labor, Bureau of Labor Statistics, Septemb</t>
    </r>
    <r>
      <rPr>
        <sz val="10"/>
        <color theme="1"/>
        <rFont val="Times New Roman"/>
        <family val="1"/>
      </rPr>
      <t>er 2020, “Table 2. Civilian workers, by occupational and industry group.”  The rates are from column 1, “Total compensation.”  They have been increased by 110 percent to account for the benefit packages available to those employed by private industry.</t>
    </r>
    <r>
      <rPr>
        <vertAlign val="superscript"/>
        <sz val="10"/>
        <color theme="1"/>
        <rFont val="Times New Roman"/>
        <family val="1"/>
      </rPr>
      <t xml:space="preserve">  </t>
    </r>
  </si>
  <si>
    <r>
      <t>d</t>
    </r>
    <r>
      <rPr>
        <sz val="10"/>
        <rFont val="Times New Roman"/>
        <family val="1"/>
      </rPr>
      <t xml:space="preserve">  We have assumed that 15 percent of respondents will report a deviation.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</si>
</sst>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0.0"/>
  </numFmts>
  <fonts count="18" x14ac:knownFonts="1">
    <font>
      <sz val="11"/>
      <color theme="1"/>
      <name val="Calibri"/>
      <family val="2"/>
      <scheme val="minor"/>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b/>
      <i/>
      <sz val="10"/>
      <color theme="1"/>
      <name val="Times New Roman"/>
      <family val="1"/>
    </font>
    <font>
      <sz val="10"/>
      <color theme="1"/>
      <name val="Calibri"/>
      <family val="2"/>
      <scheme val="minor"/>
    </font>
    <font>
      <sz val="10"/>
      <color theme="1"/>
      <name val="Times New Roman"/>
      <family val="1"/>
    </font>
    <font>
      <sz val="10"/>
      <color rgb="FF000000"/>
      <name val="Times New Roman"/>
      <family val="1"/>
    </font>
    <font>
      <b/>
      <sz val="12"/>
      <color rgb="FF000000"/>
      <name val="Times New Roman"/>
      <family val="1"/>
    </font>
    <font>
      <sz val="9"/>
      <color rgb="FF000000"/>
      <name val="Times New Roman"/>
      <family val="1"/>
    </font>
    <font>
      <vertAlign val="superscript"/>
      <sz val="10"/>
      <color rgb="FF000000"/>
      <name val="Times New Roman"/>
      <family val="1"/>
    </font>
    <font>
      <sz val="9"/>
      <color theme="1"/>
      <name val="Times New Roman"/>
      <family val="1"/>
    </font>
    <font>
      <sz val="10"/>
      <color rgb="FFFF0000"/>
      <name val="Calibri"/>
      <family val="2"/>
      <scheme val="minor"/>
    </font>
    <font>
      <sz val="10"/>
      <color theme="4" tint="-0.249977111117893"/>
      <name val="Calibri"/>
      <family val="2"/>
      <scheme val="minor"/>
    </font>
    <font>
      <sz val="10"/>
      <name val="Times New Roman"/>
      <family val="1"/>
    </font>
    <font>
      <vertAlign val="superscript"/>
      <sz val="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xf numFmtId="0" fontId="2" fillId="0" borderId="1" xfId="0" applyFont="1" applyBorder="1" applyAlignment="1">
      <alignment wrapText="1"/>
    </xf>
    <xf numFmtId="0" fontId="4" fillId="0" borderId="1" xfId="0" applyFont="1" applyBorder="1" applyAlignment="1">
      <alignment wrapText="1"/>
    </xf>
    <xf numFmtId="6" fontId="4" fillId="0" borderId="1" xfId="0" applyNumberFormat="1" applyFont="1" applyBorder="1" applyAlignment="1">
      <alignment wrapText="1"/>
    </xf>
    <xf numFmtId="8" fontId="4" fillId="0" borderId="1" xfId="0" applyNumberFormat="1" applyFont="1" applyBorder="1" applyAlignment="1">
      <alignment wrapText="1"/>
    </xf>
    <xf numFmtId="6" fontId="2" fillId="0" borderId="1" xfId="0" applyNumberFormat="1" applyFont="1" applyBorder="1"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6" fillId="0" borderId="1" xfId="0" applyFont="1" applyBorder="1" applyAlignment="1">
      <alignment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left" wrapText="1" indent="1"/>
    </xf>
    <xf numFmtId="0" fontId="4" fillId="0" borderId="1" xfId="0" applyFont="1" applyBorder="1" applyAlignment="1">
      <alignment horizontal="left" wrapText="1" indent="2"/>
    </xf>
    <xf numFmtId="0" fontId="4" fillId="0" borderId="1" xfId="0" applyFont="1" applyBorder="1" applyAlignment="1">
      <alignment horizontal="right" wrapText="1"/>
    </xf>
    <xf numFmtId="0" fontId="4" fillId="0" borderId="1" xfId="0" applyFont="1" applyBorder="1" applyAlignment="1">
      <alignment horizontal="right" vertical="center" wrapText="1"/>
    </xf>
    <xf numFmtId="8" fontId="4" fillId="0" borderId="1" xfId="0" applyNumberFormat="1" applyFont="1" applyBorder="1" applyAlignment="1">
      <alignment horizontal="right" vertical="center" wrapText="1"/>
    </xf>
    <xf numFmtId="6" fontId="2" fillId="0" borderId="1" xfId="0" applyNumberFormat="1" applyFont="1" applyBorder="1" applyAlignment="1">
      <alignment horizontal="right" vertical="center" wrapText="1"/>
    </xf>
    <xf numFmtId="0" fontId="2" fillId="0" borderId="0" xfId="0" applyFont="1" applyAlignment="1"/>
    <xf numFmtId="0" fontId="7" fillId="0" borderId="0" xfId="0" applyFont="1"/>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xf numFmtId="0" fontId="4" fillId="0" borderId="1" xfId="0" applyFont="1" applyBorder="1"/>
    <xf numFmtId="164" fontId="4" fillId="0" borderId="1" xfId="0" applyNumberFormat="1" applyFont="1" applyBorder="1"/>
    <xf numFmtId="6" fontId="6" fillId="0" borderId="1" xfId="0" applyNumberFormat="1" applyFont="1" applyBorder="1" applyAlignment="1">
      <alignment wrapText="1"/>
    </xf>
    <xf numFmtId="6" fontId="6" fillId="0" borderId="1" xfId="0" applyNumberFormat="1" applyFont="1" applyBorder="1" applyAlignment="1">
      <alignment horizontal="right" vertical="center" wrapText="1"/>
    </xf>
    <xf numFmtId="1"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 fontId="4" fillId="0" borderId="1" xfId="0" applyNumberFormat="1" applyFont="1" applyBorder="1" applyAlignment="1">
      <alignment horizontal="center" wrapText="1"/>
    </xf>
    <xf numFmtId="165" fontId="4" fillId="0" borderId="1" xfId="0" applyNumberFormat="1" applyFont="1" applyBorder="1" applyAlignment="1">
      <alignment horizontal="center" wrapText="1"/>
    </xf>
    <xf numFmtId="1" fontId="4" fillId="0" borderId="0" xfId="0" applyNumberFormat="1"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vertical="center" wrapText="1"/>
    </xf>
    <xf numFmtId="6" fontId="4"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0" fontId="15" fillId="0" borderId="0" xfId="0" applyFont="1"/>
    <xf numFmtId="0" fontId="16" fillId="0" borderId="1" xfId="0" applyFont="1" applyFill="1" applyBorder="1" applyAlignment="1">
      <alignment horizontal="center" wrapText="1"/>
    </xf>
    <xf numFmtId="0" fontId="4"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4" fillId="0" borderId="1" xfId="0" applyFont="1" applyBorder="1" applyAlignment="1">
      <alignment horizontal="center"/>
    </xf>
    <xf numFmtId="0" fontId="5" fillId="0" borderId="0" xfId="0" applyFont="1" applyAlignment="1">
      <alignment horizontal="left" vertical="top"/>
    </xf>
    <xf numFmtId="0" fontId="4" fillId="0" borderId="0" xfId="0" applyFont="1" applyAlignment="1">
      <alignment horizontal="left" vertical="top"/>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7" fillId="0" borderId="0" xfId="0" applyFont="1" applyFill="1" applyAlignment="1">
      <alignment horizontal="left" vertical="top"/>
    </xf>
    <xf numFmtId="0" fontId="10" fillId="0" borderId="1" xfId="0" applyFont="1" applyBorder="1" applyAlignment="1">
      <alignment horizontal="center" vertical="center" wrapText="1"/>
    </xf>
    <xf numFmtId="0" fontId="1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workbookViewId="0">
      <selection activeCell="A49" sqref="A3:I49"/>
    </sheetView>
  </sheetViews>
  <sheetFormatPr defaultColWidth="9.1796875" defaultRowHeight="13" x14ac:dyDescent="0.3"/>
  <cols>
    <col min="1" max="1" width="44.26953125" style="20" customWidth="1"/>
    <col min="2" max="2" width="10.7265625" style="20" customWidth="1"/>
    <col min="3" max="3" width="12.1796875" style="20" customWidth="1"/>
    <col min="4" max="4" width="10.81640625" style="20" customWidth="1"/>
    <col min="5" max="5" width="13.54296875" style="20" customWidth="1"/>
    <col min="6" max="6" width="11.1796875" style="20" customWidth="1"/>
    <col min="7" max="7" width="13.54296875" style="20" customWidth="1"/>
    <col min="8" max="8" width="12.81640625" style="20" customWidth="1"/>
    <col min="9" max="9" width="11" style="20" customWidth="1"/>
    <col min="10" max="10" width="9.1796875" style="20"/>
    <col min="11" max="11" width="14.81640625" style="20" customWidth="1"/>
    <col min="12" max="16384" width="9.1796875" style="20"/>
  </cols>
  <sheetData>
    <row r="1" spans="1:12" ht="15" x14ac:dyDescent="0.3">
      <c r="A1" s="1" t="s">
        <v>0</v>
      </c>
    </row>
    <row r="3" spans="1:12" x14ac:dyDescent="0.3">
      <c r="A3" s="51" t="s">
        <v>1</v>
      </c>
      <c r="B3" s="7" t="s">
        <v>2</v>
      </c>
      <c r="C3" s="7" t="s">
        <v>3</v>
      </c>
      <c r="D3" s="7" t="s">
        <v>4</v>
      </c>
      <c r="E3" s="7" t="s">
        <v>5</v>
      </c>
      <c r="F3" s="7" t="s">
        <v>6</v>
      </c>
      <c r="G3" s="7" t="s">
        <v>7</v>
      </c>
      <c r="H3" s="7" t="s">
        <v>8</v>
      </c>
      <c r="I3" s="7" t="s">
        <v>9</v>
      </c>
    </row>
    <row r="4" spans="1:12" ht="64.5" customHeight="1" x14ac:dyDescent="0.3">
      <c r="A4" s="52"/>
      <c r="B4" s="7" t="s">
        <v>10</v>
      </c>
      <c r="C4" s="7" t="s">
        <v>11</v>
      </c>
      <c r="D4" s="7" t="s">
        <v>28</v>
      </c>
      <c r="E4" s="7" t="s">
        <v>12</v>
      </c>
      <c r="F4" s="7" t="s">
        <v>29</v>
      </c>
      <c r="G4" s="7" t="s">
        <v>30</v>
      </c>
      <c r="H4" s="7" t="s">
        <v>31</v>
      </c>
      <c r="I4" s="7" t="s">
        <v>32</v>
      </c>
    </row>
    <row r="5" spans="1:12" x14ac:dyDescent="0.3">
      <c r="A5" s="3" t="s">
        <v>13</v>
      </c>
      <c r="B5" s="8" t="s">
        <v>14</v>
      </c>
      <c r="C5" s="8" t="s">
        <v>15</v>
      </c>
      <c r="D5" s="8" t="s">
        <v>15</v>
      </c>
      <c r="E5" s="8" t="s">
        <v>15</v>
      </c>
      <c r="F5" s="8" t="s">
        <v>15</v>
      </c>
      <c r="G5" s="8" t="s">
        <v>15</v>
      </c>
      <c r="H5" s="8" t="s">
        <v>15</v>
      </c>
      <c r="I5" s="3" t="s">
        <v>15</v>
      </c>
      <c r="K5" s="56" t="s">
        <v>65</v>
      </c>
      <c r="L5" s="56"/>
    </row>
    <row r="6" spans="1:12" x14ac:dyDescent="0.3">
      <c r="A6" s="3" t="s">
        <v>16</v>
      </c>
      <c r="B6" s="8" t="s">
        <v>14</v>
      </c>
      <c r="C6" s="8" t="s">
        <v>15</v>
      </c>
      <c r="D6" s="8" t="s">
        <v>15</v>
      </c>
      <c r="E6" s="8" t="s">
        <v>15</v>
      </c>
      <c r="F6" s="8" t="s">
        <v>15</v>
      </c>
      <c r="G6" s="8" t="s">
        <v>15</v>
      </c>
      <c r="H6" s="8" t="s">
        <v>15</v>
      </c>
      <c r="I6" s="3" t="s">
        <v>15</v>
      </c>
      <c r="K6" s="25" t="s">
        <v>66</v>
      </c>
      <c r="L6" s="26">
        <v>149.84</v>
      </c>
    </row>
    <row r="7" spans="1:12" ht="26" x14ac:dyDescent="0.3">
      <c r="A7" s="3" t="s">
        <v>17</v>
      </c>
      <c r="B7" s="8">
        <v>54</v>
      </c>
      <c r="C7" s="8">
        <v>1</v>
      </c>
      <c r="D7" s="8">
        <f>+B7*C7</f>
        <v>54</v>
      </c>
      <c r="E7" s="8">
        <v>0</v>
      </c>
      <c r="F7" s="8">
        <f>+D7*E7</f>
        <v>0</v>
      </c>
      <c r="G7" s="8">
        <f>+F7*0.05</f>
        <v>0</v>
      </c>
      <c r="H7" s="8">
        <f>+F7*0.1</f>
        <v>0</v>
      </c>
      <c r="I7" s="4">
        <f>+$L$7*F7+$L$6*G7+$L$8*H7</f>
        <v>0</v>
      </c>
      <c r="K7" s="25" t="s">
        <v>67</v>
      </c>
      <c r="L7" s="26">
        <v>122.66</v>
      </c>
    </row>
    <row r="8" spans="1:12" x14ac:dyDescent="0.3">
      <c r="A8" s="3" t="s">
        <v>33</v>
      </c>
      <c r="B8" s="8" t="s">
        <v>15</v>
      </c>
      <c r="C8" s="8" t="s">
        <v>15</v>
      </c>
      <c r="D8" s="8"/>
      <c r="E8" s="8"/>
      <c r="F8" s="8"/>
      <c r="G8" s="8"/>
      <c r="H8" s="8"/>
      <c r="I8" s="3"/>
      <c r="K8" s="25" t="s">
        <v>68</v>
      </c>
      <c r="L8" s="26">
        <v>60.88</v>
      </c>
    </row>
    <row r="9" spans="1:12" ht="15.5" x14ac:dyDescent="0.3">
      <c r="A9" s="13" t="s">
        <v>44</v>
      </c>
      <c r="B9" s="8">
        <v>4.5</v>
      </c>
      <c r="C9" s="8">
        <v>1</v>
      </c>
      <c r="D9" s="8">
        <f t="shared" ref="D9:D32" si="0">+B9*C9</f>
        <v>4.5</v>
      </c>
      <c r="E9" s="8">
        <f>'O&amp;M'!F16</f>
        <v>2</v>
      </c>
      <c r="F9" s="8">
        <f t="shared" ref="F9:F20" si="1">+D9*E9</f>
        <v>9</v>
      </c>
      <c r="G9" s="8">
        <f t="shared" ref="G9:G20" si="2">+F9*0.05</f>
        <v>0.45</v>
      </c>
      <c r="H9" s="8">
        <f t="shared" ref="H9:H20" si="3">+F9*0.1</f>
        <v>0.9</v>
      </c>
      <c r="I9" s="5">
        <f>+$L$7*F9+$L$6*G9+$L$8*H9</f>
        <v>1226.1599999999999</v>
      </c>
      <c r="K9" s="24"/>
      <c r="L9" s="24"/>
    </row>
    <row r="10" spans="1:12" x14ac:dyDescent="0.3">
      <c r="A10" s="13" t="s">
        <v>34</v>
      </c>
      <c r="B10" s="8" t="s">
        <v>18</v>
      </c>
      <c r="C10" s="8" t="s">
        <v>15</v>
      </c>
      <c r="D10" s="8"/>
      <c r="E10" s="8"/>
      <c r="F10" s="8"/>
      <c r="G10" s="8"/>
      <c r="H10" s="8"/>
      <c r="I10" s="3"/>
    </row>
    <row r="11" spans="1:12" x14ac:dyDescent="0.3">
      <c r="A11" s="13" t="s">
        <v>35</v>
      </c>
      <c r="B11" s="8" t="s">
        <v>18</v>
      </c>
      <c r="C11" s="8" t="s">
        <v>15</v>
      </c>
      <c r="D11" s="8"/>
      <c r="E11" s="8"/>
      <c r="F11" s="8"/>
      <c r="G11" s="8"/>
      <c r="H11" s="8"/>
      <c r="I11" s="3"/>
    </row>
    <row r="12" spans="1:12" x14ac:dyDescent="0.3">
      <c r="A12" s="13" t="s">
        <v>36</v>
      </c>
      <c r="B12" s="8" t="s">
        <v>18</v>
      </c>
      <c r="C12" s="8" t="s">
        <v>15</v>
      </c>
      <c r="D12" s="8"/>
      <c r="E12" s="8"/>
      <c r="F12" s="8"/>
      <c r="G12" s="8"/>
      <c r="H12" s="8"/>
      <c r="I12" s="3"/>
    </row>
    <row r="13" spans="1:12" x14ac:dyDescent="0.3">
      <c r="A13" s="13" t="s">
        <v>37</v>
      </c>
      <c r="B13" s="8" t="s">
        <v>15</v>
      </c>
      <c r="C13" s="8" t="s">
        <v>15</v>
      </c>
      <c r="D13" s="8"/>
      <c r="E13" s="8"/>
      <c r="F13" s="8"/>
      <c r="G13" s="8"/>
      <c r="H13" s="8"/>
      <c r="I13" s="3"/>
    </row>
    <row r="14" spans="1:12" x14ac:dyDescent="0.3">
      <c r="A14" s="14" t="s">
        <v>19</v>
      </c>
      <c r="B14" s="8">
        <v>2</v>
      </c>
      <c r="C14" s="8">
        <v>1</v>
      </c>
      <c r="D14" s="8">
        <f t="shared" si="0"/>
        <v>2</v>
      </c>
      <c r="E14" s="8">
        <v>0</v>
      </c>
      <c r="F14" s="8">
        <f t="shared" si="1"/>
        <v>0</v>
      </c>
      <c r="G14" s="8">
        <f t="shared" si="2"/>
        <v>0</v>
      </c>
      <c r="H14" s="8">
        <f t="shared" si="3"/>
        <v>0</v>
      </c>
      <c r="I14" s="4">
        <f t="shared" ref="I14:I20" si="4">+$L$7*F14+$L$6*G14+$L$8*H14</f>
        <v>0</v>
      </c>
    </row>
    <row r="15" spans="1:12" x14ac:dyDescent="0.3">
      <c r="A15" s="14" t="s">
        <v>20</v>
      </c>
      <c r="B15" s="8">
        <v>2</v>
      </c>
      <c r="C15" s="8">
        <v>1</v>
      </c>
      <c r="D15" s="8">
        <f t="shared" si="0"/>
        <v>2</v>
      </c>
      <c r="E15" s="8">
        <v>0</v>
      </c>
      <c r="F15" s="8">
        <f t="shared" si="1"/>
        <v>0</v>
      </c>
      <c r="G15" s="8">
        <f t="shared" si="2"/>
        <v>0</v>
      </c>
      <c r="H15" s="8">
        <f t="shared" si="3"/>
        <v>0</v>
      </c>
      <c r="I15" s="4">
        <f t="shared" si="4"/>
        <v>0</v>
      </c>
    </row>
    <row r="16" spans="1:12" x14ac:dyDescent="0.3">
      <c r="A16" s="14" t="s">
        <v>21</v>
      </c>
      <c r="B16" s="8">
        <v>2</v>
      </c>
      <c r="C16" s="8">
        <v>1</v>
      </c>
      <c r="D16" s="8">
        <f t="shared" si="0"/>
        <v>2</v>
      </c>
      <c r="E16" s="8">
        <v>0</v>
      </c>
      <c r="F16" s="8">
        <f t="shared" si="1"/>
        <v>0</v>
      </c>
      <c r="G16" s="8">
        <f t="shared" si="2"/>
        <v>0</v>
      </c>
      <c r="H16" s="8">
        <f t="shared" si="3"/>
        <v>0</v>
      </c>
      <c r="I16" s="4">
        <f t="shared" si="4"/>
        <v>0</v>
      </c>
    </row>
    <row r="17" spans="1:10" x14ac:dyDescent="0.3">
      <c r="A17" s="14" t="s">
        <v>22</v>
      </c>
      <c r="B17" s="8">
        <v>2</v>
      </c>
      <c r="C17" s="8">
        <v>1</v>
      </c>
      <c r="D17" s="8">
        <f t="shared" si="0"/>
        <v>2</v>
      </c>
      <c r="E17" s="8">
        <v>0</v>
      </c>
      <c r="F17" s="8">
        <f t="shared" si="1"/>
        <v>0</v>
      </c>
      <c r="G17" s="8">
        <f t="shared" si="2"/>
        <v>0</v>
      </c>
      <c r="H17" s="8">
        <f t="shared" si="3"/>
        <v>0</v>
      </c>
      <c r="I17" s="4">
        <f t="shared" si="4"/>
        <v>0</v>
      </c>
    </row>
    <row r="18" spans="1:10" x14ac:dyDescent="0.3">
      <c r="A18" s="14" t="s">
        <v>23</v>
      </c>
      <c r="B18" s="8">
        <v>4</v>
      </c>
      <c r="C18" s="8">
        <v>1</v>
      </c>
      <c r="D18" s="8">
        <f t="shared" si="0"/>
        <v>4</v>
      </c>
      <c r="E18" s="8">
        <v>0</v>
      </c>
      <c r="F18" s="8">
        <f t="shared" si="1"/>
        <v>0</v>
      </c>
      <c r="G18" s="8">
        <f t="shared" si="2"/>
        <v>0</v>
      </c>
      <c r="H18" s="8">
        <f t="shared" si="3"/>
        <v>0</v>
      </c>
      <c r="I18" s="4">
        <f t="shared" si="4"/>
        <v>0</v>
      </c>
    </row>
    <row r="19" spans="1:10" ht="15.5" x14ac:dyDescent="0.3">
      <c r="A19" s="14" t="s">
        <v>63</v>
      </c>
      <c r="B19" s="46">
        <v>9</v>
      </c>
      <c r="C19" s="8">
        <v>2</v>
      </c>
      <c r="D19" s="8">
        <f t="shared" si="0"/>
        <v>18</v>
      </c>
      <c r="E19" s="8">
        <f>2*0.15</f>
        <v>0.3</v>
      </c>
      <c r="F19" s="8">
        <f t="shared" si="1"/>
        <v>5.3999999999999995</v>
      </c>
      <c r="G19" s="8">
        <f t="shared" si="2"/>
        <v>0.26999999999999996</v>
      </c>
      <c r="H19" s="8">
        <f t="shared" si="3"/>
        <v>0.53999999999999992</v>
      </c>
      <c r="I19" s="5">
        <f t="shared" si="4"/>
        <v>735.69599999999991</v>
      </c>
      <c r="J19" s="44"/>
    </row>
    <row r="20" spans="1:10" ht="15.5" x14ac:dyDescent="0.3">
      <c r="A20" s="14" t="s">
        <v>45</v>
      </c>
      <c r="B20" s="8">
        <v>8</v>
      </c>
      <c r="C20" s="8">
        <v>2</v>
      </c>
      <c r="D20" s="8">
        <f t="shared" si="0"/>
        <v>16</v>
      </c>
      <c r="E20" s="8">
        <f>E9-E19</f>
        <v>1.7</v>
      </c>
      <c r="F20" s="32">
        <f t="shared" si="1"/>
        <v>27.2</v>
      </c>
      <c r="G20" s="33">
        <f t="shared" si="2"/>
        <v>1.36</v>
      </c>
      <c r="H20" s="33">
        <f t="shared" si="3"/>
        <v>2.72</v>
      </c>
      <c r="I20" s="5">
        <f t="shared" si="4"/>
        <v>3705.7280000000001</v>
      </c>
    </row>
    <row r="21" spans="1:10" ht="13.5" x14ac:dyDescent="0.35">
      <c r="A21" s="9" t="s">
        <v>24</v>
      </c>
      <c r="B21" s="9"/>
      <c r="C21" s="9"/>
      <c r="D21" s="8"/>
      <c r="E21" s="9"/>
      <c r="F21" s="53">
        <f>SUM(F5:H20)</f>
        <v>47.839999999999996</v>
      </c>
      <c r="G21" s="53"/>
      <c r="H21" s="53"/>
      <c r="I21" s="27">
        <f>SUM(I5:I20)</f>
        <v>5667.5839999999998</v>
      </c>
    </row>
    <row r="22" spans="1:10" x14ac:dyDescent="0.3">
      <c r="A22" s="3" t="s">
        <v>25</v>
      </c>
      <c r="B22" s="3" t="s">
        <v>15</v>
      </c>
      <c r="C22" s="3" t="s">
        <v>15</v>
      </c>
      <c r="D22" s="8"/>
      <c r="E22" s="3" t="s">
        <v>15</v>
      </c>
      <c r="F22" s="3" t="s">
        <v>15</v>
      </c>
      <c r="G22" s="3" t="s">
        <v>15</v>
      </c>
      <c r="H22" s="3" t="s">
        <v>15</v>
      </c>
      <c r="I22" s="15" t="s">
        <v>15</v>
      </c>
    </row>
    <row r="23" spans="1:10" ht="15.5" x14ac:dyDescent="0.3">
      <c r="A23" s="13" t="s">
        <v>44</v>
      </c>
      <c r="B23" s="10" t="s">
        <v>116</v>
      </c>
      <c r="C23" s="10"/>
      <c r="D23" s="8"/>
      <c r="E23" s="10"/>
      <c r="F23" s="10"/>
      <c r="G23" s="10"/>
      <c r="H23" s="10"/>
      <c r="I23" s="17"/>
      <c r="J23" s="45"/>
    </row>
    <row r="24" spans="1:10" x14ac:dyDescent="0.3">
      <c r="A24" s="13" t="s">
        <v>38</v>
      </c>
      <c r="B24" s="10" t="s">
        <v>26</v>
      </c>
      <c r="C24" s="10" t="s">
        <v>15</v>
      </c>
      <c r="D24" s="8"/>
      <c r="E24" s="10"/>
      <c r="F24" s="10"/>
      <c r="G24" s="10"/>
      <c r="H24" s="10"/>
      <c r="I24" s="16"/>
    </row>
    <row r="25" spans="1:10" x14ac:dyDescent="0.3">
      <c r="A25" s="13" t="s">
        <v>39</v>
      </c>
      <c r="B25" s="10" t="s">
        <v>26</v>
      </c>
      <c r="C25" s="10" t="s">
        <v>15</v>
      </c>
      <c r="D25" s="8"/>
      <c r="E25" s="10"/>
      <c r="F25" s="10"/>
      <c r="G25" s="10"/>
      <c r="H25" s="10"/>
      <c r="I25" s="16"/>
    </row>
    <row r="26" spans="1:10" x14ac:dyDescent="0.3">
      <c r="A26" s="13" t="s">
        <v>40</v>
      </c>
      <c r="B26" s="10" t="s">
        <v>26</v>
      </c>
      <c r="C26" s="10" t="s">
        <v>15</v>
      </c>
      <c r="D26" s="8"/>
      <c r="E26" s="10"/>
      <c r="F26" s="10"/>
      <c r="G26" s="10"/>
      <c r="H26" s="10"/>
      <c r="I26" s="16"/>
    </row>
    <row r="27" spans="1:10" x14ac:dyDescent="0.3">
      <c r="A27" s="13" t="s">
        <v>41</v>
      </c>
      <c r="B27" s="10" t="s">
        <v>15</v>
      </c>
      <c r="C27" s="10" t="s">
        <v>15</v>
      </c>
      <c r="D27" s="8"/>
      <c r="E27" s="10"/>
      <c r="F27" s="10"/>
      <c r="G27" s="10"/>
      <c r="H27" s="10"/>
      <c r="I27" s="16"/>
    </row>
    <row r="28" spans="1:10" ht="15.5" x14ac:dyDescent="0.3">
      <c r="A28" s="14" t="s">
        <v>73</v>
      </c>
      <c r="B28" s="10">
        <v>3.3000000000000002E-2</v>
      </c>
      <c r="C28" s="11">
        <v>2600</v>
      </c>
      <c r="D28" s="32">
        <f t="shared" si="0"/>
        <v>85.8</v>
      </c>
      <c r="E28" s="10">
        <f>E9</f>
        <v>2</v>
      </c>
      <c r="F28" s="29">
        <f t="shared" ref="F28:F32" si="5">+D28*E28</f>
        <v>171.6</v>
      </c>
      <c r="G28" s="30">
        <f t="shared" ref="G28:G32" si="6">+F28*0.05</f>
        <v>8.58</v>
      </c>
      <c r="H28" s="29">
        <f t="shared" ref="H28:H32" si="7">+F28*0.1</f>
        <v>17.16</v>
      </c>
      <c r="I28" s="17">
        <f>+$L$7*F28+$L$6*G28+$L$8*H28</f>
        <v>23378.783999999996</v>
      </c>
    </row>
    <row r="29" spans="1:10" ht="15.5" x14ac:dyDescent="0.3">
      <c r="A29" s="14" t="s">
        <v>74</v>
      </c>
      <c r="B29" s="10">
        <v>2</v>
      </c>
      <c r="C29" s="10">
        <v>52</v>
      </c>
      <c r="D29" s="8">
        <f t="shared" si="0"/>
        <v>104</v>
      </c>
      <c r="E29" s="10">
        <f>E28</f>
        <v>2</v>
      </c>
      <c r="F29" s="10">
        <f t="shared" si="5"/>
        <v>208</v>
      </c>
      <c r="G29" s="29">
        <f t="shared" si="6"/>
        <v>10.4</v>
      </c>
      <c r="H29" s="29">
        <f t="shared" si="7"/>
        <v>20.8</v>
      </c>
      <c r="I29" s="17">
        <f>+$L$7*F29+$L$6*G29+$L$8*H29</f>
        <v>28337.919999999998</v>
      </c>
    </row>
    <row r="30" spans="1:10" ht="15.5" x14ac:dyDescent="0.3">
      <c r="A30" s="14" t="s">
        <v>75</v>
      </c>
      <c r="B30" s="10">
        <v>0.25</v>
      </c>
      <c r="C30" s="10">
        <v>3</v>
      </c>
      <c r="D30" s="33">
        <f t="shared" si="0"/>
        <v>0.75</v>
      </c>
      <c r="E30" s="10">
        <f t="shared" ref="E30:E32" si="8">E29</f>
        <v>2</v>
      </c>
      <c r="F30" s="30">
        <f t="shared" si="5"/>
        <v>1.5</v>
      </c>
      <c r="G30" s="31">
        <f t="shared" si="6"/>
        <v>7.5000000000000011E-2</v>
      </c>
      <c r="H30" s="10">
        <f t="shared" si="7"/>
        <v>0.15000000000000002</v>
      </c>
      <c r="I30" s="17">
        <f>+$L$7*F30+$L$6*G30+$L$8*H30</f>
        <v>204.36</v>
      </c>
      <c r="J30" s="44"/>
    </row>
    <row r="31" spans="1:10" ht="15.5" x14ac:dyDescent="0.3">
      <c r="A31" s="13" t="s">
        <v>77</v>
      </c>
      <c r="B31" s="10">
        <v>20</v>
      </c>
      <c r="C31" s="10">
        <v>1</v>
      </c>
      <c r="D31" s="8">
        <f t="shared" si="0"/>
        <v>20</v>
      </c>
      <c r="E31" s="10">
        <f t="shared" si="8"/>
        <v>2</v>
      </c>
      <c r="F31" s="10">
        <f t="shared" si="5"/>
        <v>40</v>
      </c>
      <c r="G31" s="10">
        <f t="shared" si="6"/>
        <v>2</v>
      </c>
      <c r="H31" s="10">
        <f t="shared" si="7"/>
        <v>4</v>
      </c>
      <c r="I31" s="17">
        <f>+$L$7*F31+$L$6*G31+$L$8*H31</f>
        <v>5449.6</v>
      </c>
    </row>
    <row r="32" spans="1:10" ht="15.5" x14ac:dyDescent="0.3">
      <c r="A32" s="13" t="s">
        <v>76</v>
      </c>
      <c r="B32" s="10">
        <v>0.25</v>
      </c>
      <c r="C32" s="10">
        <v>3</v>
      </c>
      <c r="D32" s="33">
        <f t="shared" si="0"/>
        <v>0.75</v>
      </c>
      <c r="E32" s="10">
        <f t="shared" si="8"/>
        <v>2</v>
      </c>
      <c r="F32" s="10">
        <f t="shared" si="5"/>
        <v>1.5</v>
      </c>
      <c r="G32" s="31">
        <f t="shared" si="6"/>
        <v>7.5000000000000011E-2</v>
      </c>
      <c r="H32" s="10">
        <f t="shared" si="7"/>
        <v>0.15000000000000002</v>
      </c>
      <c r="I32" s="17">
        <f>+$L$7*F32+$L$6*G32+$L$8*H32</f>
        <v>204.36</v>
      </c>
      <c r="J32" s="44"/>
    </row>
    <row r="33" spans="1:12" x14ac:dyDescent="0.3">
      <c r="A33" s="13" t="s">
        <v>42</v>
      </c>
      <c r="B33" s="10" t="s">
        <v>14</v>
      </c>
      <c r="C33" s="10" t="s">
        <v>15</v>
      </c>
      <c r="D33" s="10" t="s">
        <v>15</v>
      </c>
      <c r="E33" s="10" t="s">
        <v>15</v>
      </c>
      <c r="F33" s="10" t="s">
        <v>15</v>
      </c>
      <c r="G33" s="7" t="s">
        <v>15</v>
      </c>
      <c r="H33" s="10" t="s">
        <v>15</v>
      </c>
      <c r="I33" s="16" t="s">
        <v>15</v>
      </c>
    </row>
    <row r="34" spans="1:12" ht="13.5" x14ac:dyDescent="0.35">
      <c r="A34" s="9" t="s">
        <v>27</v>
      </c>
      <c r="B34" s="12"/>
      <c r="C34" s="12"/>
      <c r="D34" s="12"/>
      <c r="E34" s="12"/>
      <c r="F34" s="54">
        <f>SUM(F22:H33)</f>
        <v>485.98999999999995</v>
      </c>
      <c r="G34" s="54"/>
      <c r="H34" s="54"/>
      <c r="I34" s="28">
        <f>SUM(I22:I33)</f>
        <v>57575.023999999998</v>
      </c>
      <c r="K34" s="24" t="s">
        <v>86</v>
      </c>
      <c r="L34" s="24" t="s">
        <v>64</v>
      </c>
    </row>
    <row r="35" spans="1:12" ht="15.75" customHeight="1" x14ac:dyDescent="0.3">
      <c r="A35" s="2" t="s">
        <v>78</v>
      </c>
      <c r="B35" s="7"/>
      <c r="C35" s="7"/>
      <c r="D35" s="7"/>
      <c r="E35" s="7"/>
      <c r="F35" s="55">
        <f>ROUND(F21+F34,0)</f>
        <v>534</v>
      </c>
      <c r="G35" s="55"/>
      <c r="H35" s="55"/>
      <c r="I35" s="18">
        <f>+ROUND(I21+I34,-2)</f>
        <v>63200</v>
      </c>
      <c r="K35" s="24">
        <f>'O&amp;M'!E29</f>
        <v>4</v>
      </c>
      <c r="L35" s="34">
        <f>F35/K35</f>
        <v>133.5</v>
      </c>
    </row>
    <row r="36" spans="1:12" ht="15.75" customHeight="1" x14ac:dyDescent="0.3">
      <c r="A36" s="2" t="s">
        <v>79</v>
      </c>
      <c r="B36" s="7"/>
      <c r="C36" s="7"/>
      <c r="D36" s="7"/>
      <c r="E36" s="7"/>
      <c r="F36" s="21"/>
      <c r="G36" s="21"/>
      <c r="H36" s="21"/>
      <c r="I36" s="18">
        <v>544</v>
      </c>
    </row>
    <row r="37" spans="1:12" ht="15.75" customHeight="1" x14ac:dyDescent="0.3">
      <c r="A37" s="2" t="s">
        <v>80</v>
      </c>
      <c r="B37" s="7"/>
      <c r="C37" s="7"/>
      <c r="D37" s="7"/>
      <c r="E37" s="7"/>
      <c r="F37" s="21"/>
      <c r="G37" s="21"/>
      <c r="H37" s="21"/>
      <c r="I37" s="18">
        <f>ROUND(I35+I36,-2)</f>
        <v>63700</v>
      </c>
    </row>
    <row r="39" spans="1:12" x14ac:dyDescent="0.3">
      <c r="A39" s="19" t="s">
        <v>43</v>
      </c>
    </row>
    <row r="40" spans="1:12" ht="15.5" x14ac:dyDescent="0.3">
      <c r="A40" s="49" t="s">
        <v>70</v>
      </c>
      <c r="B40" s="49"/>
      <c r="C40" s="49"/>
      <c r="D40" s="49"/>
      <c r="E40" s="49"/>
      <c r="F40" s="49"/>
      <c r="G40" s="49"/>
      <c r="H40" s="49"/>
      <c r="I40" s="49"/>
    </row>
    <row r="41" spans="1:12" ht="46.5" customHeight="1" x14ac:dyDescent="0.3">
      <c r="A41" s="50" t="s">
        <v>117</v>
      </c>
      <c r="B41" s="50"/>
      <c r="C41" s="50"/>
      <c r="D41" s="50"/>
      <c r="E41" s="50"/>
      <c r="F41" s="50"/>
      <c r="G41" s="50"/>
      <c r="H41" s="50"/>
      <c r="I41" s="50"/>
    </row>
    <row r="42" spans="1:12" ht="15.5" x14ac:dyDescent="0.3">
      <c r="A42" s="49" t="s">
        <v>46</v>
      </c>
      <c r="B42" s="49"/>
      <c r="C42" s="49"/>
      <c r="D42" s="49"/>
      <c r="E42" s="49"/>
      <c r="F42" s="49"/>
      <c r="G42" s="49"/>
      <c r="H42" s="49"/>
      <c r="I42" s="49"/>
    </row>
    <row r="43" spans="1:12" ht="15.5" x14ac:dyDescent="0.3">
      <c r="A43" s="49" t="s">
        <v>69</v>
      </c>
      <c r="B43" s="49"/>
      <c r="C43" s="49"/>
      <c r="D43" s="49"/>
      <c r="E43" s="49"/>
      <c r="F43" s="49"/>
      <c r="G43" s="49"/>
      <c r="H43" s="49"/>
      <c r="I43" s="49"/>
    </row>
    <row r="44" spans="1:12" ht="15.5" x14ac:dyDescent="0.3">
      <c r="A44" s="49" t="s">
        <v>47</v>
      </c>
      <c r="B44" s="49"/>
      <c r="C44" s="49"/>
      <c r="D44" s="49"/>
      <c r="E44" s="49"/>
      <c r="F44" s="49"/>
      <c r="G44" s="49"/>
      <c r="H44" s="49"/>
      <c r="I44" s="49"/>
    </row>
    <row r="45" spans="1:12" ht="30.75" customHeight="1" x14ac:dyDescent="0.3">
      <c r="A45" s="49" t="s">
        <v>84</v>
      </c>
      <c r="B45" s="49"/>
      <c r="C45" s="49"/>
      <c r="D45" s="49"/>
      <c r="E45" s="49"/>
      <c r="F45" s="49"/>
      <c r="G45" s="49"/>
      <c r="H45" s="49"/>
      <c r="I45" s="49"/>
    </row>
    <row r="46" spans="1:12" ht="15.5" x14ac:dyDescent="0.3">
      <c r="A46" s="49" t="s">
        <v>83</v>
      </c>
      <c r="B46" s="49"/>
      <c r="C46" s="49"/>
      <c r="D46" s="49"/>
      <c r="E46" s="49"/>
      <c r="F46" s="49"/>
      <c r="G46" s="49"/>
      <c r="H46" s="49"/>
      <c r="I46" s="49"/>
    </row>
    <row r="47" spans="1:12" ht="21" customHeight="1" x14ac:dyDescent="0.3">
      <c r="A47" s="49" t="s">
        <v>85</v>
      </c>
      <c r="B47" s="49"/>
      <c r="C47" s="49"/>
      <c r="D47" s="49"/>
      <c r="E47" s="49"/>
      <c r="F47" s="49"/>
      <c r="G47" s="49"/>
      <c r="H47" s="49"/>
      <c r="I47" s="49"/>
    </row>
    <row r="48" spans="1:12" ht="18" customHeight="1" x14ac:dyDescent="0.3">
      <c r="A48" s="49" t="s">
        <v>82</v>
      </c>
      <c r="B48" s="49"/>
      <c r="C48" s="49"/>
      <c r="D48" s="49"/>
      <c r="E48" s="49"/>
      <c r="F48" s="49"/>
      <c r="G48" s="49"/>
      <c r="H48" s="49"/>
      <c r="I48" s="49"/>
    </row>
    <row r="49" spans="1:9" ht="23.25" customHeight="1" x14ac:dyDescent="0.3">
      <c r="A49" s="47" t="s">
        <v>81</v>
      </c>
      <c r="B49" s="48"/>
      <c r="C49" s="48"/>
      <c r="D49" s="48"/>
      <c r="E49" s="48"/>
      <c r="F49" s="48"/>
      <c r="G49" s="48"/>
      <c r="H49" s="48"/>
      <c r="I49" s="48"/>
    </row>
  </sheetData>
  <mergeCells count="15">
    <mergeCell ref="A3:A4"/>
    <mergeCell ref="F21:H21"/>
    <mergeCell ref="F34:H34"/>
    <mergeCell ref="F35:H35"/>
    <mergeCell ref="K5:L5"/>
    <mergeCell ref="A40:I40"/>
    <mergeCell ref="A41:I41"/>
    <mergeCell ref="A42:I42"/>
    <mergeCell ref="A43:I43"/>
    <mergeCell ref="A44:I44"/>
    <mergeCell ref="A49:I49"/>
    <mergeCell ref="A45:I45"/>
    <mergeCell ref="A46:I46"/>
    <mergeCell ref="A47:I47"/>
    <mergeCell ref="A48:I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workbookViewId="0">
      <selection activeCell="C24" sqref="C24"/>
    </sheetView>
  </sheetViews>
  <sheetFormatPr defaultRowHeight="14.5" x14ac:dyDescent="0.35"/>
  <cols>
    <col min="1" max="1" width="42" customWidth="1"/>
    <col min="2" max="2" width="12.81640625" bestFit="1" customWidth="1"/>
    <col min="3" max="3" width="11.54296875" customWidth="1"/>
    <col min="4" max="4" width="10.7265625" customWidth="1"/>
    <col min="5" max="5" width="9" customWidth="1"/>
    <col min="6" max="6" width="11" customWidth="1"/>
    <col min="7" max="7" width="11.7265625" customWidth="1"/>
    <col min="8" max="8" width="8.81640625" customWidth="1"/>
    <col min="9" max="9" width="9.26953125" bestFit="1" customWidth="1"/>
    <col min="11" max="11" width="12.7265625" customWidth="1"/>
  </cols>
  <sheetData>
    <row r="1" spans="1:12" ht="15.5" x14ac:dyDescent="0.35">
      <c r="A1" s="1" t="s">
        <v>48</v>
      </c>
    </row>
    <row r="3" spans="1:12" x14ac:dyDescent="0.35">
      <c r="A3" s="60" t="s">
        <v>49</v>
      </c>
      <c r="B3" s="7" t="s">
        <v>2</v>
      </c>
      <c r="C3" s="7" t="s">
        <v>3</v>
      </c>
      <c r="D3" s="7" t="s">
        <v>4</v>
      </c>
      <c r="E3" s="7" t="s">
        <v>5</v>
      </c>
      <c r="F3" s="7" t="s">
        <v>6</v>
      </c>
      <c r="G3" s="7" t="s">
        <v>7</v>
      </c>
      <c r="H3" s="7" t="s">
        <v>8</v>
      </c>
      <c r="I3" s="7" t="s">
        <v>9</v>
      </c>
    </row>
    <row r="4" spans="1:12" ht="63" customHeight="1" x14ac:dyDescent="0.35">
      <c r="A4" s="60"/>
      <c r="B4" s="7" t="s">
        <v>59</v>
      </c>
      <c r="C4" s="7" t="s">
        <v>58</v>
      </c>
      <c r="D4" s="7" t="s">
        <v>57</v>
      </c>
      <c r="E4" s="7" t="s">
        <v>62</v>
      </c>
      <c r="F4" s="7" t="s">
        <v>56</v>
      </c>
      <c r="G4" s="7" t="s">
        <v>55</v>
      </c>
      <c r="H4" s="7" t="s">
        <v>54</v>
      </c>
      <c r="I4" s="7" t="s">
        <v>53</v>
      </c>
    </row>
    <row r="5" spans="1:12" ht="16" x14ac:dyDescent="0.35">
      <c r="A5" s="3" t="s">
        <v>50</v>
      </c>
      <c r="B5" s="8">
        <v>48</v>
      </c>
      <c r="C5" s="8">
        <v>1</v>
      </c>
      <c r="D5" s="8">
        <f>+B5*C5</f>
        <v>48</v>
      </c>
      <c r="E5" s="8">
        <f>'O&amp;M'!F16*0.05</f>
        <v>0.1</v>
      </c>
      <c r="F5" s="8">
        <f>+D5*E5</f>
        <v>4.8000000000000007</v>
      </c>
      <c r="G5" s="8">
        <f>+F5*0.5</f>
        <v>2.4000000000000004</v>
      </c>
      <c r="H5" s="8">
        <f>+F5*0.1</f>
        <v>0.48000000000000009</v>
      </c>
      <c r="I5" s="5">
        <f>+$L$7*F5+$L$6*G5+$L$8*H5</f>
        <v>424.91040000000004</v>
      </c>
      <c r="K5" s="56" t="s">
        <v>65</v>
      </c>
      <c r="L5" s="56"/>
    </row>
    <row r="6" spans="1:12" x14ac:dyDescent="0.35">
      <c r="A6" s="3" t="s">
        <v>51</v>
      </c>
      <c r="B6" s="8" t="s">
        <v>15</v>
      </c>
      <c r="C6" s="8" t="s">
        <v>15</v>
      </c>
      <c r="D6" s="8"/>
      <c r="E6" s="8" t="s">
        <v>15</v>
      </c>
      <c r="F6" s="8"/>
      <c r="G6" s="8"/>
      <c r="H6" s="8"/>
      <c r="I6" s="3"/>
      <c r="K6" s="25" t="s">
        <v>66</v>
      </c>
      <c r="L6" s="26">
        <v>69.040000000000006</v>
      </c>
    </row>
    <row r="7" spans="1:12" x14ac:dyDescent="0.35">
      <c r="A7" s="13" t="s">
        <v>19</v>
      </c>
      <c r="B7" s="8">
        <v>2</v>
      </c>
      <c r="C7" s="8">
        <v>1</v>
      </c>
      <c r="D7" s="8">
        <f t="shared" ref="D7:D13" si="0">+B7*C7</f>
        <v>2</v>
      </c>
      <c r="E7" s="8">
        <v>0</v>
      </c>
      <c r="F7" s="8">
        <f t="shared" ref="F7:F13" si="1">+D7*E7</f>
        <v>0</v>
      </c>
      <c r="G7" s="8">
        <f t="shared" ref="G7:G13" si="2">+F7*0.5</f>
        <v>0</v>
      </c>
      <c r="H7" s="8">
        <f t="shared" ref="H7:H13" si="3">+F7*0.1</f>
        <v>0</v>
      </c>
      <c r="I7" s="4">
        <f t="shared" ref="I7:I13" si="4">+$L$7*F7+$L$6*G7+$L$8*H7</f>
        <v>0</v>
      </c>
      <c r="K7" s="25" t="s">
        <v>67</v>
      </c>
      <c r="L7" s="26">
        <v>51.23</v>
      </c>
    </row>
    <row r="8" spans="1:12" x14ac:dyDescent="0.35">
      <c r="A8" s="13" t="s">
        <v>52</v>
      </c>
      <c r="B8" s="8">
        <v>2</v>
      </c>
      <c r="C8" s="8">
        <v>1</v>
      </c>
      <c r="D8" s="8">
        <f t="shared" si="0"/>
        <v>2</v>
      </c>
      <c r="E8" s="8">
        <v>0</v>
      </c>
      <c r="F8" s="8">
        <f t="shared" si="1"/>
        <v>0</v>
      </c>
      <c r="G8" s="8">
        <f t="shared" si="2"/>
        <v>0</v>
      </c>
      <c r="H8" s="8">
        <f t="shared" si="3"/>
        <v>0</v>
      </c>
      <c r="I8" s="4">
        <f t="shared" si="4"/>
        <v>0</v>
      </c>
      <c r="K8" s="25" t="s">
        <v>68</v>
      </c>
      <c r="L8" s="26">
        <v>27.73</v>
      </c>
    </row>
    <row r="9" spans="1:12" x14ac:dyDescent="0.35">
      <c r="A9" s="13" t="s">
        <v>21</v>
      </c>
      <c r="B9" s="8">
        <v>2</v>
      </c>
      <c r="C9" s="8">
        <v>1</v>
      </c>
      <c r="D9" s="8">
        <f t="shared" si="0"/>
        <v>2</v>
      </c>
      <c r="E9" s="8">
        <v>0</v>
      </c>
      <c r="F9" s="8">
        <f t="shared" si="1"/>
        <v>0</v>
      </c>
      <c r="G9" s="8">
        <f t="shared" si="2"/>
        <v>0</v>
      </c>
      <c r="H9" s="8">
        <f t="shared" si="3"/>
        <v>0</v>
      </c>
      <c r="I9" s="4">
        <f t="shared" si="4"/>
        <v>0</v>
      </c>
    </row>
    <row r="10" spans="1:12" x14ac:dyDescent="0.35">
      <c r="A10" s="13" t="s">
        <v>22</v>
      </c>
      <c r="B10" s="8">
        <v>2</v>
      </c>
      <c r="C10" s="8">
        <v>1</v>
      </c>
      <c r="D10" s="8">
        <f t="shared" si="0"/>
        <v>2</v>
      </c>
      <c r="E10" s="8">
        <v>0</v>
      </c>
      <c r="F10" s="8">
        <f t="shared" si="1"/>
        <v>0</v>
      </c>
      <c r="G10" s="8">
        <f t="shared" si="2"/>
        <v>0</v>
      </c>
      <c r="H10" s="8">
        <f t="shared" si="3"/>
        <v>0</v>
      </c>
      <c r="I10" s="4">
        <f t="shared" si="4"/>
        <v>0</v>
      </c>
    </row>
    <row r="11" spans="1:12" x14ac:dyDescent="0.35">
      <c r="A11" s="13" t="s">
        <v>23</v>
      </c>
      <c r="B11" s="8">
        <v>40</v>
      </c>
      <c r="C11" s="8">
        <v>1</v>
      </c>
      <c r="D11" s="8">
        <f t="shared" si="0"/>
        <v>40</v>
      </c>
      <c r="E11" s="8">
        <v>0</v>
      </c>
      <c r="F11" s="8">
        <f t="shared" si="1"/>
        <v>0</v>
      </c>
      <c r="G11" s="8">
        <f t="shared" si="2"/>
        <v>0</v>
      </c>
      <c r="H11" s="8">
        <f t="shared" si="3"/>
        <v>0</v>
      </c>
      <c r="I11" s="4">
        <f t="shared" si="4"/>
        <v>0</v>
      </c>
    </row>
    <row r="12" spans="1:12" ht="16" x14ac:dyDescent="0.35">
      <c r="A12" s="13" t="s">
        <v>63</v>
      </c>
      <c r="B12" s="8">
        <v>20</v>
      </c>
      <c r="C12" s="8">
        <v>2</v>
      </c>
      <c r="D12" s="8">
        <f t="shared" si="0"/>
        <v>40</v>
      </c>
      <c r="E12" s="8">
        <f>'Table 1'!E19</f>
        <v>0.3</v>
      </c>
      <c r="F12" s="8">
        <f t="shared" si="1"/>
        <v>12</v>
      </c>
      <c r="G12" s="8">
        <f t="shared" si="2"/>
        <v>6</v>
      </c>
      <c r="H12" s="8">
        <f t="shared" si="3"/>
        <v>1.2000000000000002</v>
      </c>
      <c r="I12" s="5">
        <f t="shared" si="4"/>
        <v>1062.2760000000001</v>
      </c>
    </row>
    <row r="13" spans="1:12" ht="16" x14ac:dyDescent="0.35">
      <c r="A13" s="13" t="s">
        <v>45</v>
      </c>
      <c r="B13" s="8">
        <v>2</v>
      </c>
      <c r="C13" s="8">
        <v>2</v>
      </c>
      <c r="D13" s="8">
        <f t="shared" si="0"/>
        <v>4</v>
      </c>
      <c r="E13" s="8">
        <f>'Table 1'!E20</f>
        <v>1.7</v>
      </c>
      <c r="F13" s="8">
        <f t="shared" si="1"/>
        <v>6.8</v>
      </c>
      <c r="G13" s="8">
        <f t="shared" si="2"/>
        <v>3.4</v>
      </c>
      <c r="H13" s="8">
        <f t="shared" si="3"/>
        <v>0.68</v>
      </c>
      <c r="I13" s="5">
        <f t="shared" si="4"/>
        <v>601.95640000000003</v>
      </c>
    </row>
    <row r="14" spans="1:12" ht="15" customHeight="1" x14ac:dyDescent="0.35">
      <c r="A14" s="22" t="s">
        <v>71</v>
      </c>
      <c r="B14" s="2"/>
      <c r="C14" s="2"/>
      <c r="D14" s="2"/>
      <c r="E14" s="2"/>
      <c r="F14" s="59">
        <f>ROUND(SUM(F5:H13),0)</f>
        <v>38</v>
      </c>
      <c r="G14" s="59"/>
      <c r="H14" s="59"/>
      <c r="I14" s="6">
        <f>ROUND(SUM(I5:I13),-1)</f>
        <v>2090</v>
      </c>
    </row>
    <row r="16" spans="1:12" x14ac:dyDescent="0.35">
      <c r="A16" s="19" t="s">
        <v>43</v>
      </c>
    </row>
    <row r="17" spans="1:9" ht="15.5" x14ac:dyDescent="0.35">
      <c r="A17" s="57" t="s">
        <v>70</v>
      </c>
      <c r="B17" s="57"/>
      <c r="C17" s="57"/>
      <c r="D17" s="57"/>
      <c r="E17" s="57"/>
      <c r="F17" s="57"/>
      <c r="G17" s="57"/>
      <c r="H17" s="57"/>
      <c r="I17" s="57"/>
    </row>
    <row r="18" spans="1:9" ht="48" customHeight="1" x14ac:dyDescent="0.35">
      <c r="A18" s="49" t="s">
        <v>87</v>
      </c>
      <c r="B18" s="49"/>
      <c r="C18" s="49"/>
      <c r="D18" s="49"/>
      <c r="E18" s="49"/>
      <c r="F18" s="49"/>
      <c r="G18" s="49"/>
      <c r="H18" s="49"/>
      <c r="I18" s="49"/>
    </row>
    <row r="19" spans="1:9" ht="15.5" x14ac:dyDescent="0.35">
      <c r="A19" s="57" t="s">
        <v>60</v>
      </c>
      <c r="B19" s="57"/>
      <c r="C19" s="57"/>
      <c r="D19" s="57"/>
      <c r="E19" s="57"/>
      <c r="F19" s="57"/>
      <c r="G19" s="57"/>
      <c r="H19" s="57"/>
      <c r="I19" s="57"/>
    </row>
    <row r="20" spans="1:9" ht="15.5" x14ac:dyDescent="0.35">
      <c r="A20" s="61" t="s">
        <v>118</v>
      </c>
      <c r="B20" s="61"/>
      <c r="C20" s="61"/>
      <c r="D20" s="61"/>
      <c r="E20" s="61"/>
      <c r="F20" s="61"/>
      <c r="G20" s="61"/>
      <c r="H20" s="61"/>
      <c r="I20" s="61"/>
    </row>
    <row r="21" spans="1:9" ht="15.5" x14ac:dyDescent="0.35">
      <c r="A21" s="57" t="s">
        <v>61</v>
      </c>
      <c r="B21" s="57"/>
      <c r="C21" s="57"/>
      <c r="D21" s="57"/>
      <c r="E21" s="57"/>
      <c r="F21" s="57"/>
      <c r="G21" s="57"/>
      <c r="H21" s="57"/>
      <c r="I21" s="57"/>
    </row>
    <row r="22" spans="1:9" ht="15.5" x14ac:dyDescent="0.35">
      <c r="A22" s="58" t="s">
        <v>72</v>
      </c>
      <c r="B22" s="58"/>
      <c r="C22" s="58"/>
      <c r="D22" s="58"/>
      <c r="E22" s="58"/>
      <c r="F22" s="58"/>
      <c r="G22" s="58"/>
      <c r="H22" s="58"/>
      <c r="I22" s="58"/>
    </row>
  </sheetData>
  <mergeCells count="9">
    <mergeCell ref="A21:I21"/>
    <mergeCell ref="A22:I22"/>
    <mergeCell ref="K5:L5"/>
    <mergeCell ref="F14:H14"/>
    <mergeCell ref="A3:A4"/>
    <mergeCell ref="A17:I17"/>
    <mergeCell ref="A18:I18"/>
    <mergeCell ref="A19:I19"/>
    <mergeCell ref="A20:I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0FCA-D39B-42B3-B4D1-54B1394726C2}">
  <dimension ref="A2:G29"/>
  <sheetViews>
    <sheetView topLeftCell="A16" workbookViewId="0">
      <selection activeCell="E29" sqref="E29"/>
    </sheetView>
  </sheetViews>
  <sheetFormatPr defaultRowHeight="14.5" x14ac:dyDescent="0.35"/>
  <cols>
    <col min="1" max="1" width="22.7265625" customWidth="1"/>
    <col min="2" max="7" width="13" customWidth="1"/>
  </cols>
  <sheetData>
    <row r="2" spans="1:7" ht="16.5" customHeight="1" x14ac:dyDescent="0.35">
      <c r="A2" s="62" t="s">
        <v>90</v>
      </c>
      <c r="B2" s="62"/>
      <c r="C2" s="62"/>
      <c r="D2" s="62"/>
      <c r="E2" s="62"/>
      <c r="F2" s="62"/>
      <c r="G2" s="62"/>
    </row>
    <row r="3" spans="1:7" x14ac:dyDescent="0.35">
      <c r="A3" s="35" t="s">
        <v>2</v>
      </c>
      <c r="B3" s="35" t="s">
        <v>3</v>
      </c>
      <c r="C3" s="35" t="s">
        <v>4</v>
      </c>
      <c r="D3" s="35" t="s">
        <v>5</v>
      </c>
      <c r="E3" s="35" t="s">
        <v>6</v>
      </c>
      <c r="F3" s="35" t="s">
        <v>7</v>
      </c>
      <c r="G3" s="35" t="s">
        <v>8</v>
      </c>
    </row>
    <row r="4" spans="1:7" ht="39" x14ac:dyDescent="0.35">
      <c r="A4" s="36" t="s">
        <v>91</v>
      </c>
      <c r="B4" s="36" t="s">
        <v>92</v>
      </c>
      <c r="C4" s="36" t="s">
        <v>93</v>
      </c>
      <c r="D4" s="36" t="s">
        <v>94</v>
      </c>
      <c r="E4" s="36" t="s">
        <v>95</v>
      </c>
      <c r="F4" s="36" t="s">
        <v>96</v>
      </c>
      <c r="G4" s="36" t="s">
        <v>113</v>
      </c>
    </row>
    <row r="5" spans="1:7" x14ac:dyDescent="0.35">
      <c r="A5" s="37" t="s">
        <v>88</v>
      </c>
      <c r="B5" s="38">
        <v>2139</v>
      </c>
      <c r="C5" s="10">
        <v>0</v>
      </c>
      <c r="D5" s="38">
        <v>0</v>
      </c>
      <c r="E5" s="38">
        <v>272</v>
      </c>
      <c r="F5" s="10">
        <v>2</v>
      </c>
      <c r="G5" s="38">
        <f>E5*F5</f>
        <v>544</v>
      </c>
    </row>
    <row r="6" spans="1:7" x14ac:dyDescent="0.35">
      <c r="A6" s="37"/>
      <c r="B6" s="10"/>
      <c r="C6" s="10"/>
      <c r="D6" s="10"/>
      <c r="E6" s="10"/>
      <c r="F6" s="23" t="s">
        <v>89</v>
      </c>
      <c r="G6" s="39">
        <f>G5</f>
        <v>544</v>
      </c>
    </row>
    <row r="9" spans="1:7" ht="15" x14ac:dyDescent="0.35">
      <c r="A9" s="62" t="s">
        <v>97</v>
      </c>
      <c r="B9" s="62"/>
      <c r="C9" s="62"/>
      <c r="D9" s="62"/>
      <c r="E9" s="62"/>
      <c r="F9" s="62"/>
    </row>
    <row r="10" spans="1:7" ht="60" customHeight="1" x14ac:dyDescent="0.35">
      <c r="A10" s="40"/>
      <c r="B10" s="63" t="s">
        <v>98</v>
      </c>
      <c r="C10" s="63"/>
      <c r="D10" s="41" t="s">
        <v>99</v>
      </c>
      <c r="E10" s="41"/>
      <c r="F10" s="41"/>
    </row>
    <row r="11" spans="1:7" x14ac:dyDescent="0.35">
      <c r="A11" s="36"/>
      <c r="B11" s="35" t="s">
        <v>2</v>
      </c>
      <c r="C11" s="35" t="s">
        <v>3</v>
      </c>
      <c r="D11" s="35" t="s">
        <v>4</v>
      </c>
      <c r="E11" s="35" t="s">
        <v>5</v>
      </c>
      <c r="F11" s="35" t="s">
        <v>6</v>
      </c>
    </row>
    <row r="12" spans="1:7" ht="78" x14ac:dyDescent="0.35">
      <c r="A12" s="35" t="s">
        <v>100</v>
      </c>
      <c r="B12" s="36" t="s">
        <v>101</v>
      </c>
      <c r="C12" s="36" t="s">
        <v>102</v>
      </c>
      <c r="D12" s="36" t="s">
        <v>103</v>
      </c>
      <c r="E12" s="36" t="s">
        <v>104</v>
      </c>
      <c r="F12" s="36" t="s">
        <v>114</v>
      </c>
    </row>
    <row r="13" spans="1:7" x14ac:dyDescent="0.35">
      <c r="A13" s="42">
        <v>1</v>
      </c>
      <c r="B13" s="42">
        <v>0</v>
      </c>
      <c r="C13" s="42">
        <v>2</v>
      </c>
      <c r="D13" s="42">
        <v>0</v>
      </c>
      <c r="E13" s="42">
        <v>0</v>
      </c>
      <c r="F13" s="42">
        <v>2</v>
      </c>
    </row>
    <row r="14" spans="1:7" x14ac:dyDescent="0.35">
      <c r="A14" s="42">
        <v>2</v>
      </c>
      <c r="B14" s="42">
        <v>0</v>
      </c>
      <c r="C14" s="42">
        <v>2</v>
      </c>
      <c r="D14" s="42">
        <v>0</v>
      </c>
      <c r="E14" s="42">
        <v>0</v>
      </c>
      <c r="F14" s="42">
        <v>2</v>
      </c>
    </row>
    <row r="15" spans="1:7" x14ac:dyDescent="0.35">
      <c r="A15" s="42">
        <v>3</v>
      </c>
      <c r="B15" s="42">
        <v>0</v>
      </c>
      <c r="C15" s="42">
        <v>2</v>
      </c>
      <c r="D15" s="42">
        <v>0</v>
      </c>
      <c r="E15" s="42">
        <v>0</v>
      </c>
      <c r="F15" s="42">
        <v>2</v>
      </c>
    </row>
    <row r="16" spans="1:7" x14ac:dyDescent="0.35">
      <c r="A16" s="42" t="s">
        <v>105</v>
      </c>
      <c r="B16" s="42">
        <v>0</v>
      </c>
      <c r="C16" s="42">
        <v>2</v>
      </c>
      <c r="D16" s="42">
        <v>0</v>
      </c>
      <c r="E16" s="42">
        <v>0</v>
      </c>
      <c r="F16" s="43">
        <v>2</v>
      </c>
    </row>
    <row r="19" spans="1:5" ht="15" x14ac:dyDescent="0.35">
      <c r="A19" s="62" t="s">
        <v>106</v>
      </c>
      <c r="B19" s="62"/>
      <c r="C19" s="62"/>
      <c r="D19" s="62"/>
      <c r="E19" s="62"/>
    </row>
    <row r="20" spans="1:5" x14ac:dyDescent="0.35">
      <c r="A20" s="42" t="s">
        <v>2</v>
      </c>
      <c r="B20" s="42" t="s">
        <v>3</v>
      </c>
      <c r="C20" s="42" t="s">
        <v>4</v>
      </c>
      <c r="D20" s="42" t="s">
        <v>5</v>
      </c>
      <c r="E20" s="42" t="s">
        <v>6</v>
      </c>
    </row>
    <row r="21" spans="1:5" ht="69" x14ac:dyDescent="0.35">
      <c r="A21" s="42" t="s">
        <v>107</v>
      </c>
      <c r="B21" s="42" t="s">
        <v>97</v>
      </c>
      <c r="C21" s="42" t="s">
        <v>108</v>
      </c>
      <c r="D21" s="42" t="s">
        <v>109</v>
      </c>
      <c r="E21" s="42" t="s">
        <v>115</v>
      </c>
    </row>
    <row r="22" spans="1:5" x14ac:dyDescent="0.35">
      <c r="A22" s="37" t="s">
        <v>19</v>
      </c>
      <c r="B22" s="10">
        <v>0</v>
      </c>
      <c r="C22" s="10">
        <v>1</v>
      </c>
      <c r="D22" s="10" t="s">
        <v>14</v>
      </c>
      <c r="E22" s="10">
        <f>B22*C22</f>
        <v>0</v>
      </c>
    </row>
    <row r="23" spans="1:5" ht="26" x14ac:dyDescent="0.35">
      <c r="A23" s="37" t="s">
        <v>110</v>
      </c>
      <c r="B23" s="10">
        <v>0</v>
      </c>
      <c r="C23" s="10">
        <v>1</v>
      </c>
      <c r="D23" s="10" t="s">
        <v>14</v>
      </c>
      <c r="E23" s="10">
        <f t="shared" ref="E23:E28" si="0">B23*C23</f>
        <v>0</v>
      </c>
    </row>
    <row r="24" spans="1:5" ht="26" x14ac:dyDescent="0.35">
      <c r="A24" s="37" t="s">
        <v>21</v>
      </c>
      <c r="B24" s="10">
        <v>0</v>
      </c>
      <c r="C24" s="10">
        <v>1</v>
      </c>
      <c r="D24" s="10" t="s">
        <v>14</v>
      </c>
      <c r="E24" s="10">
        <f t="shared" si="0"/>
        <v>0</v>
      </c>
    </row>
    <row r="25" spans="1:5" x14ac:dyDescent="0.35">
      <c r="A25" s="37" t="s">
        <v>22</v>
      </c>
      <c r="B25" s="10">
        <v>0</v>
      </c>
      <c r="C25" s="10">
        <v>1</v>
      </c>
      <c r="D25" s="10" t="s">
        <v>14</v>
      </c>
      <c r="E25" s="10">
        <f t="shared" si="0"/>
        <v>0</v>
      </c>
    </row>
    <row r="26" spans="1:5" ht="26" x14ac:dyDescent="0.35">
      <c r="A26" s="37" t="s">
        <v>23</v>
      </c>
      <c r="B26" s="10">
        <v>0</v>
      </c>
      <c r="C26" s="10">
        <v>1</v>
      </c>
      <c r="D26" s="10" t="s">
        <v>14</v>
      </c>
      <c r="E26" s="10">
        <f t="shared" si="0"/>
        <v>0</v>
      </c>
    </row>
    <row r="27" spans="1:5" ht="26" x14ac:dyDescent="0.35">
      <c r="A27" s="37" t="s">
        <v>111</v>
      </c>
      <c r="B27" s="10">
        <f>'Table 1'!E19</f>
        <v>0.3</v>
      </c>
      <c r="C27" s="10">
        <v>2</v>
      </c>
      <c r="D27" s="10" t="s">
        <v>14</v>
      </c>
      <c r="E27" s="10">
        <f t="shared" si="0"/>
        <v>0.6</v>
      </c>
    </row>
    <row r="28" spans="1:5" ht="26" x14ac:dyDescent="0.35">
      <c r="A28" s="37" t="s">
        <v>112</v>
      </c>
      <c r="B28" s="10">
        <f>'Table 1'!E20</f>
        <v>1.7</v>
      </c>
      <c r="C28" s="10">
        <v>2</v>
      </c>
      <c r="D28" s="10" t="s">
        <v>14</v>
      </c>
      <c r="E28" s="10">
        <f t="shared" si="0"/>
        <v>3.4</v>
      </c>
    </row>
    <row r="29" spans="1:5" x14ac:dyDescent="0.35">
      <c r="A29" s="37"/>
      <c r="B29" s="10"/>
      <c r="C29" s="10"/>
      <c r="D29" s="23" t="s">
        <v>89</v>
      </c>
      <c r="E29" s="23">
        <f>SUM(E22:E28)</f>
        <v>4</v>
      </c>
    </row>
  </sheetData>
  <mergeCells count="4">
    <mergeCell ref="A19:E19"/>
    <mergeCell ref="A2:G2"/>
    <mergeCell ref="A9:F9"/>
    <mergeCell ref="B10:C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2017-06-27T20:35:31Z</dcterms:created>
  <dcterms:modified xsi:type="dcterms:W3CDTF">2021-06-25T19:33:20Z</dcterms:modified>
</cp:coreProperties>
</file>