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F5801E2-7FEB-4228-8932-684D305781B3}" xr6:coauthVersionLast="46" xr6:coauthVersionMax="46" xr10:uidLastSave="{00000000-0000-0000-0000-000000000000}"/>
  <bookViews>
    <workbookView xWindow="-110" yWindow="-110" windowWidth="19420" windowHeight="10420" xr2:uid="{00000000-000D-0000-FFFF-FFFF00000000}"/>
  </bookViews>
  <sheets>
    <sheet name="industry" sheetId="1" r:id="rId1"/>
    <sheet name="agency" sheetId="2" r:id="rId2"/>
    <sheet name="O&amp;M" sheetId="3" r:id="rId3"/>
    <sheet name="Total Annual Respons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F15" i="2"/>
  <c r="I15" i="2" l="1"/>
  <c r="I38" i="1" l="1"/>
  <c r="F38" i="1"/>
  <c r="I26" i="1"/>
  <c r="F26" i="1"/>
  <c r="C12" i="4"/>
  <c r="E13" i="2"/>
  <c r="F39" i="1" l="1"/>
  <c r="G9" i="3"/>
  <c r="F12" i="4"/>
  <c r="F13" i="4" s="1"/>
  <c r="F11" i="4"/>
  <c r="F10" i="4"/>
  <c r="F9" i="4"/>
  <c r="F8" i="4"/>
  <c r="E34" i="1"/>
  <c r="E25" i="1"/>
  <c r="D36" i="1" l="1"/>
  <c r="D35" i="1"/>
  <c r="D34" i="1"/>
  <c r="D33" i="1"/>
  <c r="D25" i="1"/>
  <c r="D24" i="1"/>
  <c r="D23" i="1"/>
  <c r="D22" i="1"/>
  <c r="D21" i="1"/>
  <c r="D17" i="1"/>
  <c r="F17" i="1" s="1"/>
  <c r="D16" i="1"/>
  <c r="D15" i="1"/>
  <c r="D14" i="1"/>
  <c r="D12" i="1"/>
  <c r="D11" i="1"/>
  <c r="D8" i="1"/>
  <c r="H17" i="1" l="1"/>
  <c r="G17" i="1"/>
  <c r="K38" i="1"/>
  <c r="D9" i="3" l="1"/>
  <c r="I40" i="1" l="1"/>
  <c r="F14" i="2" l="1"/>
  <c r="F13" i="2"/>
  <c r="F12" i="2"/>
  <c r="G12" i="2" s="1"/>
  <c r="F11" i="2"/>
  <c r="G11" i="2" s="1"/>
  <c r="F10" i="2"/>
  <c r="F5" i="2"/>
  <c r="F34" i="1"/>
  <c r="H34" i="1" s="1"/>
  <c r="F35" i="1"/>
  <c r="G35" i="1" s="1"/>
  <c r="F36" i="1"/>
  <c r="H36" i="1" s="1"/>
  <c r="F33" i="1"/>
  <c r="F25" i="1"/>
  <c r="F24" i="1"/>
  <c r="F23" i="1"/>
  <c r="F22" i="1"/>
  <c r="F21" i="1"/>
  <c r="F16" i="1"/>
  <c r="F15" i="1"/>
  <c r="F14" i="1"/>
  <c r="F12" i="1"/>
  <c r="F11" i="1"/>
  <c r="H11" i="1" s="1"/>
  <c r="F8" i="1"/>
  <c r="G33" i="1" l="1"/>
  <c r="H11" i="2"/>
  <c r="I11" i="2" s="1"/>
  <c r="H12" i="2"/>
  <c r="I12" i="2" s="1"/>
  <c r="G14" i="2"/>
  <c r="H14" i="2"/>
  <c r="H13" i="2"/>
  <c r="G13" i="2"/>
  <c r="H10" i="2"/>
  <c r="G10" i="2"/>
  <c r="I10" i="2" s="1"/>
  <c r="H5" i="2"/>
  <c r="G5" i="2"/>
  <c r="G25" i="1"/>
  <c r="H25" i="1"/>
  <c r="G24" i="1"/>
  <c r="H24" i="1"/>
  <c r="G23" i="1"/>
  <c r="H23" i="1"/>
  <c r="G22" i="1"/>
  <c r="H22" i="1"/>
  <c r="G21" i="1"/>
  <c r="H21" i="1"/>
  <c r="G16" i="1"/>
  <c r="H16" i="1"/>
  <c r="G15" i="1"/>
  <c r="H15" i="1"/>
  <c r="G14" i="1"/>
  <c r="H14" i="1"/>
  <c r="G12" i="1"/>
  <c r="H12" i="1"/>
  <c r="G11" i="1"/>
  <c r="I11" i="1" s="1"/>
  <c r="G8" i="1"/>
  <c r="H8" i="1"/>
  <c r="G36" i="1"/>
  <c r="I36" i="1" s="1"/>
  <c r="G34" i="1"/>
  <c r="I34" i="1" s="1"/>
  <c r="H35" i="1"/>
  <c r="I35" i="1" s="1"/>
  <c r="H33" i="1"/>
  <c r="I5" i="2" l="1"/>
  <c r="I8" i="1"/>
  <c r="I14" i="2"/>
  <c r="I21" i="1"/>
  <c r="I22" i="1"/>
  <c r="I13" i="2"/>
  <c r="I24" i="1"/>
  <c r="I15" i="1"/>
  <c r="I25" i="1"/>
  <c r="I23" i="1"/>
  <c r="I12" i="1"/>
  <c r="I16" i="1"/>
  <c r="I14" i="1"/>
  <c r="I33" i="1"/>
  <c r="K39" i="1" l="1"/>
  <c r="I39" i="1"/>
  <c r="I41" i="1" s="1"/>
</calcChain>
</file>

<file path=xl/sharedStrings.xml><?xml version="1.0" encoding="utf-8"?>
<sst xmlns="http://schemas.openxmlformats.org/spreadsheetml/2006/main" count="134" uniqueCount="118">
  <si>
    <t>Burden item</t>
  </si>
  <si>
    <t>1.  Applications</t>
  </si>
  <si>
    <t>N/A</t>
  </si>
  <si>
    <t>2.  Survey and Studies</t>
  </si>
  <si>
    <t>3.  Reporting requirements</t>
  </si>
  <si>
    <t xml:space="preserve">     B.  Required activities</t>
  </si>
  <si>
    <t>1)  Initial performance test and reports</t>
  </si>
  <si>
    <t xml:space="preserve">     C.  Create information</t>
  </si>
  <si>
    <t>See 3B</t>
  </si>
  <si>
    <t xml:space="preserve">     D.  Gather existing information</t>
  </si>
  <si>
    <t>See 3E</t>
  </si>
  <si>
    <t xml:space="preserve">     E.  Write Report</t>
  </si>
  <si>
    <r>
      <t xml:space="preserve">3)  Initial test report </t>
    </r>
    <r>
      <rPr>
        <vertAlign val="superscript"/>
        <sz val="10"/>
        <color rgb="FF000000"/>
        <rFont val="Times New Roman"/>
        <family val="1"/>
      </rPr>
      <t>c</t>
    </r>
  </si>
  <si>
    <t>Subtotal for Reporting Requirements</t>
  </si>
  <si>
    <t>4.  Recordkeeping requirements</t>
  </si>
  <si>
    <t>See 3A</t>
  </si>
  <si>
    <t xml:space="preserve">     B.  Plan activities</t>
  </si>
  <si>
    <t xml:space="preserve">     C.  Implement activities</t>
  </si>
  <si>
    <t xml:space="preserve">     D.  Develop record system</t>
  </si>
  <si>
    <t xml:space="preserve">     E.  Record information</t>
  </si>
  <si>
    <t xml:space="preserve">3)  Records of employee review of operations manual </t>
  </si>
  <si>
    <t>F.  Perform Audits</t>
  </si>
  <si>
    <t>Subtotal for Recordkeeping Requirements</t>
  </si>
  <si>
    <t>Activity</t>
  </si>
  <si>
    <t>3.  Required activities</t>
  </si>
  <si>
    <t xml:space="preserve">     A.  Create information</t>
  </si>
  <si>
    <t xml:space="preserve">     B.  Gather information</t>
  </si>
  <si>
    <t>See 3A &amp;  3F</t>
  </si>
  <si>
    <t xml:space="preserve">     C.  Report reviews</t>
  </si>
  <si>
    <r>
      <t xml:space="preserve">2)  Review initial compliance test report </t>
    </r>
    <r>
      <rPr>
        <vertAlign val="superscript"/>
        <sz val="10"/>
        <color rgb="FF000000"/>
        <rFont val="Times New Roman"/>
        <family val="1"/>
      </rPr>
      <t>c</t>
    </r>
  </si>
  <si>
    <t>Assumptions:</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</si>
  <si>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</si>
  <si>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</si>
  <si>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</si>
  <si>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</si>
  <si>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</si>
  <si>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</si>
  <si>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(D)
Respondents per year</t>
    </r>
    <r>
      <rPr>
        <vertAlign val="superscript"/>
        <sz val="12"/>
        <color theme="1"/>
        <rFont val="Times New Roman"/>
        <family val="1"/>
      </rPr>
      <t>a</t>
    </r>
  </si>
  <si>
    <r>
      <t>(H)
Total Cost per year</t>
    </r>
    <r>
      <rPr>
        <vertAlign val="superscript"/>
        <sz val="10"/>
        <color theme="1"/>
        <rFont val="Times New Roman"/>
        <family val="1"/>
      </rPr>
      <t>b</t>
    </r>
  </si>
  <si>
    <r>
      <t>c</t>
    </r>
    <r>
      <rPr>
        <sz val="10"/>
        <color rgb="FF000000"/>
        <rFont val="Times New Roman"/>
        <family val="1"/>
      </rPr>
      <t xml:space="preserve"> We have assumed that this is a one-time only cost.</t>
    </r>
  </si>
  <si>
    <t>(A)
EPA person- hours per occurrence</t>
  </si>
  <si>
    <t>(B)
No. of occurrences per plant per year</t>
  </si>
  <si>
    <r>
      <t>(D)
Plants per year</t>
    </r>
    <r>
      <rPr>
        <vertAlign val="superscript"/>
        <sz val="12"/>
        <color theme="1"/>
        <rFont val="Times New Roman"/>
        <family val="1"/>
      </rPr>
      <t>a</t>
    </r>
  </si>
  <si>
    <r>
      <t>(H)
Cost, $</t>
    </r>
    <r>
      <rPr>
        <vertAlign val="superscript"/>
        <sz val="12"/>
        <color theme="1"/>
        <rFont val="Times New Roman"/>
        <family val="1"/>
      </rPr>
      <t>b</t>
    </r>
  </si>
  <si>
    <t>(C)
EPA person- hours per plant per year
(C=AxB)</t>
  </si>
  <si>
    <t>(F)
Management person-hours per year
(Ex0.05)</t>
  </si>
  <si>
    <t>(G)
Clerical person-hours per year
(Ex0.1)</t>
  </si>
  <si>
    <t>(E)
Technical person-hours per year
(E=CxD)</t>
  </si>
  <si>
    <t>2.  Familiarization with the regulatory requirements</t>
  </si>
  <si>
    <r>
      <t xml:space="preserve">1) Notification of final compliance </t>
    </r>
    <r>
      <rPr>
        <vertAlign val="superscript"/>
        <sz val="10"/>
        <color rgb="FF000000"/>
        <rFont val="Times New Roman"/>
        <family val="1"/>
      </rPr>
      <t>c</t>
    </r>
  </si>
  <si>
    <r>
      <t xml:space="preserve">5)  Review waste management plan </t>
    </r>
    <r>
      <rPr>
        <vertAlign val="superscript"/>
        <sz val="10"/>
        <color rgb="FF000000"/>
        <rFont val="Times New Roman"/>
        <family val="1"/>
      </rPr>
      <t>c</t>
    </r>
  </si>
  <si>
    <t>2)  CEMS demonstration (CO, O2)</t>
  </si>
  <si>
    <r>
      <t xml:space="preserve">4)  Daily calibration and operation </t>
    </r>
    <r>
      <rPr>
        <vertAlign val="superscript"/>
        <sz val="10"/>
        <color rgb="FF000000"/>
        <rFont val="Times New Roman"/>
        <family val="1"/>
      </rPr>
      <t>e</t>
    </r>
  </si>
  <si>
    <t>a) Initial demonstration</t>
  </si>
  <si>
    <r>
      <t>1)  Preconstruction report</t>
    </r>
    <r>
      <rPr>
        <vertAlign val="superscript"/>
        <sz val="10"/>
        <color rgb="FF000000"/>
        <rFont val="Times New Roman"/>
        <family val="1"/>
      </rPr>
      <t>c</t>
    </r>
    <r>
      <rPr>
        <sz val="10"/>
        <color rgb="FF000000"/>
        <rFont val="Times New Roman"/>
        <family val="1"/>
      </rPr>
      <t xml:space="preserve"> </t>
    </r>
  </si>
  <si>
    <r>
      <t>2)  Startup notification</t>
    </r>
    <r>
      <rPr>
        <vertAlign val="superscript"/>
        <sz val="10"/>
        <color rgb="FF000000"/>
        <rFont val="Times New Roman"/>
        <family val="1"/>
      </rPr>
      <t>c</t>
    </r>
  </si>
  <si>
    <t>hrs/response</t>
  </si>
  <si>
    <r>
      <t xml:space="preserve">b) Repeat of initial performance tests </t>
    </r>
    <r>
      <rPr>
        <vertAlign val="superscript"/>
        <sz val="10"/>
        <color rgb="FF000000"/>
        <rFont val="Times New Roman"/>
        <family val="1"/>
      </rPr>
      <t>c,d</t>
    </r>
  </si>
  <si>
    <r>
      <t>3)  Annual performance tests and test reports (PM, dioxins/furans, opacity, fugitives, HCl, Cd, Pb, Hg)</t>
    </r>
    <r>
      <rPr>
        <vertAlign val="superscript"/>
        <sz val="10"/>
        <color rgb="FF000000"/>
        <rFont val="Times New Roman"/>
        <family val="1"/>
      </rPr>
      <t>f</t>
    </r>
  </si>
  <si>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</si>
  <si>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</si>
  <si>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</si>
  <si>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</si>
  <si>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</si>
  <si>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</si>
  <si>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</si>
  <si>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</si>
  <si>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</si>
  <si>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</si>
  <si>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</si>
  <si>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</si>
  <si>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</si>
  <si>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</si>
  <si>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</si>
  <si>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(E X F)</t>
  </si>
  <si>
    <t xml:space="preserve">Continuous emission monitoring system </t>
  </si>
  <si>
    <r>
      <t xml:space="preserve">     A.  Familiarize with rule requirements</t>
    </r>
    <r>
      <rPr>
        <vertAlign val="superscript"/>
        <sz val="10"/>
        <color theme="1"/>
        <rFont val="Times New Roman"/>
        <family val="1"/>
      </rPr>
      <t>c</t>
    </r>
  </si>
  <si>
    <t xml:space="preserve">     A. Familiarize with rule requirementsc</t>
  </si>
  <si>
    <r>
      <t xml:space="preserve">a) Initial performance tests (PM, dioxins/furans, opacity, fugitives, HCl, Cd, Pb, Hg) </t>
    </r>
    <r>
      <rPr>
        <vertAlign val="superscript"/>
        <sz val="10"/>
        <color rgb="FF000000"/>
        <rFont val="Times New Roman"/>
        <family val="1"/>
      </rPr>
      <t>c</t>
    </r>
  </si>
  <si>
    <t>Total Annual Responses</t>
  </si>
  <si>
    <t>Information Collection Activity</t>
  </si>
  <si>
    <t>Number of Respondents</t>
  </si>
  <si>
    <t>Number of Responses</t>
  </si>
  <si>
    <t>Number of Existing Respondents That Keep Records But Do Not Submit Reports</t>
  </si>
  <si>
    <t>E=(BxC)+D</t>
  </si>
  <si>
    <t>Notification to commence construction</t>
  </si>
  <si>
    <t>Notification of initial startup</t>
  </si>
  <si>
    <t>Initial test report</t>
  </si>
  <si>
    <t>Annual compliance reports</t>
  </si>
  <si>
    <r>
      <t xml:space="preserve">Semiannual deviation reports </t>
    </r>
    <r>
      <rPr>
        <vertAlign val="superscript"/>
        <sz val="10"/>
        <color theme="1"/>
        <rFont val="Times New Roman"/>
        <family val="1"/>
      </rPr>
      <t>a</t>
    </r>
  </si>
  <si>
    <t>Total</t>
  </si>
  <si>
    <t>Person-hours per year</t>
  </si>
  <si>
    <r>
      <t>a</t>
    </r>
    <r>
      <rPr>
        <sz val="10"/>
        <color rgb="FF000000"/>
        <rFont val="Times New Roman"/>
        <family val="1"/>
      </rPr>
      <t xml:space="preserve"> EPA estimates that there are 2 existing facilities subject to 40 CFR 60, Subpart EEEE with capacities greater than or equal to 10 tons per day with no new units expected to be constructed in the next 3 years.  The 2 existing facilities have already conducted initial testing.                          </t>
    </r>
  </si>
  <si>
    <r>
      <t>b</t>
    </r>
    <r>
      <rPr>
        <sz val="10"/>
        <color theme="1"/>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</si>
  <si>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t xml:space="preserve">      5) Waste management plan </t>
    </r>
    <r>
      <rPr>
        <vertAlign val="superscript"/>
        <sz val="10"/>
        <rFont val="Times New Roman"/>
        <family val="1"/>
      </rPr>
      <t>c</t>
    </r>
  </si>
  <si>
    <r>
      <t>c</t>
    </r>
    <r>
      <rPr>
        <sz val="10"/>
        <rFont val="Times New Roman"/>
        <family val="1"/>
      </rPr>
      <t xml:space="preserve">  We have assumed that this is a one-time only cost for new respondents.</t>
    </r>
    <r>
      <rPr>
        <vertAlign val="superscript"/>
        <sz val="10"/>
        <rFont val="Times New Roman"/>
        <family val="1"/>
      </rPr>
      <t xml:space="preserve"> </t>
    </r>
    <r>
      <rPr>
        <sz val="10"/>
        <rFont val="Times New Roman"/>
        <family val="1"/>
      </rPr>
      <t>Note that the waste management plan is submitted as part of the preconstruction report.</t>
    </r>
  </si>
  <si>
    <t>4)  Annual compliance reports</t>
  </si>
  <si>
    <r>
      <t>b</t>
    </r>
    <r>
      <rPr>
        <sz val="10"/>
        <color theme="1"/>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</si>
  <si>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t>3) Review annual compliance report</t>
  </si>
  <si>
    <r>
      <t xml:space="preserve">4)  Review semiannual deviation reports </t>
    </r>
    <r>
      <rPr>
        <vertAlign val="superscript"/>
        <sz val="10"/>
        <color rgb="FF000000"/>
        <rFont val="Times New Roman"/>
        <family val="1"/>
      </rPr>
      <t>d</t>
    </r>
  </si>
  <si>
    <r>
      <t xml:space="preserve">d </t>
    </r>
    <r>
      <rPr>
        <sz val="10"/>
        <color rgb="FF000000"/>
        <rFont val="Times New Roman"/>
        <family val="1"/>
      </rPr>
      <t>We have assumed that 10 percent of the average number of respondents (2 x 0.10) will report exceedances.</t>
    </r>
  </si>
  <si>
    <t>Table 1: Annual Respondent Burden and Cost – NSPS for Other Solid Waste Incineration Units (40 CFR Part 60, Subpart EEEE) (Renewal).</t>
  </si>
  <si>
    <t>Table 2: Average Annual EPA Burden and Cost – NSPS for Other Solid Waste Incineration Units (40 CFR Part 60, Subpart EEEE) (Renewal).</t>
  </si>
  <si>
    <t>responses</t>
  </si>
  <si>
    <r>
      <t>d</t>
    </r>
    <r>
      <rPr>
        <sz val="10"/>
        <rFont val="Times New Roman"/>
        <family val="1"/>
      </rPr>
      <t xml:space="preserve">  We have assumed that only 20% of respondents would be required to repeat a performance test.</t>
    </r>
  </si>
  <si>
    <r>
      <t>e</t>
    </r>
    <r>
      <rPr>
        <sz val="10"/>
        <rFont val="Times New Roman"/>
        <family val="1"/>
      </rPr>
      <t xml:space="preserve">  We have assumed that each respondent will take 1 hour 250 times per year to record daily calibration and operation.</t>
    </r>
  </si>
  <si>
    <r>
      <t xml:space="preserve">f  </t>
    </r>
    <r>
      <rPr>
        <sz val="10"/>
        <rFont val="Times New Roman"/>
        <family val="1"/>
      </rPr>
      <t>We have assumed that 10 percent of the average number of respondents (2 x 0.10) will report exceedances.</t>
    </r>
  </si>
  <si>
    <r>
      <t>g</t>
    </r>
    <r>
      <rPr>
        <sz val="10"/>
        <rFont val="Times New Roman"/>
        <family val="1"/>
      </rPr>
      <t xml:space="preserve"> We have assumed that each respondent will record information 52 times per year.</t>
    </r>
  </si>
  <si>
    <r>
      <t xml:space="preserve">h </t>
    </r>
    <r>
      <rPr>
        <sz val="10"/>
        <rFont val="Times New Roman"/>
        <family val="1"/>
      </rPr>
      <t>Totals have been rounded to 3 significant figures. Figures may not add exactly due to rounding.</t>
    </r>
  </si>
  <si>
    <r>
      <t xml:space="preserve">1)  Records of SSM </t>
    </r>
    <r>
      <rPr>
        <vertAlign val="superscript"/>
        <sz val="10"/>
        <rFont val="Times New Roman"/>
        <family val="1"/>
      </rPr>
      <t>g</t>
    </r>
  </si>
  <si>
    <r>
      <t xml:space="preserve">2)  Records of emission rate computations, all emission exceedances and periods when there is no data </t>
    </r>
    <r>
      <rPr>
        <vertAlign val="superscript"/>
        <sz val="10"/>
        <rFont val="Times New Roman"/>
        <family val="1"/>
      </rPr>
      <t>f, g</t>
    </r>
  </si>
  <si>
    <r>
      <t xml:space="preserve">4)  Record of control devices operating parameters </t>
    </r>
    <r>
      <rPr>
        <vertAlign val="superscript"/>
        <sz val="10"/>
        <rFont val="Times New Roman"/>
        <family val="1"/>
      </rPr>
      <t>g</t>
    </r>
  </si>
  <si>
    <r>
      <t>TOTAL LABOR BURDEN AND COST (rounded)</t>
    </r>
    <r>
      <rPr>
        <b/>
        <vertAlign val="superscript"/>
        <sz val="10"/>
        <rFont val="Times New Roman"/>
        <family val="1"/>
      </rPr>
      <t>h</t>
    </r>
  </si>
  <si>
    <r>
      <t>TOTAL Capital and O&amp;M Cost (rounded)</t>
    </r>
    <r>
      <rPr>
        <b/>
        <vertAlign val="superscript"/>
        <sz val="10"/>
        <rFont val="Times New Roman"/>
        <family val="1"/>
      </rPr>
      <t>h</t>
    </r>
  </si>
  <si>
    <r>
      <t>GRAND TOTAL (Labor Cost + Capital/O&amp;M)</t>
    </r>
    <r>
      <rPr>
        <b/>
        <vertAlign val="superscript"/>
        <sz val="10"/>
        <rFont val="Times New Roman"/>
        <family val="1"/>
      </rPr>
      <t>h</t>
    </r>
  </si>
  <si>
    <r>
      <t>5)  Semiannual deviation reports</t>
    </r>
    <r>
      <rPr>
        <vertAlign val="superscript"/>
        <sz val="10"/>
        <rFont val="Times New Roman"/>
        <family val="1"/>
      </rPr>
      <t>f</t>
    </r>
  </si>
  <si>
    <r>
      <t>TOTAL ANNUAL BURDEN AND COST (rounded)</t>
    </r>
    <r>
      <rPr>
        <b/>
        <vertAlign val="superscript"/>
        <sz val="10"/>
        <color theme="1"/>
        <rFont val="Times New Roman"/>
        <family val="1"/>
      </rPr>
      <t>e</t>
    </r>
  </si>
  <si>
    <r>
      <t xml:space="preserve">e  </t>
    </r>
    <r>
      <rPr>
        <sz val="10"/>
        <color rgb="FF000000"/>
        <rFont val="Times New Roman"/>
        <family val="1"/>
      </rPr>
      <t>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</si>
</sst>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3" formatCode="_(* #,##0.00_);_(* \(#,##0.00\);_(* &quot;-&quot;??_);_(@_)"/>
  </numFmts>
  <fonts count="27"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theme="1"/>
      <name val="Times New Roman"/>
      <family val="1"/>
    </font>
    <font>
      <vertAlign val="superscript"/>
      <sz val="10"/>
      <color rgb="FF000000"/>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vertAlign val="superscript"/>
      <sz val="12"/>
      <color rgb="FF000000"/>
      <name val="Times New Roman"/>
      <family val="1"/>
    </font>
    <font>
      <sz val="12"/>
      <color rgb="FF000000"/>
      <name val="Times New Roman"/>
      <family val="1"/>
    </font>
    <font>
      <sz val="11"/>
      <color theme="1"/>
      <name val="Calibri"/>
      <family val="2"/>
      <scheme val="minor"/>
    </font>
    <font>
      <sz val="11"/>
      <color rgb="FFFF0000"/>
      <name val="Calibri"/>
      <family val="2"/>
      <scheme val="minor"/>
    </font>
    <font>
      <b/>
      <sz val="12"/>
      <color rgb="FF000000"/>
      <name val="Times New Roman"/>
      <family val="1"/>
    </font>
    <font>
      <sz val="10"/>
      <name val="Times New Roman"/>
      <family val="1"/>
    </font>
    <font>
      <b/>
      <sz val="9"/>
      <color rgb="FF000000"/>
      <name val="Times New Roman"/>
      <family val="1"/>
    </font>
    <font>
      <sz val="9"/>
      <color rgb="FF000000"/>
      <name val="Times New Roman"/>
      <family val="1"/>
    </font>
    <font>
      <sz val="9"/>
      <color theme="1"/>
      <name val="Times New Roman"/>
      <family val="1"/>
    </font>
    <font>
      <sz val="8"/>
      <color theme="1"/>
      <name val="Times New Roman"/>
      <family val="1"/>
    </font>
    <font>
      <vertAlign val="superscript"/>
      <sz val="10"/>
      <name val="Times New Roman"/>
      <family val="1"/>
    </font>
    <font>
      <vertAlign val="superscript"/>
      <sz val="12"/>
      <name val="Times New Roman"/>
      <family val="1"/>
    </font>
    <font>
      <sz val="11"/>
      <color rgb="FF7030A0"/>
      <name val="Calibri"/>
      <family val="2"/>
      <scheme val="minor"/>
    </font>
    <font>
      <b/>
      <sz val="11"/>
      <color rgb="FF7030A0"/>
      <name val="Calibri"/>
      <family val="2"/>
      <scheme val="minor"/>
    </font>
    <font>
      <b/>
      <i/>
      <sz val="10"/>
      <name val="Times New Roman"/>
      <family val="1"/>
    </font>
    <font>
      <b/>
      <sz val="10"/>
      <name val="Times New Roman"/>
      <family val="1"/>
    </font>
    <font>
      <b/>
      <vertAlign val="superscript"/>
      <sz val="10"/>
      <name val="Times New Roman"/>
      <family val="1"/>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2" fillId="0" borderId="0" applyFont="0" applyFill="0" applyBorder="0" applyAlignment="0" applyProtection="0"/>
  </cellStyleXfs>
  <cellXfs count="102">
    <xf numFmtId="0" fontId="0" fillId="0" borderId="0" xfId="0"/>
    <xf numFmtId="0" fontId="0"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right" vertical="center" wrapText="1" indent="1"/>
    </xf>
    <xf numFmtId="0" fontId="4" fillId="0" borderId="1" xfId="0" applyFont="1" applyBorder="1" applyAlignment="1">
      <alignment horizontal="left" vertical="center" wrapText="1" indent="6"/>
    </xf>
    <xf numFmtId="0" fontId="4" fillId="0" borderId="1" xfId="0" applyFont="1" applyBorder="1" applyAlignment="1">
      <alignment horizontal="left" vertical="center" wrapText="1" indent="7"/>
    </xf>
    <xf numFmtId="0" fontId="4" fillId="0" borderId="1" xfId="0" applyFont="1" applyBorder="1" applyAlignment="1">
      <alignment horizontal="left" vertical="center" wrapText="1" indent="4"/>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right" vertical="center" wrapText="1" indent="1"/>
    </xf>
    <xf numFmtId="0" fontId="10" fillId="0" borderId="0" xfId="0" applyFont="1" applyAlignment="1">
      <alignment vertical="center"/>
    </xf>
    <xf numFmtId="0" fontId="8" fillId="0" borderId="0" xfId="0" applyFont="1" applyAlignment="1">
      <alignment vertical="center"/>
    </xf>
    <xf numFmtId="0" fontId="1" fillId="0" borderId="1" xfId="0" applyFont="1" applyBorder="1" applyAlignment="1">
      <alignment vertical="center" wrapText="1"/>
    </xf>
    <xf numFmtId="0" fontId="6" fillId="0" borderId="0" xfId="0" applyFont="1" applyAlignment="1">
      <alignment vertical="center"/>
    </xf>
    <xf numFmtId="0" fontId="13" fillId="0" borderId="0" xfId="0" applyFont="1"/>
    <xf numFmtId="6" fontId="7" fillId="0" borderId="4" xfId="0" applyNumberFormat="1" applyFont="1" applyBorder="1" applyAlignment="1">
      <alignment horizontal="right" vertical="center" wrapText="1" indent="1"/>
    </xf>
    <xf numFmtId="0" fontId="4" fillId="0" borderId="5" xfId="0" applyFont="1" applyBorder="1" applyAlignment="1">
      <alignment horizontal="center" vertical="center" wrapText="1"/>
    </xf>
    <xf numFmtId="0" fontId="4" fillId="0" borderId="1" xfId="0" applyFont="1" applyFill="1" applyBorder="1" applyAlignment="1">
      <alignment horizontal="left" vertical="center" wrapText="1" indent="7"/>
    </xf>
    <xf numFmtId="8" fontId="4" fillId="0" borderId="1" xfId="0" applyNumberFormat="1" applyFont="1" applyBorder="1" applyAlignment="1">
      <alignment horizontal="right" vertical="center" wrapText="1" inden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6" fontId="0" fillId="0" borderId="0" xfId="0" applyNumberFormat="1"/>
    <xf numFmtId="0" fontId="0" fillId="0" borderId="13" xfId="0" applyBorder="1" applyAlignment="1">
      <alignment vertical="top" wrapText="1"/>
    </xf>
    <xf numFmtId="0" fontId="4" fillId="0" borderId="1" xfId="0" applyFont="1" applyFill="1" applyBorder="1" applyAlignment="1">
      <alignment horizontal="center" vertical="center" wrapText="1"/>
    </xf>
    <xf numFmtId="0" fontId="13" fillId="0" borderId="0" xfId="0" applyFont="1" applyFill="1"/>
    <xf numFmtId="0" fontId="6" fillId="0" borderId="0" xfId="0" applyFont="1" applyFill="1" applyAlignment="1">
      <alignment vertical="center"/>
    </xf>
    <xf numFmtId="0" fontId="0" fillId="0" borderId="0" xfId="0" applyFont="1" applyFill="1"/>
    <xf numFmtId="0" fontId="15" fillId="0" borderId="1" xfId="0" applyFont="1" applyBorder="1" applyAlignment="1">
      <alignment horizontal="left" vertical="center" wrapText="1" indent="1"/>
    </xf>
    <xf numFmtId="0" fontId="16"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9" fillId="0" borderId="0" xfId="0" applyFont="1" applyAlignment="1">
      <alignment vertical="center"/>
    </xf>
    <xf numFmtId="0" fontId="17" fillId="0" borderId="1" xfId="0" applyFont="1" applyBorder="1" applyAlignment="1">
      <alignment horizontal="center" vertical="center" wrapText="1"/>
    </xf>
    <xf numFmtId="0" fontId="1" fillId="0" borderId="0" xfId="0" applyFont="1"/>
    <xf numFmtId="0" fontId="15" fillId="0" borderId="1" xfId="0" applyFont="1" applyBorder="1" applyAlignment="1">
      <alignment horizontal="left" vertical="center" wrapText="1" indent="4"/>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21" fillId="0" borderId="0" xfId="0" applyFont="1" applyAlignment="1">
      <alignment vertical="center"/>
    </xf>
    <xf numFmtId="0" fontId="23" fillId="0" borderId="0" xfId="0" applyFont="1" applyFill="1"/>
    <xf numFmtId="6" fontId="4" fillId="0" borderId="1" xfId="0" applyNumberFormat="1" applyFont="1" applyBorder="1" applyAlignment="1">
      <alignment horizontal="right" vertical="center" wrapText="1" indent="1"/>
    </xf>
    <xf numFmtId="0" fontId="23" fillId="0" borderId="0" xfId="0" applyFont="1"/>
    <xf numFmtId="0" fontId="22" fillId="0" borderId="0" xfId="0" applyFont="1"/>
    <xf numFmtId="0" fontId="21" fillId="0" borderId="0" xfId="0" applyFont="1" applyFill="1" applyAlignment="1">
      <alignment vertical="center"/>
    </xf>
    <xf numFmtId="0" fontId="20" fillId="0" borderId="0" xfId="0" applyFont="1" applyFill="1" applyAlignment="1">
      <alignment vertical="center"/>
    </xf>
    <xf numFmtId="0" fontId="15" fillId="0" borderId="1" xfId="0" applyFont="1" applyBorder="1" applyAlignment="1">
      <alignment horizontal="left" vertical="center" wrapText="1" indent="6"/>
    </xf>
    <xf numFmtId="0" fontId="1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0" fillId="0" borderId="20" xfId="0" applyBorder="1" applyAlignment="1">
      <alignment vertical="top" wrapText="1"/>
    </xf>
    <xf numFmtId="0" fontId="0" fillId="0" borderId="21" xfId="0" applyBorder="1" applyAlignment="1">
      <alignment vertical="top" wrapText="1"/>
    </xf>
    <xf numFmtId="0" fontId="4" fillId="0" borderId="22" xfId="0" applyFont="1" applyBorder="1" applyAlignment="1">
      <alignment vertical="center" wrapText="1"/>
    </xf>
    <xf numFmtId="0" fontId="1" fillId="0" borderId="23" xfId="0" applyFont="1" applyBorder="1" applyAlignment="1">
      <alignment vertical="center" wrapText="1"/>
    </xf>
    <xf numFmtId="6" fontId="1" fillId="0" borderId="24" xfId="0" applyNumberFormat="1" applyFont="1" applyBorder="1" applyAlignment="1">
      <alignment vertical="center" wrapText="1"/>
    </xf>
    <xf numFmtId="0" fontId="1" fillId="0" borderId="24" xfId="0" applyFont="1" applyBorder="1" applyAlignment="1">
      <alignment vertical="center" wrapText="1"/>
    </xf>
    <xf numFmtId="6" fontId="1" fillId="0" borderId="25" xfId="0" applyNumberFormat="1" applyFont="1" applyBorder="1" applyAlignment="1">
      <alignment vertical="center" wrapText="1"/>
    </xf>
    <xf numFmtId="0" fontId="1" fillId="0" borderId="26" xfId="0" applyFont="1" applyBorder="1" applyAlignment="1">
      <alignmen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 fillId="0" borderId="29" xfId="0" applyFont="1" applyBorder="1" applyAlignment="1">
      <alignment vertical="center" wrapText="1"/>
    </xf>
    <xf numFmtId="0" fontId="17" fillId="0" borderId="30" xfId="0" applyFont="1" applyBorder="1" applyAlignment="1">
      <alignment horizontal="center" vertical="center" wrapText="1"/>
    </xf>
    <xf numFmtId="0" fontId="18" fillId="0" borderId="30" xfId="0" applyFont="1" applyBorder="1" applyAlignment="1">
      <alignment horizontal="center" vertical="center" wrapText="1"/>
    </xf>
    <xf numFmtId="0" fontId="1" fillId="0" borderId="31" xfId="0" applyFont="1" applyBorder="1" applyAlignment="1">
      <alignment vertical="center" wrapText="1"/>
    </xf>
    <xf numFmtId="0" fontId="17" fillId="0" borderId="32" xfId="0" applyFont="1" applyBorder="1" applyAlignment="1">
      <alignment horizontal="center" vertical="center" wrapText="1"/>
    </xf>
    <xf numFmtId="0" fontId="18" fillId="0" borderId="33" xfId="0" applyFont="1" applyBorder="1" applyAlignment="1">
      <alignment horizontal="center" vertical="center" wrapText="1"/>
    </xf>
    <xf numFmtId="6" fontId="15" fillId="0" borderId="1" xfId="0" applyNumberFormat="1" applyFont="1" applyBorder="1" applyAlignment="1">
      <alignment horizontal="right" vertical="center" wrapText="1" inden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0" xfId="0" applyFont="1" applyAlignment="1">
      <alignment horizontal="left" wrapText="1"/>
    </xf>
    <xf numFmtId="0" fontId="9" fillId="0" borderId="0" xfId="0" applyFont="1" applyAlignment="1">
      <alignment horizontal="left" vertical="center" wrapText="1"/>
    </xf>
    <xf numFmtId="0" fontId="10" fillId="0" borderId="0" xfId="0" applyFont="1" applyFill="1" applyAlignment="1">
      <alignment horizontal="left" vertical="center" wrapText="1"/>
    </xf>
    <xf numFmtId="0" fontId="7" fillId="0" borderId="1" xfId="0" applyFont="1" applyBorder="1" applyAlignment="1">
      <alignment horizontal="left" vertical="center" wrapText="1" indent="1"/>
    </xf>
    <xf numFmtId="0" fontId="24" fillId="0" borderId="1" xfId="0" applyFont="1" applyBorder="1" applyAlignment="1">
      <alignment horizontal="left" vertical="center" wrapText="1" indent="1"/>
    </xf>
    <xf numFmtId="0" fontId="24" fillId="0" borderId="2" xfId="0" applyFont="1" applyBorder="1" applyAlignment="1">
      <alignment horizontal="left" vertical="center" wrapText="1" indent="1"/>
    </xf>
    <xf numFmtId="0" fontId="25" fillId="0" borderId="1" xfId="0" applyFont="1" applyBorder="1" applyAlignment="1">
      <alignment horizontal="left" vertical="center" wrapText="1" indent="1"/>
    </xf>
    <xf numFmtId="3" fontId="7" fillId="0" borderId="2"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2" xfId="1" applyNumberFormat="1" applyFont="1" applyBorder="1" applyAlignment="1">
      <alignment horizontal="center"/>
    </xf>
    <xf numFmtId="3" fontId="7" fillId="0" borderId="3" xfId="1" applyNumberFormat="1" applyFont="1" applyBorder="1" applyAlignment="1">
      <alignment horizontal="center"/>
    </xf>
    <xf numFmtId="3" fontId="7" fillId="0" borderId="4" xfId="1" applyNumberFormat="1" applyFont="1" applyBorder="1" applyAlignment="1">
      <alignment horizontal="center"/>
    </xf>
    <xf numFmtId="3" fontId="7" fillId="0" borderId="2" xfId="1" applyNumberFormat="1" applyFont="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0" fontId="2" fillId="0" borderId="1" xfId="0" applyFont="1" applyBorder="1" applyAlignment="1">
      <alignment horizontal="left" vertical="center" wrapText="1" indent="1"/>
    </xf>
    <xf numFmtId="3" fontId="7" fillId="0" borderId="1" xfId="0" applyNumberFormat="1"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topLeftCell="A25" workbookViewId="0">
      <selection activeCell="J25" sqref="J25"/>
    </sheetView>
  </sheetViews>
  <sheetFormatPr defaultColWidth="9.1796875" defaultRowHeight="14.5" x14ac:dyDescent="0.35"/>
  <cols>
    <col min="1" max="1" width="43.26953125" style="1" customWidth="1"/>
    <col min="2" max="2" width="12.453125" style="1" customWidth="1"/>
    <col min="3" max="3" width="12.54296875" style="1" customWidth="1"/>
    <col min="4" max="4" width="11.7265625" style="1" customWidth="1"/>
    <col min="5" max="5" width="12.54296875" style="1" customWidth="1"/>
    <col min="6" max="6" width="12.7265625" style="1" customWidth="1"/>
    <col min="7" max="7" width="12.453125" style="1" customWidth="1"/>
    <col min="8" max="8" width="11.54296875" style="1" customWidth="1"/>
    <col min="9" max="9" width="14.453125" style="1" customWidth="1"/>
    <col min="10" max="10" width="38.54296875" style="1" customWidth="1"/>
    <col min="11" max="16384" width="9.1796875" style="1"/>
  </cols>
  <sheetData>
    <row r="1" spans="1:10" x14ac:dyDescent="0.35">
      <c r="A1" s="1" t="s">
        <v>101</v>
      </c>
    </row>
    <row r="2" spans="1:10" ht="15.75" customHeight="1" x14ac:dyDescent="0.35">
      <c r="F2" s="36">
        <v>122.66</v>
      </c>
      <c r="G2" s="36">
        <v>149.84</v>
      </c>
      <c r="H2" s="36">
        <v>60.88</v>
      </c>
      <c r="J2" s="17"/>
    </row>
    <row r="3" spans="1:10" ht="14.5" customHeight="1" x14ac:dyDescent="0.35">
      <c r="F3" s="72" t="s">
        <v>91</v>
      </c>
      <c r="G3" s="73"/>
      <c r="H3" s="74"/>
    </row>
    <row r="4" spans="1:10" ht="65" x14ac:dyDescent="0.35">
      <c r="A4" s="15" t="s">
        <v>0</v>
      </c>
      <c r="B4" s="2" t="s">
        <v>31</v>
      </c>
      <c r="C4" s="2" t="s">
        <v>32</v>
      </c>
      <c r="D4" s="2" t="s">
        <v>33</v>
      </c>
      <c r="E4" s="2" t="s">
        <v>37</v>
      </c>
      <c r="F4" s="2" t="s">
        <v>34</v>
      </c>
      <c r="G4" s="2" t="s">
        <v>35</v>
      </c>
      <c r="H4" s="2" t="s">
        <v>36</v>
      </c>
      <c r="I4" s="2" t="s">
        <v>38</v>
      </c>
    </row>
    <row r="5" spans="1:10" x14ac:dyDescent="0.35">
      <c r="A5" s="3" t="s">
        <v>1</v>
      </c>
      <c r="B5" s="4" t="s">
        <v>2</v>
      </c>
      <c r="C5" s="5"/>
      <c r="D5" s="4"/>
      <c r="E5" s="4"/>
      <c r="F5" s="4"/>
      <c r="G5" s="4"/>
      <c r="H5" s="4"/>
      <c r="I5" s="6"/>
    </row>
    <row r="6" spans="1:10" x14ac:dyDescent="0.35">
      <c r="A6" s="3" t="s">
        <v>3</v>
      </c>
      <c r="B6" s="4" t="s">
        <v>2</v>
      </c>
      <c r="C6" s="5"/>
      <c r="D6" s="4"/>
      <c r="E6" s="4"/>
      <c r="F6" s="4"/>
      <c r="G6" s="4"/>
      <c r="H6" s="4"/>
      <c r="I6" s="6"/>
    </row>
    <row r="7" spans="1:10" x14ac:dyDescent="0.35">
      <c r="A7" s="3" t="s">
        <v>4</v>
      </c>
      <c r="B7" s="4"/>
      <c r="C7" s="4"/>
      <c r="D7" s="4"/>
      <c r="E7" s="4"/>
      <c r="F7" s="4"/>
      <c r="G7" s="4"/>
      <c r="H7" s="4"/>
      <c r="I7" s="6"/>
    </row>
    <row r="8" spans="1:10" ht="15.5" x14ac:dyDescent="0.35">
      <c r="A8" s="3" t="s">
        <v>76</v>
      </c>
      <c r="B8" s="4">
        <v>40</v>
      </c>
      <c r="C8" s="4">
        <v>1</v>
      </c>
      <c r="D8" s="4">
        <f>B8*C8</f>
        <v>40</v>
      </c>
      <c r="E8" s="26">
        <v>2</v>
      </c>
      <c r="F8" s="4">
        <f>+E8*D8</f>
        <v>80</v>
      </c>
      <c r="G8" s="4">
        <f>+F8*0.05</f>
        <v>4</v>
      </c>
      <c r="H8" s="4">
        <f>+F8*0.1</f>
        <v>8</v>
      </c>
      <c r="I8" s="21">
        <f>+F8*$F$2+G8*$G$2+H8*$H$2</f>
        <v>10899.2</v>
      </c>
      <c r="J8" s="17"/>
    </row>
    <row r="9" spans="1:10" x14ac:dyDescent="0.35">
      <c r="A9" s="3" t="s">
        <v>5</v>
      </c>
      <c r="B9" s="4"/>
      <c r="C9" s="4"/>
      <c r="D9" s="4"/>
      <c r="E9" s="4"/>
      <c r="F9" s="4"/>
      <c r="G9" s="4"/>
      <c r="H9" s="4"/>
      <c r="I9" s="6"/>
    </row>
    <row r="10" spans="1:10" x14ac:dyDescent="0.35">
      <c r="A10" s="7" t="s">
        <v>6</v>
      </c>
      <c r="B10" s="4"/>
      <c r="C10" s="4"/>
      <c r="D10" s="4"/>
      <c r="E10" s="4"/>
      <c r="F10" s="4"/>
      <c r="G10" s="4"/>
      <c r="H10" s="4"/>
      <c r="I10" s="6"/>
    </row>
    <row r="11" spans="1:10" ht="41.5" x14ac:dyDescent="0.35">
      <c r="A11" s="8" t="s">
        <v>78</v>
      </c>
      <c r="B11" s="4">
        <v>24</v>
      </c>
      <c r="C11" s="4">
        <v>1</v>
      </c>
      <c r="D11" s="4">
        <f t="shared" ref="D11:D12" si="0">B11*C11</f>
        <v>24</v>
      </c>
      <c r="E11" s="26">
        <v>0</v>
      </c>
      <c r="F11" s="4">
        <f>+E11*D11</f>
        <v>0</v>
      </c>
      <c r="G11" s="4">
        <f>+F11*0.05</f>
        <v>0</v>
      </c>
      <c r="H11" s="4">
        <f>+F11*0.1</f>
        <v>0</v>
      </c>
      <c r="I11" s="42">
        <f>+F11*$F$2+G11*$G$2+H11*$H$2</f>
        <v>0</v>
      </c>
      <c r="J11" s="17"/>
    </row>
    <row r="12" spans="1:10" ht="15.5" x14ac:dyDescent="0.35">
      <c r="A12" s="20" t="s">
        <v>57</v>
      </c>
      <c r="B12" s="4">
        <v>24</v>
      </c>
      <c r="C12" s="4">
        <v>1</v>
      </c>
      <c r="D12" s="4">
        <f t="shared" si="0"/>
        <v>24</v>
      </c>
      <c r="E12" s="26">
        <v>0</v>
      </c>
      <c r="F12" s="4">
        <f>+E12*D12</f>
        <v>0</v>
      </c>
      <c r="G12" s="4">
        <f>+F12*0.05</f>
        <v>0</v>
      </c>
      <c r="H12" s="4">
        <f>+F12*0.1</f>
        <v>0</v>
      </c>
      <c r="I12" s="42">
        <f>+F12*$F$2+G12*$G$2+H12*$H$2</f>
        <v>0</v>
      </c>
      <c r="J12" s="17"/>
    </row>
    <row r="13" spans="1:10" x14ac:dyDescent="0.35">
      <c r="A13" s="7" t="s">
        <v>51</v>
      </c>
      <c r="B13" s="4"/>
      <c r="C13" s="4"/>
      <c r="D13" s="4"/>
      <c r="E13" s="4"/>
      <c r="F13" s="4"/>
      <c r="G13" s="4"/>
      <c r="H13" s="4"/>
      <c r="I13" s="42"/>
    </row>
    <row r="14" spans="1:10" x14ac:dyDescent="0.35">
      <c r="A14" s="20" t="s">
        <v>53</v>
      </c>
      <c r="B14" s="4">
        <v>229</v>
      </c>
      <c r="C14" s="4">
        <v>1</v>
      </c>
      <c r="D14" s="4">
        <f>B14*C14</f>
        <v>229</v>
      </c>
      <c r="E14" s="26">
        <v>0</v>
      </c>
      <c r="F14" s="4">
        <f>+E14*D14</f>
        <v>0</v>
      </c>
      <c r="G14" s="4">
        <f>+F14*0.05</f>
        <v>0</v>
      </c>
      <c r="H14" s="4">
        <f>+F14*0.1</f>
        <v>0</v>
      </c>
      <c r="I14" s="42">
        <f>+F14*$F$2+G14*$G$2+H14*$H$2</f>
        <v>0</v>
      </c>
      <c r="J14" s="27"/>
    </row>
    <row r="15" spans="1:10" ht="41.5" x14ac:dyDescent="0.35">
      <c r="A15" s="7" t="s">
        <v>58</v>
      </c>
      <c r="B15" s="4">
        <v>24</v>
      </c>
      <c r="C15" s="4">
        <v>1</v>
      </c>
      <c r="D15" s="4">
        <f>B15*C15</f>
        <v>24</v>
      </c>
      <c r="E15" s="26">
        <v>2</v>
      </c>
      <c r="F15" s="4">
        <f>+E15*D15</f>
        <v>48</v>
      </c>
      <c r="G15" s="4">
        <f>+F15*0.05</f>
        <v>2.4000000000000004</v>
      </c>
      <c r="H15" s="4">
        <f>+F15*0.1</f>
        <v>4.8000000000000007</v>
      </c>
      <c r="I15" s="21">
        <f>+F15*$F$2+G15*$G$2+H15*$H$2</f>
        <v>6539.52</v>
      </c>
      <c r="J15" s="17"/>
    </row>
    <row r="16" spans="1:10" ht="15.5" x14ac:dyDescent="0.35">
      <c r="A16" s="7" t="s">
        <v>52</v>
      </c>
      <c r="B16" s="4">
        <v>1</v>
      </c>
      <c r="C16" s="4">
        <v>250</v>
      </c>
      <c r="D16" s="4">
        <f>B16*C16</f>
        <v>250</v>
      </c>
      <c r="E16" s="26">
        <v>2</v>
      </c>
      <c r="F16" s="4">
        <f>+E16*D16</f>
        <v>500</v>
      </c>
      <c r="G16" s="4">
        <f>+F16*0.05</f>
        <v>25</v>
      </c>
      <c r="H16" s="4">
        <f>+F16*0.1</f>
        <v>50</v>
      </c>
      <c r="I16" s="21">
        <f>+F16*$F$2+G16*$G$2+H16*$H$2</f>
        <v>68120</v>
      </c>
      <c r="J16" s="17"/>
    </row>
    <row r="17" spans="1:10" ht="15.5" x14ac:dyDescent="0.35">
      <c r="A17" s="37" t="s">
        <v>94</v>
      </c>
      <c r="B17" s="38">
        <v>20</v>
      </c>
      <c r="C17" s="38">
        <v>1</v>
      </c>
      <c r="D17" s="38">
        <f>B17*C17</f>
        <v>20</v>
      </c>
      <c r="E17" s="39">
        <v>0</v>
      </c>
      <c r="F17" s="38">
        <f>+E17*D17</f>
        <v>0</v>
      </c>
      <c r="G17" s="38">
        <f>+F17*0.05</f>
        <v>0</v>
      </c>
      <c r="H17" s="38">
        <f>+F17*0.1</f>
        <v>0</v>
      </c>
      <c r="I17" s="71">
        <f>+F17*$F$2+G17*$G$2+H17*$H$2</f>
        <v>0</v>
      </c>
      <c r="J17" s="17"/>
    </row>
    <row r="18" spans="1:10" x14ac:dyDescent="0.35">
      <c r="A18" s="3" t="s">
        <v>7</v>
      </c>
      <c r="B18" s="4" t="s">
        <v>8</v>
      </c>
      <c r="C18" s="4"/>
      <c r="D18" s="4"/>
      <c r="E18" s="4"/>
      <c r="F18" s="4"/>
      <c r="G18" s="4"/>
      <c r="H18" s="4"/>
      <c r="I18" s="6"/>
    </row>
    <row r="19" spans="1:10" x14ac:dyDescent="0.35">
      <c r="A19" s="3" t="s">
        <v>9</v>
      </c>
      <c r="B19" s="4" t="s">
        <v>10</v>
      </c>
      <c r="C19" s="4"/>
      <c r="D19" s="4"/>
      <c r="E19" s="4"/>
      <c r="F19" s="4"/>
      <c r="G19" s="4"/>
      <c r="H19" s="4"/>
      <c r="I19" s="6"/>
    </row>
    <row r="20" spans="1:10" x14ac:dyDescent="0.35">
      <c r="A20" s="3" t="s">
        <v>11</v>
      </c>
      <c r="B20" s="4"/>
      <c r="C20" s="4"/>
      <c r="D20" s="4"/>
      <c r="E20" s="4"/>
      <c r="F20" s="4"/>
      <c r="G20" s="4"/>
      <c r="H20" s="4"/>
      <c r="I20" s="6"/>
    </row>
    <row r="21" spans="1:10" ht="15.5" x14ac:dyDescent="0.35">
      <c r="A21" s="9" t="s">
        <v>54</v>
      </c>
      <c r="B21" s="4">
        <v>8</v>
      </c>
      <c r="C21" s="4">
        <v>1</v>
      </c>
      <c r="D21" s="4">
        <f>B21*C21</f>
        <v>8</v>
      </c>
      <c r="E21" s="26">
        <v>0</v>
      </c>
      <c r="F21" s="4">
        <f>+E21*D21</f>
        <v>0</v>
      </c>
      <c r="G21" s="4">
        <f>+F21*0.05</f>
        <v>0</v>
      </c>
      <c r="H21" s="4">
        <f>+F21*0.1</f>
        <v>0</v>
      </c>
      <c r="I21" s="42">
        <f>+F21*$F$2+G21*$G$2+H21*$H$2</f>
        <v>0</v>
      </c>
      <c r="J21" s="17"/>
    </row>
    <row r="22" spans="1:10" ht="15.5" x14ac:dyDescent="0.35">
      <c r="A22" s="9" t="s">
        <v>55</v>
      </c>
      <c r="B22" s="4">
        <v>2</v>
      </c>
      <c r="C22" s="4">
        <v>1</v>
      </c>
      <c r="D22" s="4">
        <f>B22*C22</f>
        <v>2</v>
      </c>
      <c r="E22" s="26">
        <v>0</v>
      </c>
      <c r="F22" s="4">
        <f>+E22*D22</f>
        <v>0</v>
      </c>
      <c r="G22" s="4">
        <f>+F22*0.05</f>
        <v>0</v>
      </c>
      <c r="H22" s="4">
        <f>+F22*0.1</f>
        <v>0</v>
      </c>
      <c r="I22" s="42">
        <f>+F22*$F$2+G22*$G$2+H22*$H$2</f>
        <v>0</v>
      </c>
      <c r="J22" s="17"/>
    </row>
    <row r="23" spans="1:10" ht="15.5" x14ac:dyDescent="0.35">
      <c r="A23" s="9" t="s">
        <v>12</v>
      </c>
      <c r="B23" s="4">
        <v>40</v>
      </c>
      <c r="C23" s="4">
        <v>1</v>
      </c>
      <c r="D23" s="4">
        <f>B23*C23</f>
        <v>40</v>
      </c>
      <c r="E23" s="26">
        <v>0</v>
      </c>
      <c r="F23" s="4">
        <f>+E23*D23</f>
        <v>0</v>
      </c>
      <c r="G23" s="4">
        <f>+F23*0.05</f>
        <v>0</v>
      </c>
      <c r="H23" s="4">
        <f>+F23*0.1</f>
        <v>0</v>
      </c>
      <c r="I23" s="42">
        <f>+F23*$F$2+G23*$G$2+H23*$H$2</f>
        <v>0</v>
      </c>
      <c r="J23" s="17"/>
    </row>
    <row r="24" spans="1:10" x14ac:dyDescent="0.35">
      <c r="A24" s="9" t="s">
        <v>96</v>
      </c>
      <c r="B24" s="4">
        <v>40</v>
      </c>
      <c r="C24" s="4">
        <v>1</v>
      </c>
      <c r="D24" s="4">
        <f>B24*C24</f>
        <v>40</v>
      </c>
      <c r="E24" s="26">
        <v>2</v>
      </c>
      <c r="F24" s="4">
        <f>+E24*D24</f>
        <v>80</v>
      </c>
      <c r="G24" s="4">
        <f>+F24*0.05</f>
        <v>4</v>
      </c>
      <c r="H24" s="4">
        <f>+F24*0.1</f>
        <v>8</v>
      </c>
      <c r="I24" s="21">
        <f>+F24*$F$2+G24*$G$2+H24*$H$2</f>
        <v>10899.2</v>
      </c>
      <c r="J24" s="17"/>
    </row>
    <row r="25" spans="1:10" ht="15.5" x14ac:dyDescent="0.35">
      <c r="A25" s="37" t="s">
        <v>115</v>
      </c>
      <c r="B25" s="4">
        <v>24</v>
      </c>
      <c r="C25" s="4">
        <v>2</v>
      </c>
      <c r="D25" s="4">
        <f>B25*C25</f>
        <v>48</v>
      </c>
      <c r="E25" s="26">
        <f>2*0.1</f>
        <v>0.2</v>
      </c>
      <c r="F25" s="4">
        <f>+E25*D25</f>
        <v>9.6000000000000014</v>
      </c>
      <c r="G25" s="4">
        <f>+F25*0.05</f>
        <v>0.48000000000000009</v>
      </c>
      <c r="H25" s="4">
        <f>+F25*0.1</f>
        <v>0.96000000000000019</v>
      </c>
      <c r="I25" s="21">
        <f>+F25*$F$2+G25*$G$2+H25*$H$2</f>
        <v>1307.904</v>
      </c>
      <c r="J25" s="17"/>
    </row>
    <row r="26" spans="1:10" x14ac:dyDescent="0.35">
      <c r="A26" s="78" t="s">
        <v>13</v>
      </c>
      <c r="B26" s="78"/>
      <c r="C26" s="78"/>
      <c r="D26" s="78"/>
      <c r="E26" s="78"/>
      <c r="F26" s="82">
        <f>ROUND(SUM(F8:H25),0)</f>
        <v>825</v>
      </c>
      <c r="G26" s="83"/>
      <c r="H26" s="84"/>
      <c r="I26" s="12">
        <f>SUM(I8:I25)</f>
        <v>97765.823999999993</v>
      </c>
    </row>
    <row r="27" spans="1:10" x14ac:dyDescent="0.35">
      <c r="A27" s="3" t="s">
        <v>14</v>
      </c>
      <c r="B27" s="4"/>
      <c r="C27" s="4"/>
      <c r="D27" s="4"/>
      <c r="E27" s="4"/>
      <c r="F27" s="4"/>
      <c r="G27" s="4"/>
      <c r="H27" s="4"/>
      <c r="I27" s="6"/>
    </row>
    <row r="28" spans="1:10" x14ac:dyDescent="0.35">
      <c r="A28" s="30" t="s">
        <v>77</v>
      </c>
      <c r="B28" s="4" t="s">
        <v>15</v>
      </c>
      <c r="C28" s="4"/>
      <c r="D28" s="4"/>
      <c r="E28" s="4"/>
      <c r="F28" s="4"/>
      <c r="G28" s="4"/>
      <c r="H28" s="4"/>
      <c r="I28" s="4"/>
    </row>
    <row r="29" spans="1:10" x14ac:dyDescent="0.35">
      <c r="A29" s="3" t="s">
        <v>16</v>
      </c>
      <c r="B29" s="4" t="s">
        <v>8</v>
      </c>
      <c r="C29" s="4"/>
      <c r="D29" s="4"/>
      <c r="E29" s="4"/>
      <c r="F29" s="4"/>
      <c r="G29" s="4"/>
      <c r="H29" s="4"/>
      <c r="I29" s="6"/>
    </row>
    <row r="30" spans="1:10" x14ac:dyDescent="0.35">
      <c r="A30" s="3" t="s">
        <v>17</v>
      </c>
      <c r="B30" s="4" t="s">
        <v>8</v>
      </c>
      <c r="C30" s="4"/>
      <c r="D30" s="4"/>
      <c r="E30" s="4"/>
      <c r="F30" s="4"/>
      <c r="G30" s="4"/>
      <c r="H30" s="4"/>
      <c r="I30" s="6"/>
    </row>
    <row r="31" spans="1:10" x14ac:dyDescent="0.35">
      <c r="A31" s="3" t="s">
        <v>18</v>
      </c>
      <c r="B31" s="4" t="s">
        <v>2</v>
      </c>
      <c r="C31" s="4"/>
      <c r="D31" s="4"/>
      <c r="E31" s="4"/>
      <c r="F31" s="4"/>
      <c r="G31" s="4"/>
      <c r="H31" s="4"/>
      <c r="I31" s="6"/>
    </row>
    <row r="32" spans="1:10" x14ac:dyDescent="0.35">
      <c r="A32" s="3" t="s">
        <v>19</v>
      </c>
      <c r="B32" s="4"/>
      <c r="C32" s="4"/>
      <c r="D32" s="4"/>
      <c r="E32" s="4"/>
      <c r="F32" s="4"/>
      <c r="G32" s="4"/>
      <c r="H32" s="4"/>
      <c r="I32" s="6"/>
    </row>
    <row r="33" spans="1:16" ht="15.5" x14ac:dyDescent="0.35">
      <c r="A33" s="47" t="s">
        <v>109</v>
      </c>
      <c r="B33" s="38">
        <v>1.5</v>
      </c>
      <c r="C33" s="38">
        <v>52</v>
      </c>
      <c r="D33" s="38">
        <f>B33*C33</f>
        <v>78</v>
      </c>
      <c r="E33" s="39">
        <v>2</v>
      </c>
      <c r="F33" s="4">
        <f>+E33*D33</f>
        <v>156</v>
      </c>
      <c r="G33" s="4">
        <f>+F33*0.05</f>
        <v>7.8000000000000007</v>
      </c>
      <c r="H33" s="4">
        <f>+F33*0.1</f>
        <v>15.600000000000001</v>
      </c>
      <c r="I33" s="21">
        <f>+F33*$F$2+G33*$G$2+H33*$H$2</f>
        <v>21253.439999999999</v>
      </c>
      <c r="J33" s="17"/>
    </row>
    <row r="34" spans="1:16" ht="41.5" x14ac:dyDescent="0.35">
      <c r="A34" s="47" t="s">
        <v>110</v>
      </c>
      <c r="B34" s="38">
        <v>1.5</v>
      </c>
      <c r="C34" s="38">
        <v>52</v>
      </c>
      <c r="D34" s="38">
        <f>B34*C34</f>
        <v>78</v>
      </c>
      <c r="E34" s="39">
        <f>2*0.1</f>
        <v>0.2</v>
      </c>
      <c r="F34" s="4">
        <f t="shared" ref="F34:F36" si="1">+E34*D34</f>
        <v>15.600000000000001</v>
      </c>
      <c r="G34" s="4">
        <f t="shared" ref="G34:G36" si="2">+F34*0.05</f>
        <v>0.78000000000000014</v>
      </c>
      <c r="H34" s="4">
        <f t="shared" ref="H34:H36" si="3">+F34*0.1</f>
        <v>1.5600000000000003</v>
      </c>
      <c r="I34" s="21">
        <f>+F34*$F$2+G34*$G$2+H34*$H$2</f>
        <v>2125.3440000000001</v>
      </c>
      <c r="J34" s="17"/>
    </row>
    <row r="35" spans="1:16" ht="26" x14ac:dyDescent="0.35">
      <c r="A35" s="47" t="s">
        <v>20</v>
      </c>
      <c r="B35" s="38">
        <v>4</v>
      </c>
      <c r="C35" s="38">
        <v>1</v>
      </c>
      <c r="D35" s="38">
        <f>B35*C35</f>
        <v>4</v>
      </c>
      <c r="E35" s="39">
        <v>2</v>
      </c>
      <c r="F35" s="4">
        <f t="shared" si="1"/>
        <v>8</v>
      </c>
      <c r="G35" s="4">
        <f t="shared" si="2"/>
        <v>0.4</v>
      </c>
      <c r="H35" s="4">
        <f t="shared" si="3"/>
        <v>0.8</v>
      </c>
      <c r="I35" s="21">
        <f>+F35*$F$2+G35*$G$2+H35*$H$2</f>
        <v>1089.9199999999998</v>
      </c>
      <c r="J35" s="17"/>
    </row>
    <row r="36" spans="1:16" ht="28.5" x14ac:dyDescent="0.35">
      <c r="A36" s="47" t="s">
        <v>111</v>
      </c>
      <c r="B36" s="38">
        <v>1.5</v>
      </c>
      <c r="C36" s="38">
        <v>52</v>
      </c>
      <c r="D36" s="38">
        <f>B36*C36</f>
        <v>78</v>
      </c>
      <c r="E36" s="39">
        <v>2</v>
      </c>
      <c r="F36" s="4">
        <f t="shared" si="1"/>
        <v>156</v>
      </c>
      <c r="G36" s="4">
        <f t="shared" si="2"/>
        <v>7.8000000000000007</v>
      </c>
      <c r="H36" s="4">
        <f t="shared" si="3"/>
        <v>15.600000000000001</v>
      </c>
      <c r="I36" s="21">
        <f>+F36*$F$2+G36*$G$2+H36*$H$2</f>
        <v>21253.439999999999</v>
      </c>
      <c r="J36" s="17"/>
    </row>
    <row r="37" spans="1:16" x14ac:dyDescent="0.35">
      <c r="A37" s="37" t="s">
        <v>21</v>
      </c>
      <c r="B37" s="38" t="s">
        <v>2</v>
      </c>
      <c r="C37" s="38"/>
      <c r="D37" s="38"/>
      <c r="E37" s="38"/>
      <c r="F37" s="19"/>
      <c r="G37" s="19"/>
      <c r="H37" s="19"/>
      <c r="I37" s="6"/>
    </row>
    <row r="38" spans="1:16" x14ac:dyDescent="0.35">
      <c r="A38" s="79" t="s">
        <v>22</v>
      </c>
      <c r="B38" s="79"/>
      <c r="C38" s="79"/>
      <c r="D38" s="79"/>
      <c r="E38" s="80"/>
      <c r="F38" s="85">
        <f>ROUND(SUM(F33:H36),0)</f>
        <v>386</v>
      </c>
      <c r="G38" s="86"/>
      <c r="H38" s="87"/>
      <c r="I38" s="18">
        <f>SUM(I33:I37)</f>
        <v>45722.144</v>
      </c>
      <c r="K38" s="1">
        <f>'Total Annual Responses'!F13</f>
        <v>2</v>
      </c>
      <c r="L38" s="1" t="s">
        <v>103</v>
      </c>
    </row>
    <row r="39" spans="1:16" x14ac:dyDescent="0.35">
      <c r="A39" s="81" t="s">
        <v>112</v>
      </c>
      <c r="B39" s="81"/>
      <c r="C39" s="81"/>
      <c r="D39" s="81"/>
      <c r="E39" s="81"/>
      <c r="F39" s="88">
        <f>ROUND(SUM(F26,F38),-1)</f>
        <v>1210</v>
      </c>
      <c r="G39" s="89"/>
      <c r="H39" s="90"/>
      <c r="I39" s="12">
        <f>ROUND(I26+I38,-3)</f>
        <v>143000</v>
      </c>
      <c r="K39" s="1">
        <f>ROUND(F39/'Total Annual Responses'!F13,0)</f>
        <v>605</v>
      </c>
      <c r="L39" s="1" t="s">
        <v>56</v>
      </c>
    </row>
    <row r="40" spans="1:16" x14ac:dyDescent="0.35">
      <c r="A40" s="81" t="s">
        <v>113</v>
      </c>
      <c r="B40" s="81"/>
      <c r="C40" s="81"/>
      <c r="D40" s="81"/>
      <c r="E40" s="81"/>
      <c r="F40" s="10"/>
      <c r="G40" s="11"/>
      <c r="H40" s="10"/>
      <c r="I40" s="12">
        <f>ROUND('O&amp;M'!D9+'O&amp;M'!G9,-4)</f>
        <v>10000</v>
      </c>
    </row>
    <row r="41" spans="1:16" ht="14.5" customHeight="1" x14ac:dyDescent="0.35">
      <c r="A41" s="81" t="s">
        <v>114</v>
      </c>
      <c r="B41" s="81"/>
      <c r="C41" s="81"/>
      <c r="D41" s="81"/>
      <c r="E41" s="81"/>
      <c r="F41" s="10"/>
      <c r="G41" s="11"/>
      <c r="H41" s="10"/>
      <c r="I41" s="12">
        <f>ROUND(I39+I40,-3)</f>
        <v>153000</v>
      </c>
      <c r="K41" s="75"/>
      <c r="L41" s="75"/>
      <c r="M41" s="75"/>
      <c r="N41" s="75"/>
      <c r="O41" s="75"/>
      <c r="P41" s="75"/>
    </row>
    <row r="42" spans="1:16" x14ac:dyDescent="0.35">
      <c r="A42" s="14" t="s">
        <v>30</v>
      </c>
      <c r="K42" s="75"/>
      <c r="L42" s="75"/>
      <c r="M42" s="75"/>
      <c r="N42" s="75"/>
      <c r="O42" s="75"/>
      <c r="P42" s="75"/>
    </row>
    <row r="43" spans="1:16" ht="35.25" customHeight="1" x14ac:dyDescent="0.35">
      <c r="A43" s="77" t="s">
        <v>92</v>
      </c>
      <c r="B43" s="77"/>
      <c r="C43" s="77"/>
      <c r="D43" s="77"/>
      <c r="E43" s="77"/>
      <c r="F43" s="77"/>
      <c r="G43" s="77"/>
      <c r="H43" s="77"/>
      <c r="I43" s="77"/>
      <c r="J43" s="17"/>
      <c r="K43" s="75"/>
      <c r="L43" s="75"/>
      <c r="M43" s="75"/>
      <c r="N43" s="75"/>
      <c r="O43" s="75"/>
      <c r="P43" s="75"/>
    </row>
    <row r="44" spans="1:16" ht="48" customHeight="1" x14ac:dyDescent="0.35">
      <c r="A44" s="76" t="s">
        <v>93</v>
      </c>
      <c r="B44" s="76"/>
      <c r="C44" s="76"/>
      <c r="D44" s="76"/>
      <c r="E44" s="76"/>
      <c r="F44" s="76"/>
      <c r="G44" s="76"/>
      <c r="H44" s="76"/>
      <c r="I44" s="76"/>
    </row>
    <row r="45" spans="1:16" ht="18.5" x14ac:dyDescent="0.35">
      <c r="A45" s="40" t="s">
        <v>95</v>
      </c>
    </row>
    <row r="46" spans="1:16" s="29" customFormat="1" ht="18.5" x14ac:dyDescent="0.35">
      <c r="A46" s="45" t="s">
        <v>104</v>
      </c>
      <c r="J46" s="27"/>
    </row>
    <row r="47" spans="1:16" ht="18.5" x14ac:dyDescent="0.35">
      <c r="A47" s="40" t="s">
        <v>105</v>
      </c>
    </row>
    <row r="48" spans="1:16" s="29" customFormat="1" ht="15.5" x14ac:dyDescent="0.35">
      <c r="A48" s="46" t="s">
        <v>106</v>
      </c>
      <c r="F48" s="41"/>
    </row>
    <row r="49" spans="1:5" ht="20.25" customHeight="1" x14ac:dyDescent="0.35">
      <c r="A49" s="45" t="s">
        <v>107</v>
      </c>
      <c r="B49" s="29"/>
      <c r="C49" s="29"/>
      <c r="D49" s="29"/>
      <c r="E49" s="29"/>
    </row>
    <row r="50" spans="1:5" ht="15.5" x14ac:dyDescent="0.35">
      <c r="A50" s="46" t="s">
        <v>108</v>
      </c>
      <c r="B50" s="29"/>
      <c r="C50" s="29"/>
      <c r="D50" s="29"/>
      <c r="E50" s="29"/>
    </row>
  </sheetData>
  <mergeCells count="12">
    <mergeCell ref="F3:H3"/>
    <mergeCell ref="K41:P43"/>
    <mergeCell ref="A44:I44"/>
    <mergeCell ref="A43:I43"/>
    <mergeCell ref="A26:E26"/>
    <mergeCell ref="A38:E38"/>
    <mergeCell ref="A39:E39"/>
    <mergeCell ref="A40:E40"/>
    <mergeCell ref="A41:E41"/>
    <mergeCell ref="F26:H26"/>
    <mergeCell ref="F38:H38"/>
    <mergeCell ref="F39:H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workbookViewId="0">
      <selection activeCell="F16" sqref="F16"/>
    </sheetView>
  </sheetViews>
  <sheetFormatPr defaultRowHeight="14.5" x14ac:dyDescent="0.35"/>
  <cols>
    <col min="1" max="1" width="43.81640625" customWidth="1"/>
    <col min="2" max="2" width="12.7265625" customWidth="1"/>
    <col min="3" max="3" width="11.1796875" customWidth="1"/>
    <col min="4" max="4" width="13.453125" customWidth="1"/>
    <col min="6" max="6" width="12.26953125" customWidth="1"/>
    <col min="7" max="7" width="11" customWidth="1"/>
    <col min="8" max="8" width="11.54296875" customWidth="1"/>
    <col min="9" max="9" width="14.54296875" customWidth="1"/>
  </cols>
  <sheetData>
    <row r="1" spans="1:9" x14ac:dyDescent="0.35">
      <c r="A1" t="s">
        <v>102</v>
      </c>
      <c r="I1" s="43"/>
    </row>
    <row r="2" spans="1:9" x14ac:dyDescent="0.35">
      <c r="F2">
        <v>51.23</v>
      </c>
      <c r="G2">
        <v>69.040000000000006</v>
      </c>
      <c r="H2">
        <v>27.73</v>
      </c>
    </row>
    <row r="3" spans="1:9" ht="75.75" customHeight="1" x14ac:dyDescent="0.35">
      <c r="A3" s="15" t="s">
        <v>23</v>
      </c>
      <c r="B3" s="2" t="s">
        <v>40</v>
      </c>
      <c r="C3" s="2" t="s">
        <v>41</v>
      </c>
      <c r="D3" s="2" t="s">
        <v>44</v>
      </c>
      <c r="E3" s="2" t="s">
        <v>42</v>
      </c>
      <c r="F3" s="2" t="s">
        <v>47</v>
      </c>
      <c r="G3" s="2" t="s">
        <v>45</v>
      </c>
      <c r="H3" s="2" t="s">
        <v>46</v>
      </c>
      <c r="I3" s="2" t="s">
        <v>43</v>
      </c>
    </row>
    <row r="4" spans="1:9" x14ac:dyDescent="0.35">
      <c r="A4" s="5" t="s">
        <v>1</v>
      </c>
      <c r="B4" s="4" t="s">
        <v>2</v>
      </c>
      <c r="C4" s="4"/>
      <c r="D4" s="4"/>
      <c r="E4" s="4"/>
      <c r="F4" s="4"/>
      <c r="G4" s="4"/>
      <c r="H4" s="4"/>
      <c r="I4" s="6"/>
    </row>
    <row r="5" spans="1:9" x14ac:dyDescent="0.35">
      <c r="A5" s="5" t="s">
        <v>48</v>
      </c>
      <c r="B5" s="4">
        <v>16</v>
      </c>
      <c r="C5" s="4">
        <v>1</v>
      </c>
      <c r="D5" s="4">
        <v>16</v>
      </c>
      <c r="E5" s="26">
        <v>2</v>
      </c>
      <c r="F5" s="4">
        <f>+E5*D5</f>
        <v>32</v>
      </c>
      <c r="G5" s="4">
        <f>+F5*0.05</f>
        <v>1.6</v>
      </c>
      <c r="H5" s="4">
        <f>+F5*0.1</f>
        <v>3.2</v>
      </c>
      <c r="I5" s="21">
        <f>+F5*$F$2+G5*$G$2+H5*$H$2</f>
        <v>1838.56</v>
      </c>
    </row>
    <row r="6" spans="1:9" x14ac:dyDescent="0.35">
      <c r="A6" s="5" t="s">
        <v>24</v>
      </c>
      <c r="B6" s="4"/>
      <c r="C6" s="4"/>
      <c r="D6" s="4"/>
      <c r="E6" s="4"/>
      <c r="F6" s="4"/>
      <c r="G6" s="4"/>
      <c r="H6" s="4"/>
      <c r="I6" s="21"/>
    </row>
    <row r="7" spans="1:9" ht="15" customHeight="1" x14ac:dyDescent="0.35">
      <c r="A7" s="5" t="s">
        <v>25</v>
      </c>
      <c r="B7" s="4" t="s">
        <v>2</v>
      </c>
      <c r="C7" s="4"/>
      <c r="D7" s="4"/>
      <c r="E7" s="4"/>
      <c r="F7" s="4"/>
      <c r="G7" s="4"/>
      <c r="H7" s="4"/>
      <c r="I7" s="21"/>
    </row>
    <row r="8" spans="1:9" ht="15" customHeight="1" x14ac:dyDescent="0.35">
      <c r="A8" s="5" t="s">
        <v>26</v>
      </c>
      <c r="B8" s="4" t="s">
        <v>27</v>
      </c>
      <c r="C8" s="4"/>
      <c r="D8" s="4"/>
      <c r="E8" s="4"/>
      <c r="F8" s="4"/>
      <c r="G8" s="4"/>
      <c r="H8" s="4"/>
      <c r="I8" s="21"/>
    </row>
    <row r="9" spans="1:9" ht="13.5" customHeight="1" x14ac:dyDescent="0.35">
      <c r="A9" s="5" t="s">
        <v>28</v>
      </c>
      <c r="B9" s="4"/>
      <c r="C9" s="4"/>
      <c r="D9" s="4"/>
      <c r="E9" s="4"/>
      <c r="F9" s="4"/>
      <c r="G9" s="4"/>
      <c r="H9" s="4"/>
      <c r="I9" s="21"/>
    </row>
    <row r="10" spans="1:9" ht="15.5" x14ac:dyDescent="0.35">
      <c r="A10" s="9" t="s">
        <v>49</v>
      </c>
      <c r="B10" s="4">
        <v>1.5</v>
      </c>
      <c r="C10" s="4">
        <v>1</v>
      </c>
      <c r="D10" s="4">
        <v>1.5</v>
      </c>
      <c r="E10" s="26">
        <v>0</v>
      </c>
      <c r="F10" s="4">
        <f t="shared" ref="F10:F14" si="0">+E10*D10</f>
        <v>0</v>
      </c>
      <c r="G10" s="4">
        <f t="shared" ref="G10:G14" si="1">+F10*0.05</f>
        <v>0</v>
      </c>
      <c r="H10" s="4">
        <f t="shared" ref="H10:H14" si="2">+F10*0.1</f>
        <v>0</v>
      </c>
      <c r="I10" s="42">
        <f t="shared" ref="I10:I14" si="3">+F10*$F$2+G10*$G$2+H10*$H$2</f>
        <v>0</v>
      </c>
    </row>
    <row r="11" spans="1:9" ht="15.5" x14ac:dyDescent="0.35">
      <c r="A11" s="9" t="s">
        <v>29</v>
      </c>
      <c r="B11" s="4">
        <v>40</v>
      </c>
      <c r="C11" s="4">
        <v>1</v>
      </c>
      <c r="D11" s="4">
        <v>40</v>
      </c>
      <c r="E11" s="26">
        <v>0</v>
      </c>
      <c r="F11" s="4">
        <f t="shared" si="0"/>
        <v>0</v>
      </c>
      <c r="G11" s="4">
        <f t="shared" si="1"/>
        <v>0</v>
      </c>
      <c r="H11" s="4">
        <f t="shared" si="2"/>
        <v>0</v>
      </c>
      <c r="I11" s="42">
        <f t="shared" si="3"/>
        <v>0</v>
      </c>
    </row>
    <row r="12" spans="1:9" x14ac:dyDescent="0.35">
      <c r="A12" s="9" t="s">
        <v>98</v>
      </c>
      <c r="B12" s="4">
        <v>40</v>
      </c>
      <c r="C12" s="4">
        <v>1</v>
      </c>
      <c r="D12" s="4">
        <v>40</v>
      </c>
      <c r="E12" s="26">
        <v>2</v>
      </c>
      <c r="F12" s="4">
        <f t="shared" si="0"/>
        <v>80</v>
      </c>
      <c r="G12" s="4">
        <f t="shared" si="1"/>
        <v>4</v>
      </c>
      <c r="H12" s="4">
        <f t="shared" si="2"/>
        <v>8</v>
      </c>
      <c r="I12" s="21">
        <f t="shared" si="3"/>
        <v>4596.3999999999996</v>
      </c>
    </row>
    <row r="13" spans="1:9" ht="15.5" x14ac:dyDescent="0.35">
      <c r="A13" s="9" t="s">
        <v>99</v>
      </c>
      <c r="B13" s="4">
        <v>16</v>
      </c>
      <c r="C13" s="4">
        <v>2</v>
      </c>
      <c r="D13" s="4">
        <v>32</v>
      </c>
      <c r="E13" s="26">
        <f>2*0.1</f>
        <v>0.2</v>
      </c>
      <c r="F13" s="4">
        <f t="shared" si="0"/>
        <v>6.4</v>
      </c>
      <c r="G13" s="4">
        <f t="shared" si="1"/>
        <v>0.32000000000000006</v>
      </c>
      <c r="H13" s="4">
        <f t="shared" si="2"/>
        <v>0.64000000000000012</v>
      </c>
      <c r="I13" s="21">
        <f t="shared" si="3"/>
        <v>367.71200000000005</v>
      </c>
    </row>
    <row r="14" spans="1:9" ht="15.5" x14ac:dyDescent="0.35">
      <c r="A14" s="9" t="s">
        <v>50</v>
      </c>
      <c r="B14" s="4">
        <v>16</v>
      </c>
      <c r="C14" s="4">
        <v>1</v>
      </c>
      <c r="D14" s="4">
        <v>16</v>
      </c>
      <c r="E14" s="26">
        <v>0</v>
      </c>
      <c r="F14" s="4">
        <f t="shared" si="0"/>
        <v>0</v>
      </c>
      <c r="G14" s="4">
        <f t="shared" si="1"/>
        <v>0</v>
      </c>
      <c r="H14" s="4">
        <f t="shared" si="2"/>
        <v>0</v>
      </c>
      <c r="I14" s="42">
        <f t="shared" si="3"/>
        <v>0</v>
      </c>
    </row>
    <row r="15" spans="1:9" x14ac:dyDescent="0.35">
      <c r="A15" s="91" t="s">
        <v>116</v>
      </c>
      <c r="B15" s="91"/>
      <c r="C15" s="91"/>
      <c r="D15" s="91"/>
      <c r="E15" s="91"/>
      <c r="F15" s="92">
        <f>ROUND(SUM(F5:H14),0)</f>
        <v>136</v>
      </c>
      <c r="G15" s="92"/>
      <c r="H15" s="92"/>
      <c r="I15" s="12">
        <f>ROUND(SUM(I5:I14),-1)</f>
        <v>6800</v>
      </c>
    </row>
    <row r="16" spans="1:9" x14ac:dyDescent="0.35">
      <c r="A16" s="14" t="s">
        <v>30</v>
      </c>
    </row>
    <row r="17" spans="1:9" ht="44.5" customHeight="1" x14ac:dyDescent="0.35">
      <c r="A17" s="77" t="s">
        <v>92</v>
      </c>
      <c r="B17" s="77"/>
      <c r="C17" s="77"/>
      <c r="D17" s="77"/>
      <c r="E17" s="77"/>
      <c r="F17" s="77"/>
      <c r="G17" s="77"/>
      <c r="H17" s="77"/>
      <c r="I17" s="77"/>
    </row>
    <row r="18" spans="1:9" ht="41.25" customHeight="1" x14ac:dyDescent="0.35">
      <c r="A18" s="76" t="s">
        <v>97</v>
      </c>
      <c r="B18" s="76"/>
      <c r="C18" s="76"/>
      <c r="D18" s="76"/>
      <c r="E18" s="76"/>
      <c r="F18" s="76"/>
      <c r="G18" s="76"/>
      <c r="H18" s="76"/>
      <c r="I18" s="76"/>
    </row>
    <row r="19" spans="1:9" ht="18.5" x14ac:dyDescent="0.35">
      <c r="A19" s="13" t="s">
        <v>39</v>
      </c>
    </row>
    <row r="20" spans="1:9" s="1" customFormat="1" ht="15.5" x14ac:dyDescent="0.35">
      <c r="A20" s="28" t="s">
        <v>100</v>
      </c>
      <c r="B20" s="29"/>
      <c r="C20" s="29"/>
      <c r="D20" s="29"/>
      <c r="E20" s="29"/>
      <c r="F20" s="29"/>
      <c r="G20" s="29"/>
      <c r="H20" s="29"/>
      <c r="I20" s="29"/>
    </row>
    <row r="21" spans="1:9" ht="18.5" x14ac:dyDescent="0.35">
      <c r="A21" s="16" t="s">
        <v>117</v>
      </c>
      <c r="B21" s="13"/>
      <c r="C21" s="13"/>
      <c r="D21" s="13"/>
      <c r="E21" s="13"/>
      <c r="F21" s="44"/>
      <c r="G21" s="13"/>
      <c r="H21" s="13"/>
      <c r="I21" s="13"/>
    </row>
  </sheetData>
  <mergeCells count="4">
    <mergeCell ref="A15:E15"/>
    <mergeCell ref="F15:H15"/>
    <mergeCell ref="A17:I17"/>
    <mergeCell ref="A18:I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1"/>
  <sheetViews>
    <sheetView workbookViewId="0">
      <selection activeCell="C23" sqref="C23"/>
    </sheetView>
  </sheetViews>
  <sheetFormatPr defaultRowHeight="14.5" x14ac:dyDescent="0.35"/>
  <cols>
    <col min="1" max="1" width="15.453125" customWidth="1"/>
    <col min="2" max="2" width="16" customWidth="1"/>
    <col min="3" max="3" width="18.453125" customWidth="1"/>
    <col min="4" max="4" width="19.7265625" customWidth="1"/>
    <col min="5" max="5" width="15.1796875" customWidth="1"/>
    <col min="6" max="6" width="14.81640625" customWidth="1"/>
    <col min="7" max="7" width="19.54296875" customWidth="1"/>
  </cols>
  <sheetData>
    <row r="2" spans="1:7" ht="15" thickBot="1" x14ac:dyDescent="0.4"/>
    <row r="3" spans="1:7" ht="15.5" x14ac:dyDescent="0.35">
      <c r="A3" s="93"/>
      <c r="B3" s="94"/>
      <c r="C3" s="94"/>
      <c r="D3" s="94"/>
      <c r="E3" s="94"/>
      <c r="F3" s="94"/>
      <c r="G3" s="95"/>
    </row>
    <row r="4" spans="1:7" ht="15.5" thickBot="1" x14ac:dyDescent="0.4">
      <c r="A4" s="96" t="s">
        <v>59</v>
      </c>
      <c r="B4" s="97"/>
      <c r="C4" s="97"/>
      <c r="D4" s="97"/>
      <c r="E4" s="97"/>
      <c r="F4" s="97"/>
      <c r="G4" s="98"/>
    </row>
    <row r="5" spans="1:7" ht="15" x14ac:dyDescent="0.35">
      <c r="A5" s="48"/>
      <c r="B5" s="49"/>
      <c r="C5" s="49"/>
      <c r="D5" s="49"/>
      <c r="E5" s="49"/>
      <c r="F5" s="49"/>
      <c r="G5" s="50"/>
    </row>
    <row r="6" spans="1:7" x14ac:dyDescent="0.35">
      <c r="A6" s="51" t="s">
        <v>60</v>
      </c>
      <c r="B6" s="23" t="s">
        <v>62</v>
      </c>
      <c r="C6" s="23" t="s">
        <v>64</v>
      </c>
      <c r="D6" s="23" t="s">
        <v>66</v>
      </c>
      <c r="E6" s="23" t="s">
        <v>68</v>
      </c>
      <c r="F6" s="23" t="s">
        <v>70</v>
      </c>
      <c r="G6" s="52" t="s">
        <v>72</v>
      </c>
    </row>
    <row r="7" spans="1:7" ht="39" x14ac:dyDescent="0.35">
      <c r="A7" s="53" t="s">
        <v>61</v>
      </c>
      <c r="B7" s="22" t="s">
        <v>63</v>
      </c>
      <c r="C7" s="22" t="s">
        <v>65</v>
      </c>
      <c r="D7" s="22" t="s">
        <v>67</v>
      </c>
      <c r="E7" s="22" t="s">
        <v>69</v>
      </c>
      <c r="F7" s="22" t="s">
        <v>71</v>
      </c>
      <c r="G7" s="54" t="s">
        <v>73</v>
      </c>
    </row>
    <row r="8" spans="1:7" ht="15" thickBot="1" x14ac:dyDescent="0.4">
      <c r="A8" s="55"/>
      <c r="B8" s="56"/>
      <c r="C8" s="56"/>
      <c r="D8" s="56"/>
      <c r="E8" s="56"/>
      <c r="F8" s="56"/>
      <c r="G8" s="57" t="s">
        <v>74</v>
      </c>
    </row>
    <row r="9" spans="1:7" ht="39.5" thickBot="1" x14ac:dyDescent="0.4">
      <c r="A9" s="58" t="s">
        <v>75</v>
      </c>
      <c r="B9" s="59">
        <v>44445</v>
      </c>
      <c r="C9" s="60">
        <v>0</v>
      </c>
      <c r="D9" s="59">
        <f>ROUND(B9*C9,-3)</f>
        <v>0</v>
      </c>
      <c r="E9" s="59">
        <v>5000</v>
      </c>
      <c r="F9" s="60">
        <v>2</v>
      </c>
      <c r="G9" s="61">
        <f>ROUND(E9*F9, -3)</f>
        <v>10000</v>
      </c>
    </row>
    <row r="11" spans="1:7" x14ac:dyDescent="0.35">
      <c r="D11" s="24"/>
    </row>
  </sheetData>
  <mergeCells count="2">
    <mergeCell ref="A3:G3"/>
    <mergeCell ref="A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5"/>
  <sheetViews>
    <sheetView workbookViewId="0">
      <selection activeCell="K11" sqref="K11"/>
    </sheetView>
  </sheetViews>
  <sheetFormatPr defaultRowHeight="14.5" x14ac:dyDescent="0.35"/>
  <cols>
    <col min="2" max="2" width="18.453125" customWidth="1"/>
    <col min="3" max="3" width="13.26953125" customWidth="1"/>
    <col min="5" max="5" width="14.7265625" customWidth="1"/>
  </cols>
  <sheetData>
    <row r="1" spans="2:6" ht="15" thickBot="1" x14ac:dyDescent="0.4"/>
    <row r="2" spans="2:6" ht="15.5" x14ac:dyDescent="0.35">
      <c r="B2" s="93"/>
      <c r="C2" s="94"/>
      <c r="D2" s="94"/>
      <c r="E2" s="94"/>
      <c r="F2" s="95"/>
    </row>
    <row r="3" spans="2:6" ht="15.5" thickBot="1" x14ac:dyDescent="0.4">
      <c r="B3" s="99" t="s">
        <v>79</v>
      </c>
      <c r="C3" s="100"/>
      <c r="D3" s="100"/>
      <c r="E3" s="100"/>
      <c r="F3" s="101"/>
    </row>
    <row r="4" spans="2:6" x14ac:dyDescent="0.35">
      <c r="B4" s="31"/>
      <c r="C4" s="33"/>
      <c r="D4" s="33"/>
      <c r="E4" s="33"/>
      <c r="F4" s="33"/>
    </row>
    <row r="5" spans="2:6" x14ac:dyDescent="0.35">
      <c r="B5" s="32" t="s">
        <v>60</v>
      </c>
      <c r="C5" s="33" t="s">
        <v>62</v>
      </c>
      <c r="D5" s="33" t="s">
        <v>64</v>
      </c>
      <c r="E5" s="33" t="s">
        <v>66</v>
      </c>
      <c r="F5" s="33" t="s">
        <v>68</v>
      </c>
    </row>
    <row r="6" spans="2:6" ht="57" customHeight="1" x14ac:dyDescent="0.35">
      <c r="B6" s="32"/>
      <c r="C6" s="33"/>
      <c r="D6" s="33"/>
      <c r="E6" s="33" t="s">
        <v>83</v>
      </c>
      <c r="F6" s="33" t="s">
        <v>79</v>
      </c>
    </row>
    <row r="7" spans="2:6" ht="23.5" thickBot="1" x14ac:dyDescent="0.4">
      <c r="B7" s="32" t="s">
        <v>80</v>
      </c>
      <c r="C7" s="33" t="s">
        <v>81</v>
      </c>
      <c r="D7" s="33" t="s">
        <v>82</v>
      </c>
      <c r="E7" s="25"/>
      <c r="F7" s="33" t="s">
        <v>84</v>
      </c>
    </row>
    <row r="8" spans="2:6" ht="26" x14ac:dyDescent="0.35">
      <c r="B8" s="62" t="s">
        <v>85</v>
      </c>
      <c r="C8" s="63">
        <v>0</v>
      </c>
      <c r="D8" s="63">
        <v>1</v>
      </c>
      <c r="E8" s="63">
        <v>0</v>
      </c>
      <c r="F8" s="64">
        <f>C8*D8+E8</f>
        <v>0</v>
      </c>
    </row>
    <row r="9" spans="2:6" ht="26" x14ac:dyDescent="0.35">
      <c r="B9" s="65" t="s">
        <v>86</v>
      </c>
      <c r="C9" s="35">
        <v>0</v>
      </c>
      <c r="D9" s="35">
        <v>1</v>
      </c>
      <c r="E9" s="35">
        <v>0</v>
      </c>
      <c r="F9" s="66">
        <f t="shared" ref="F9:F12" si="0">C9*D9+E9</f>
        <v>0</v>
      </c>
    </row>
    <row r="10" spans="2:6" x14ac:dyDescent="0.35">
      <c r="B10" s="65" t="s">
        <v>87</v>
      </c>
      <c r="C10" s="35">
        <v>0</v>
      </c>
      <c r="D10" s="35">
        <v>1</v>
      </c>
      <c r="E10" s="35">
        <v>0</v>
      </c>
      <c r="F10" s="66">
        <f t="shared" si="0"/>
        <v>0</v>
      </c>
    </row>
    <row r="11" spans="2:6" ht="26" x14ac:dyDescent="0.35">
      <c r="B11" s="65" t="s">
        <v>88</v>
      </c>
      <c r="C11" s="35">
        <v>2</v>
      </c>
      <c r="D11" s="35">
        <v>1</v>
      </c>
      <c r="E11" s="35">
        <v>0</v>
      </c>
      <c r="F11" s="67">
        <f t="shared" si="0"/>
        <v>2</v>
      </c>
    </row>
    <row r="12" spans="2:6" ht="28.5" x14ac:dyDescent="0.35">
      <c r="B12" s="65" t="s">
        <v>89</v>
      </c>
      <c r="C12" s="35">
        <f>2*0.1</f>
        <v>0.2</v>
      </c>
      <c r="D12" s="35">
        <v>2</v>
      </c>
      <c r="E12" s="35">
        <v>0</v>
      </c>
      <c r="F12" s="67">
        <f t="shared" si="0"/>
        <v>0.4</v>
      </c>
    </row>
    <row r="13" spans="2:6" ht="15" thickBot="1" x14ac:dyDescent="0.4">
      <c r="B13" s="68"/>
      <c r="C13" s="69"/>
      <c r="D13" s="69"/>
      <c r="E13" s="69" t="s">
        <v>90</v>
      </c>
      <c r="F13" s="70">
        <f>ROUND(SUM(F11:F12),0)</f>
        <v>2</v>
      </c>
    </row>
    <row r="14" spans="2:6" x14ac:dyDescent="0.35">
      <c r="B14" s="34"/>
    </row>
    <row r="15" spans="2:6" x14ac:dyDescent="0.35">
      <c r="B15" s="34"/>
    </row>
  </sheetData>
  <mergeCells count="2">
    <mergeCell ref="B2:F2"/>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industry</vt:lpstr>
      <vt:lpstr>agency</vt:lpstr>
      <vt:lpstr>O&amp;M</vt:lpstr>
      <vt:lpstr>Total Annual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Wrigley, William</cp:lastModifiedBy>
  <dcterms:created xsi:type="dcterms:W3CDTF">2018-02-02T18:52:56Z</dcterms:created>
  <dcterms:modified xsi:type="dcterms:W3CDTF">2021-08-13T19:03:30Z</dcterms:modified>
</cp:coreProperties>
</file>