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mc:AlternateContent xmlns:mc="http://schemas.openxmlformats.org/markup-compatibility/2006">
    <mc:Choice Requires="x15">
      <x15ac:absPath xmlns:x15ac="http://schemas.microsoft.com/office/spreadsheetml/2010/11/ac" url="https://usepa-my.sharepoint.com/personal/wrigley_william_epa_gov/Documents/Desktop/temp/"/>
    </mc:Choice>
  </mc:AlternateContent>
  <xr:revisionPtr revIDLastSave="0" documentId="8_{116DE309-2C19-4BD6-92E0-2E002057F2E3}" xr6:coauthVersionLast="47" xr6:coauthVersionMax="47" xr10:uidLastSave="{00000000-0000-0000-0000-000000000000}"/>
  <bookViews>
    <workbookView xWindow="-110" yWindow="-110" windowWidth="19420" windowHeight="10420" xr2:uid="{00000000-000D-0000-FFFF-FFFF00000000}"/>
  </bookViews>
  <sheets>
    <sheet name="Summary" sheetId="3" r:id="rId1"/>
    <sheet name="Table 1" sheetId="1" r:id="rId2"/>
    <sheet name="Table 2" sheetId="2" r:id="rId3"/>
    <sheet name="Capital O&amp;M" sheetId="4" r:id="rId4"/>
    <sheet name="Responses" sheetId="5" r:id="rId5"/>
    <sheet name="Respondents" sheetId="6" r:id="rId6"/>
  </sheets>
  <externalReferences>
    <externalReference r:id="rId7"/>
  </externalReferenc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K38" i="1" l="1"/>
  <c r="B2" i="3" s="1"/>
  <c r="B4" i="3"/>
  <c r="F38" i="1"/>
  <c r="B6" i="3"/>
  <c r="B7" i="3"/>
  <c r="B5" i="3"/>
  <c r="I18" i="2" l="1"/>
  <c r="I19" i="2" s="1"/>
  <c r="I16" i="2"/>
  <c r="I14" i="2"/>
  <c r="I13" i="2"/>
  <c r="I12" i="2"/>
  <c r="I11" i="2"/>
  <c r="I8" i="2"/>
  <c r="I7" i="2"/>
  <c r="F8" i="6"/>
  <c r="F7" i="6"/>
  <c r="F6" i="6"/>
  <c r="F5" i="6"/>
  <c r="C8" i="6"/>
  <c r="B8" i="6"/>
  <c r="E8" i="5"/>
  <c r="C10" i="5" l="1"/>
  <c r="E10" i="5" s="1"/>
  <c r="C9" i="5"/>
  <c r="E9" i="5" s="1"/>
  <c r="C7" i="5"/>
  <c r="E7" i="5" s="1"/>
  <c r="C6" i="5"/>
  <c r="E6" i="5" s="1"/>
  <c r="C5" i="5"/>
  <c r="E5" i="5" s="1"/>
  <c r="C4" i="5"/>
  <c r="E4" i="5" s="1"/>
  <c r="E11" i="5" l="1"/>
  <c r="D18" i="2"/>
  <c r="F18" i="2" s="1"/>
  <c r="D16" i="2"/>
  <c r="F16" i="2" s="1"/>
  <c r="D15" i="2"/>
  <c r="F15" i="2" s="1"/>
  <c r="D14" i="2"/>
  <c r="F14" i="2" s="1"/>
  <c r="H14" i="2" s="1"/>
  <c r="D13" i="2"/>
  <c r="F13" i="2" s="1"/>
  <c r="D12" i="2"/>
  <c r="F12" i="2" s="1"/>
  <c r="D11" i="2"/>
  <c r="F11" i="2" s="1"/>
  <c r="D8" i="2"/>
  <c r="F8" i="2" s="1"/>
  <c r="H8" i="2" s="1"/>
  <c r="D7" i="2"/>
  <c r="F7" i="2" s="1"/>
  <c r="D35" i="1"/>
  <c r="F35" i="1" s="1"/>
  <c r="D28" i="1"/>
  <c r="F28" i="1" s="1"/>
  <c r="D27" i="1"/>
  <c r="F27" i="1" s="1"/>
  <c r="D24" i="1"/>
  <c r="F24" i="1" s="1"/>
  <c r="D23" i="1"/>
  <c r="F23" i="1" s="1"/>
  <c r="D22" i="1"/>
  <c r="F22" i="1" s="1"/>
  <c r="D21" i="1"/>
  <c r="F21" i="1" s="1"/>
  <c r="D14" i="1"/>
  <c r="F14" i="1" s="1"/>
  <c r="D13" i="1"/>
  <c r="F13" i="1" s="1"/>
  <c r="D12" i="1"/>
  <c r="F12" i="1" s="1"/>
  <c r="D8" i="1"/>
  <c r="F8" i="1" s="1"/>
  <c r="H13" i="1" l="1"/>
  <c r="G13" i="1"/>
  <c r="I13" i="1" s="1"/>
  <c r="H35" i="1"/>
  <c r="G35" i="1"/>
  <c r="H14" i="1"/>
  <c r="G14" i="1"/>
  <c r="G24" i="1"/>
  <c r="H24" i="1"/>
  <c r="H23" i="1"/>
  <c r="G23" i="1"/>
  <c r="I23" i="1" s="1"/>
  <c r="G12" i="1"/>
  <c r="G22" i="1"/>
  <c r="G28" i="1"/>
  <c r="H11" i="2"/>
  <c r="G11" i="2"/>
  <c r="H15" i="2"/>
  <c r="G15" i="2"/>
  <c r="I15" i="2"/>
  <c r="G12" i="2"/>
  <c r="H12" i="2"/>
  <c r="G16" i="2"/>
  <c r="H16" i="2"/>
  <c r="H7" i="2"/>
  <c r="G7" i="2"/>
  <c r="H13" i="2"/>
  <c r="G13" i="2"/>
  <c r="H18" i="2"/>
  <c r="G18" i="2"/>
  <c r="G8" i="2"/>
  <c r="G14" i="2"/>
  <c r="G8" i="1"/>
  <c r="H8" i="1"/>
  <c r="G21" i="1"/>
  <c r="H21" i="1"/>
  <c r="G27" i="1"/>
  <c r="H27" i="1"/>
  <c r="H12" i="1"/>
  <c r="H22" i="1"/>
  <c r="I22" i="1" s="1"/>
  <c r="H28" i="1"/>
  <c r="I28" i="1" l="1"/>
  <c r="I8" i="1"/>
  <c r="I35" i="1"/>
  <c r="I37" i="1" s="1"/>
  <c r="I24" i="1"/>
  <c r="I14" i="1"/>
  <c r="I27" i="1"/>
  <c r="F19" i="2"/>
  <c r="I21" i="1"/>
  <c r="I12" i="1"/>
  <c r="F37" i="1"/>
  <c r="F29" i="1"/>
  <c r="I29" i="1" l="1"/>
  <c r="I38" i="1" s="1"/>
  <c r="I40" i="1" s="1"/>
</calcChain>
</file>

<file path=xl/sharedStrings.xml><?xml version="1.0" encoding="utf-8"?>
<sst xmlns="http://schemas.openxmlformats.org/spreadsheetml/2006/main" count="168" uniqueCount="140">
  <si>
    <t>Table 1: Annual Respondent Burden and Cost – NSPS for Ammonium Sulfate Manufacturing Plants (40 CFR Part 60, Subpart
 PP) (Renewal)</t>
  </si>
  <si>
    <t>Burden Items</t>
  </si>
  <si>
    <t xml:space="preserve">(D)    </t>
  </si>
  <si>
    <r>
      <t xml:space="preserve">Number of Respondents per Year </t>
    </r>
    <r>
      <rPr>
        <b/>
        <vertAlign val="superscript"/>
        <sz val="10"/>
        <color theme="1"/>
        <rFont val="Times New Roman"/>
        <family val="1"/>
      </rPr>
      <t>a</t>
    </r>
  </si>
  <si>
    <t xml:space="preserve">(H) </t>
  </si>
  <si>
    <r>
      <t>Total Labor Costs per Year, $</t>
    </r>
    <r>
      <rPr>
        <b/>
        <vertAlign val="superscript"/>
        <sz val="10"/>
        <color theme="1"/>
        <rFont val="Times New Roman"/>
        <family val="1"/>
      </rPr>
      <t>b</t>
    </r>
  </si>
  <si>
    <t>1. Applications</t>
  </si>
  <si>
    <t>N/A</t>
  </si>
  <si>
    <t>2. Survey and Studies</t>
  </si>
  <si>
    <t>3. Reporting Requirements</t>
  </si>
  <si>
    <t xml:space="preserve">    B. Required Activities</t>
  </si>
  <si>
    <t xml:space="preserve">         Initial performance test </t>
  </si>
  <si>
    <r>
      <t xml:space="preserve">     Ref Method 9 tests </t>
    </r>
    <r>
      <rPr>
        <vertAlign val="superscript"/>
        <sz val="10"/>
        <color rgb="FF000000"/>
        <rFont val="Times New Roman"/>
        <family val="1"/>
      </rPr>
      <t>d</t>
    </r>
  </si>
  <si>
    <r>
      <t xml:space="preserve">     Ref Method 5</t>
    </r>
    <r>
      <rPr>
        <vertAlign val="superscript"/>
        <sz val="10"/>
        <color rgb="FF000000"/>
        <rFont val="Times New Roman"/>
        <family val="1"/>
      </rPr>
      <t xml:space="preserve"> d</t>
    </r>
  </si>
  <si>
    <r>
      <t xml:space="preserve">         Repeat performance test </t>
    </r>
    <r>
      <rPr>
        <vertAlign val="superscript"/>
        <sz val="10"/>
        <color rgb="FF000000"/>
        <rFont val="Times New Roman"/>
        <family val="1"/>
      </rPr>
      <t>e</t>
    </r>
  </si>
  <si>
    <r>
      <t xml:space="preserve">  </t>
    </r>
    <r>
      <rPr>
        <b/>
        <sz val="10"/>
        <color rgb="FF000000"/>
        <rFont val="Times New Roman"/>
        <family val="1"/>
      </rPr>
      <t>Existing sources</t>
    </r>
  </si>
  <si>
    <t xml:space="preserve">         Monitoring of operations and emissions</t>
  </si>
  <si>
    <t xml:space="preserve">    C. Create Information</t>
  </si>
  <si>
    <t xml:space="preserve">    D. Gather Existing Information</t>
  </si>
  <si>
    <t xml:space="preserve">    E. Write Report</t>
  </si>
  <si>
    <r>
      <t xml:space="preserve">  </t>
    </r>
    <r>
      <rPr>
        <b/>
        <sz val="10"/>
        <color rgb="FF000000"/>
        <rFont val="Times New Roman"/>
        <family val="1"/>
      </rPr>
      <t xml:space="preserve">New Sources </t>
    </r>
  </si>
  <si>
    <t>Notification of construction/ reconstruction</t>
  </si>
  <si>
    <t>Notification of actual startup</t>
  </si>
  <si>
    <t>Notification of initial performance test</t>
  </si>
  <si>
    <t>Notification of demonstration of CMS</t>
  </si>
  <si>
    <t>Report of initial performance test</t>
  </si>
  <si>
    <t>Existing Sources</t>
  </si>
  <si>
    <t xml:space="preserve"> </t>
  </si>
  <si>
    <t xml:space="preserve">Notification of operational change </t>
  </si>
  <si>
    <r>
      <t xml:space="preserve">Semiannual reports </t>
    </r>
    <r>
      <rPr>
        <vertAlign val="superscript"/>
        <sz val="10"/>
        <color rgb="FF000000"/>
        <rFont val="Times New Roman"/>
        <family val="1"/>
      </rPr>
      <t>f</t>
    </r>
  </si>
  <si>
    <t>4. Recordkeeping  Requirements</t>
  </si>
  <si>
    <t xml:space="preserve">     B. Plan activities</t>
  </si>
  <si>
    <t xml:space="preserve">     C. Implement activities</t>
  </si>
  <si>
    <t xml:space="preserve">     D.  Develop record system</t>
  </si>
  <si>
    <t xml:space="preserve">     F. Audits</t>
  </si>
  <si>
    <t>Assumptions:</t>
  </si>
  <si>
    <r>
      <t>a.</t>
    </r>
    <r>
      <rPr>
        <sz val="10"/>
        <color rgb="FF000000"/>
        <rFont val="Times New Roman"/>
        <family val="1"/>
      </rPr>
      <t xml:space="preserve">  We have assumed that there are approximately 2 respondents subject to the rule, with no new sources expected over the next three-years of this ICR.</t>
    </r>
  </si>
  <si>
    <r>
      <t>f.</t>
    </r>
    <r>
      <rPr>
        <sz val="10"/>
        <color rgb="FF000000"/>
        <rFont val="Times New Roman"/>
        <family val="1"/>
      </rPr>
      <t xml:space="preserve">  We have assumed that it will take each respondent 16 hours twice per year to complete the semiannual reports.</t>
    </r>
  </si>
  <si>
    <r>
      <t>g.</t>
    </r>
    <r>
      <rPr>
        <sz val="10"/>
        <color rgb="FF000000"/>
        <rFont val="Times New Roman"/>
        <family val="1"/>
      </rPr>
      <t xml:space="preserve">  Sources are required to maintain a daily record of operating parameters.  We assume records will be recorded 365 days per year.  </t>
    </r>
  </si>
  <si>
    <t xml:space="preserve">(A) </t>
  </si>
  <si>
    <t>EPA Hours per Occurrence</t>
  </si>
  <si>
    <t xml:space="preserve">(B) </t>
  </si>
  <si>
    <t>Occurrences per Plant per Year</t>
  </si>
  <si>
    <t xml:space="preserve">(C) </t>
  </si>
  <si>
    <t xml:space="preserve">(D) </t>
  </si>
  <si>
    <t xml:space="preserve">(E) </t>
  </si>
  <si>
    <t xml:space="preserve">(F) </t>
  </si>
  <si>
    <t xml:space="preserve">(G) </t>
  </si>
  <si>
    <r>
      <t>Cost per year, $</t>
    </r>
    <r>
      <rPr>
        <b/>
        <vertAlign val="superscript"/>
        <sz val="10"/>
        <color rgb="FF000000"/>
        <rFont val="Times New Roman"/>
        <family val="1"/>
      </rPr>
      <t>b</t>
    </r>
  </si>
  <si>
    <t>Required Activities</t>
  </si>
  <si>
    <t xml:space="preserve">New Plant </t>
  </si>
  <si>
    <r>
      <t xml:space="preserve">Initial performance tests </t>
    </r>
    <r>
      <rPr>
        <vertAlign val="superscript"/>
        <sz val="10"/>
        <color rgb="FF000000"/>
        <rFont val="Times New Roman"/>
        <family val="1"/>
      </rPr>
      <t>c</t>
    </r>
  </si>
  <si>
    <r>
      <t xml:space="preserve"> Repeat performance tests </t>
    </r>
    <r>
      <rPr>
        <vertAlign val="superscript"/>
        <sz val="10"/>
        <color rgb="FF000000"/>
        <rFont val="Times New Roman"/>
        <family val="1"/>
      </rPr>
      <t>d</t>
    </r>
  </si>
  <si>
    <t xml:space="preserve">Report Review </t>
  </si>
  <si>
    <t>New Plant</t>
  </si>
  <si>
    <t>Notification of construction</t>
  </si>
  <si>
    <t xml:space="preserve">Notification of initial startup </t>
  </si>
  <si>
    <t>Notification of initial test</t>
  </si>
  <si>
    <t>Review test results</t>
  </si>
  <si>
    <t xml:space="preserve">Notification of demonstration of CMS </t>
  </si>
  <si>
    <t xml:space="preserve">      Existing Plants</t>
  </si>
  <si>
    <r>
      <t xml:space="preserve">Semiannual reports </t>
    </r>
    <r>
      <rPr>
        <vertAlign val="superscript"/>
        <sz val="10"/>
        <color rgb="FF000000"/>
        <rFont val="Times New Roman"/>
        <family val="1"/>
      </rPr>
      <t>e</t>
    </r>
  </si>
  <si>
    <r>
      <t>d.</t>
    </r>
    <r>
      <rPr>
        <sz val="10"/>
        <color rgb="FF000000"/>
        <rFont val="Times New Roman"/>
        <family val="1"/>
      </rPr>
      <t xml:space="preserve">  We assume that 20 percent of initial performance test must be repeated due to failure.</t>
    </r>
  </si>
  <si>
    <t xml:space="preserve">(A)            </t>
  </si>
  <si>
    <t>Respondent Hours per Occurrence</t>
  </si>
  <si>
    <t xml:space="preserve">(B)        </t>
  </si>
  <si>
    <t>Number of Occurrences per Respondent per Year</t>
  </si>
  <si>
    <t xml:space="preserve">(C)           </t>
  </si>
  <si>
    <t>Hours per Respondent per Year        (A x B)</t>
  </si>
  <si>
    <t xml:space="preserve">(E)            </t>
  </si>
  <si>
    <t>Technical Hours per Year                (C x D)</t>
  </si>
  <si>
    <t xml:space="preserve">(F)            </t>
  </si>
  <si>
    <t xml:space="preserve">(G)            </t>
  </si>
  <si>
    <t>Clerical Hours per Year                 (Ex0.1)a</t>
  </si>
  <si>
    <t>EPA Hours per Plant per Year
(AxB)</t>
  </si>
  <si>
    <r>
      <t xml:space="preserve">h.  </t>
    </r>
    <r>
      <rPr>
        <sz val="10"/>
        <color theme="1"/>
        <rFont val="Times New Roman"/>
        <family val="1"/>
      </rPr>
      <t xml:space="preserve">Totals have been rounded to 3 significant figures.  Figures may not add exactly due to rounding. </t>
    </r>
  </si>
  <si>
    <r>
      <t xml:space="preserve">f.  </t>
    </r>
    <r>
      <rPr>
        <sz val="10"/>
        <color theme="1"/>
        <rFont val="Times New Roman"/>
        <family val="1"/>
      </rPr>
      <t xml:space="preserve">Totals have been rounded to 3 significant figures.  Figures may not add exactly due to rounding. </t>
    </r>
  </si>
  <si>
    <t>Management Hours per Year
(E x 0.05)</t>
  </si>
  <si>
    <r>
      <t xml:space="preserve">  </t>
    </r>
    <r>
      <rPr>
        <b/>
        <sz val="10"/>
        <color rgb="FF000000"/>
        <rFont val="Times New Roman"/>
        <family val="1"/>
      </rPr>
      <t>New Sources</t>
    </r>
    <r>
      <rPr>
        <sz val="10"/>
        <color rgb="FF000000"/>
        <rFont val="Times New Roman"/>
        <family val="1"/>
      </rPr>
      <t xml:space="preserve"> </t>
    </r>
  </si>
  <si>
    <t xml:space="preserve">     A. Read and understand rule requirements</t>
  </si>
  <si>
    <r>
      <t>c.</t>
    </r>
    <r>
      <rPr>
        <sz val="10"/>
        <color rgb="FF000000"/>
        <rFont val="Times New Roman"/>
        <family val="1"/>
      </rPr>
      <t xml:space="preserve">  We assumed that each respondent will spend one hour each year to read and understand the rule requirements.</t>
    </r>
  </si>
  <si>
    <t>Subtotal for Reporting Requirements</t>
  </si>
  <si>
    <t>Subtotal for Recordkeeping Requirements</t>
  </si>
  <si>
    <t>Technical EPA Hours per Year
(CxD)</t>
  </si>
  <si>
    <r>
      <t xml:space="preserve">Plants per Year </t>
    </r>
    <r>
      <rPr>
        <b/>
        <vertAlign val="superscript"/>
        <sz val="10"/>
        <color theme="1"/>
        <rFont val="Times New Roman"/>
        <family val="1"/>
      </rPr>
      <t>a</t>
    </r>
  </si>
  <si>
    <t>Managerial Hours per Year 
(Ex0.05)</t>
  </si>
  <si>
    <t>Clerical Hours per Year
 (Ex0.1)</t>
  </si>
  <si>
    <r>
      <rPr>
        <vertAlign val="superscript"/>
        <sz val="10"/>
        <color rgb="FF000000"/>
        <rFont val="Times New Roman"/>
        <family val="1"/>
      </rPr>
      <t>c.</t>
    </r>
    <r>
      <rPr>
        <sz val="10"/>
        <color rgb="FF000000"/>
        <rFont val="Times New Roman"/>
        <family val="1"/>
      </rPr>
      <t xml:space="preserve">  We assume that EPA personnel will attend initial performance tests.</t>
    </r>
  </si>
  <si>
    <r>
      <t>e.</t>
    </r>
    <r>
      <rPr>
        <sz val="10"/>
        <color rgb="FF000000"/>
        <rFont val="Times New Roman"/>
        <family val="1"/>
      </rPr>
      <t xml:space="preserve">  We have assumed that it will take 8 hours to review each semiannual report.</t>
    </r>
  </si>
  <si>
    <t>See 3B</t>
  </si>
  <si>
    <t>See 3A</t>
  </si>
  <si>
    <t> See 3E</t>
  </si>
  <si>
    <t xml:space="preserve"> See 4E</t>
  </si>
  <si>
    <r>
      <t xml:space="preserve">Total Annual Burden and Cost (rounded) </t>
    </r>
    <r>
      <rPr>
        <b/>
        <vertAlign val="superscript"/>
        <sz val="10"/>
        <color rgb="FF000000"/>
        <rFont val="Times New Roman"/>
        <family val="1"/>
      </rPr>
      <t>f</t>
    </r>
  </si>
  <si>
    <r>
      <t xml:space="preserve">Total Labor Burden and Costs (rounded) </t>
    </r>
    <r>
      <rPr>
        <b/>
        <vertAlign val="superscript"/>
        <sz val="10"/>
        <color rgb="FF000000"/>
        <rFont val="Times New Roman"/>
        <family val="1"/>
      </rPr>
      <t>h</t>
    </r>
  </si>
  <si>
    <r>
      <t xml:space="preserve">Total Capital and O&amp;M Costs (rounded) </t>
    </r>
    <r>
      <rPr>
        <b/>
        <vertAlign val="superscript"/>
        <sz val="10"/>
        <color rgb="FF000000"/>
        <rFont val="Times New Roman"/>
        <family val="1"/>
      </rPr>
      <t>h</t>
    </r>
  </si>
  <si>
    <r>
      <t>Grand Total (rounded)</t>
    </r>
    <r>
      <rPr>
        <b/>
        <vertAlign val="superscript"/>
        <sz val="10"/>
        <rFont val="Times New Roman"/>
        <family val="1"/>
      </rPr>
      <t>h</t>
    </r>
  </si>
  <si>
    <t>Labor Rates:</t>
  </si>
  <si>
    <t>Management</t>
  </si>
  <si>
    <t>Technical</t>
  </si>
  <si>
    <t>Clerical</t>
  </si>
  <si>
    <r>
      <t xml:space="preserve">     E. Time to enter records of operating parameters </t>
    </r>
    <r>
      <rPr>
        <vertAlign val="superscript"/>
        <sz val="10"/>
        <color rgb="FF000000"/>
        <rFont val="Times New Roman"/>
        <family val="1"/>
      </rPr>
      <t>g</t>
    </r>
  </si>
  <si>
    <r>
      <t xml:space="preserve">    A. Read and understand rule requirements </t>
    </r>
    <r>
      <rPr>
        <vertAlign val="superscript"/>
        <sz val="10"/>
        <color rgb="FF000000"/>
        <rFont val="Times New Roman"/>
        <family val="1"/>
      </rPr>
      <t>c</t>
    </r>
  </si>
  <si>
    <r>
      <t>d.</t>
    </r>
    <r>
      <rPr>
        <sz val="10"/>
        <rFont val="Times New Roman"/>
        <family val="1"/>
      </rPr>
      <t xml:space="preserve">  As specified in the general provisions each performance test shall consist of three separate runs using the applicable test method.  Sources are required to use Method 9 published in the 11</t>
    </r>
    <r>
      <rPr>
        <vertAlign val="superscript"/>
        <sz val="10"/>
        <rFont val="Times New Roman"/>
        <family val="1"/>
      </rPr>
      <t>th</t>
    </r>
    <r>
      <rPr>
        <sz val="10"/>
        <rFont val="Times New Roman"/>
        <family val="1"/>
      </rPr>
      <t xml:space="preserve"> edition of the Official Methods of analysis of the Association of Official analytical Chemists dates 1970.  Each run shall be conducted for the time and under the conditions specified in the applicable rule.  The particulate matter concentration and volumetric flow rate of the effluent gas shall be determined by Method 5 which requires a sampling time and a sample volume for each run of at least 60 minutes and 1.50 dscm (53 dscf). Since there are no new respondents estimated, these requirements do not apply.</t>
    </r>
  </si>
  <si>
    <r>
      <t>e.</t>
    </r>
    <r>
      <rPr>
        <sz val="10"/>
        <rFont val="Times New Roman"/>
        <family val="1"/>
      </rPr>
      <t xml:space="preserve">  We assume that 20 percent of initial performance tests must be repeated due to failure. Since there are no new respondents estimated, these requirements do not apply.</t>
    </r>
  </si>
  <si>
    <t>Table 2: Average Annual EPA Burden and Cost – NSPS for Ammonium Sulfate Manufacturing Plants (40 CFR Part 60, Subpart PP) (Renewal)</t>
  </si>
  <si>
    <t>ICR Summary Information</t>
  </si>
  <si>
    <t>Hours per Response</t>
  </si>
  <si>
    <t>Number of Respondents</t>
  </si>
  <si>
    <t>Total Estimated Burden Hours</t>
  </si>
  <si>
    <t>Total Estimated Costs</t>
  </si>
  <si>
    <t>Annualized Capital O&amp;M</t>
  </si>
  <si>
    <t>Total Annual Responses</t>
  </si>
  <si>
    <t>(A)</t>
  </si>
  <si>
    <t>(B)</t>
  </si>
  <si>
    <t>(C)</t>
  </si>
  <si>
    <t>(D)</t>
  </si>
  <si>
    <t>(E)</t>
  </si>
  <si>
    <t>Information Collection Activity</t>
  </si>
  <si>
    <r>
      <t xml:space="preserve">Number of Respondents </t>
    </r>
    <r>
      <rPr>
        <vertAlign val="superscript"/>
        <sz val="10"/>
        <color rgb="FF000000"/>
        <rFont val="Times New Roman"/>
        <family val="1"/>
      </rPr>
      <t>a</t>
    </r>
  </si>
  <si>
    <t>Number of Responses</t>
  </si>
  <si>
    <t>Number of Existing Respondents That Keep Records But Do Not Submit Reports</t>
  </si>
  <si>
    <t>Total Annual Responses E=(BxC)+D</t>
  </si>
  <si>
    <t>Semiannual report</t>
  </si>
  <si>
    <t>Total</t>
  </si>
  <si>
    <t>Respondents That Submit Reports</t>
  </si>
  <si>
    <t>Respondents That Do Not Submit Any Reports</t>
  </si>
  <si>
    <t>Year</t>
  </si>
  <si>
    <r>
      <t xml:space="preserve">Number of New Respondents </t>
    </r>
    <r>
      <rPr>
        <b/>
        <vertAlign val="superscript"/>
        <sz val="10"/>
        <color rgb="FF000000"/>
        <rFont val="Times New Roman"/>
        <family val="1"/>
      </rPr>
      <t>a</t>
    </r>
  </si>
  <si>
    <t>Number of Existing Respondents</t>
  </si>
  <si>
    <t>Number of Existing Respondents that keep records but do not submit reports</t>
  </si>
  <si>
    <t>Number of Existing Respondents That Are Also New Respondents</t>
  </si>
  <si>
    <t>Number of Respondents (E=A+B+C-D)</t>
  </si>
  <si>
    <t>Average</t>
  </si>
  <si>
    <r>
      <t xml:space="preserve">a </t>
    </r>
    <r>
      <rPr>
        <sz val="10"/>
        <color rgb="FF000000"/>
        <rFont val="Times New Roman"/>
        <family val="1"/>
      </rPr>
      <t xml:space="preserve">  New respondents include sources with constructed and reconstructed affected facilities.</t>
    </r>
  </si>
  <si>
    <t>hrs/response</t>
  </si>
  <si>
    <t>The only type of industry costs associated with the information collection activity in the regulations are labor costs. There are no capital/startup or operation and maintenance costs.</t>
  </si>
  <si>
    <r>
      <t>b.</t>
    </r>
    <r>
      <rPr>
        <sz val="10"/>
        <color rgb="FF000000"/>
        <rFont val="Times New Roman"/>
        <family val="1"/>
      </rPr>
      <t xml:space="preserve">  </t>
    </r>
    <r>
      <rPr>
        <sz val="10"/>
        <color theme="1"/>
        <rFont val="Times New Roman"/>
        <family val="1"/>
      </rPr>
      <t>This ICR uses the following labor rates: $157.61 per hour for Executive, Administrative, and Managerial labor; $123.94 per hour for Technical labor, and $62.52 per hour for Clerical labor.  These rates are from the United States Department of Labor, Bureau of Labor Statistics, September 2021, “Table 2. Civilian Workers, by Occupational and Industry group.”  The rates are from column 1, “Total Compensation.”  The rates have been increased by 110% to account for the benefit packages available to those employed by private industry.</t>
    </r>
  </si>
  <si>
    <r>
      <rPr>
        <vertAlign val="superscript"/>
        <sz val="10"/>
        <color rgb="FF000000"/>
        <rFont val="Times New Roman"/>
        <family val="1"/>
      </rPr>
      <t>a</t>
    </r>
    <r>
      <rPr>
        <sz val="10"/>
        <color rgb="FF000000"/>
        <rFont val="Times New Roman"/>
        <family val="1"/>
      </rPr>
      <t xml:space="preserve">  We have assumed that there are approximately 2 respondents subject to the rule, with no new sources expected over the next three-years of this ICR.</t>
    </r>
  </si>
  <si>
    <r>
      <t>b.</t>
    </r>
    <r>
      <rPr>
        <sz val="10"/>
        <color rgb="FF000000"/>
        <rFont val="Times New Roman"/>
        <family val="1"/>
      </rPr>
      <t xml:space="preserve">  </t>
    </r>
    <r>
      <rPr>
        <sz val="10"/>
        <color theme="1"/>
        <rFont val="Times New Roman"/>
        <family val="1"/>
      </rPr>
      <t xml:space="preserve">This cost is based on the following labor rates which incorporates a 1.6 benefits multiplication factor to account for government overhead expenses:  Managerial rate of $70.56 (GS-13, Step 5, $44.10 + 60%), Technical rate of $52.37 (GS-12, Step 1, $32.73 + 60%), and Clerical rate of $26.34 (GS-6, Step 3, $17.17 + 60%).  These rates are from the Office of Personnel Management (OPM) “2022 General Schedule” which excludes locality rates of pay.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</si>
</sst>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8" formatCode="&quot;$&quot;#,##0.00_);[Red]\(&quot;$&quot;#,##0.00\)"/>
    <numFmt numFmtId="41" formatCode="_(* #,##0_);_(* \(#,##0\);_(* &quot;-&quot;_);_(@_)"/>
    <numFmt numFmtId="164" formatCode="General_)"/>
  </numFmts>
  <fonts count="29" x14ac:knownFonts="1">
    <font>
      <sz val="11"/>
      <color theme="1"/>
      <name val="Calibri"/>
      <family val="2"/>
      <scheme val="minor"/>
    </font>
    <font>
      <sz val="10"/>
      <color theme="1"/>
      <name val="Times New Roman"/>
      <family val="1"/>
    </font>
    <font>
      <b/>
      <sz val="10"/>
      <color rgb="FF000000"/>
      <name val="Times New Roman"/>
      <family val="1"/>
    </font>
    <font>
      <b/>
      <sz val="10"/>
      <color theme="1"/>
      <name val="Times New Roman"/>
      <family val="1"/>
    </font>
    <font>
      <b/>
      <vertAlign val="superscript"/>
      <sz val="10"/>
      <color theme="1"/>
      <name val="Times New Roman"/>
      <family val="1"/>
    </font>
    <font>
      <sz val="10"/>
      <color rgb="FF000000"/>
      <name val="Times New Roman"/>
      <family val="1"/>
    </font>
    <font>
      <vertAlign val="superscript"/>
      <sz val="10"/>
      <color rgb="FF000000"/>
      <name val="Times New Roman"/>
      <family val="1"/>
    </font>
    <font>
      <b/>
      <i/>
      <sz val="10"/>
      <color rgb="FF000000"/>
      <name val="Times New Roman"/>
      <family val="1"/>
    </font>
    <font>
      <b/>
      <vertAlign val="superscript"/>
      <sz val="10"/>
      <color rgb="FF000000"/>
      <name val="Times New Roman"/>
      <family val="1"/>
    </font>
    <font>
      <b/>
      <sz val="10"/>
      <name val="Times New Roman"/>
      <family val="1"/>
    </font>
    <font>
      <b/>
      <vertAlign val="superscript"/>
      <sz val="10"/>
      <name val="Times New Roman"/>
      <family val="1"/>
    </font>
    <font>
      <sz val="10"/>
      <color theme="1"/>
      <name val="Calibri"/>
      <family val="2"/>
      <scheme val="minor"/>
    </font>
    <font>
      <vertAlign val="superscript"/>
      <sz val="10"/>
      <color theme="1"/>
      <name val="Times New Roman"/>
      <family val="1"/>
    </font>
    <font>
      <b/>
      <sz val="11"/>
      <color theme="1"/>
      <name val="Calibri"/>
      <family val="2"/>
      <scheme val="minor"/>
    </font>
    <font>
      <sz val="10"/>
      <name val="Times New Roman"/>
      <family val="1"/>
    </font>
    <font>
      <sz val="10"/>
      <color rgb="FFFF0000"/>
      <name val="Times New Roman"/>
      <family val="1"/>
    </font>
    <font>
      <sz val="11"/>
      <color rgb="FFFF0000"/>
      <name val="Calibri"/>
      <family val="2"/>
      <scheme val="minor"/>
    </font>
    <font>
      <vertAlign val="superscript"/>
      <sz val="10"/>
      <name val="Times New Roman"/>
      <family val="1"/>
    </font>
    <font>
      <sz val="11"/>
      <name val="Calibri"/>
      <family val="2"/>
      <scheme val="minor"/>
    </font>
    <font>
      <sz val="8"/>
      <name val="Helv"/>
    </font>
    <font>
      <b/>
      <sz val="12"/>
      <color rgb="FF000000"/>
      <name val="Times New Roman"/>
      <family val="1"/>
    </font>
    <font>
      <sz val="12"/>
      <color theme="1"/>
      <name val="Times New Roman"/>
      <family val="1"/>
    </font>
    <font>
      <sz val="12"/>
      <color rgb="FF000000"/>
      <name val="Times New Roman"/>
      <family val="1"/>
    </font>
    <font>
      <b/>
      <sz val="11"/>
      <color rgb="FFFF0000"/>
      <name val="Calibri"/>
      <family val="2"/>
      <scheme val="minor"/>
    </font>
    <font>
      <b/>
      <sz val="10"/>
      <color rgb="FFFF0000"/>
      <name val="Times New Roman"/>
      <family val="1"/>
    </font>
    <font>
      <sz val="8"/>
      <color theme="1"/>
      <name val="Times New Roman"/>
      <family val="1"/>
    </font>
    <font>
      <b/>
      <sz val="9"/>
      <color rgb="FF000000"/>
      <name val="Times New Roman"/>
      <family val="1"/>
    </font>
    <font>
      <sz val="9"/>
      <color rgb="FF000000"/>
      <name val="Times New Roman"/>
      <family val="1"/>
    </font>
    <font>
      <sz val="9"/>
      <color theme="1"/>
      <name val="Times New Roman"/>
      <family val="1"/>
    </font>
  </fonts>
  <fills count="3">
    <fill>
      <patternFill patternType="none"/>
    </fill>
    <fill>
      <patternFill patternType="gray125"/>
    </fill>
    <fill>
      <patternFill patternType="solid">
        <fgColor rgb="FFD8D8D8"/>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s>
  <cellStyleXfs count="2">
    <xf numFmtId="0" fontId="0" fillId="0" borderId="0"/>
    <xf numFmtId="164" fontId="19" fillId="0" borderId="0"/>
  </cellStyleXfs>
  <cellXfs count="114">
    <xf numFmtId="0" fontId="0" fillId="0" borderId="0" xfId="0"/>
    <xf numFmtId="0" fontId="1" fillId="0" borderId="0" xfId="0" applyFont="1" applyAlignment="1">
      <alignment wrapText="1"/>
    </xf>
    <xf numFmtId="0" fontId="1" fillId="0" borderId="0" xfId="0" applyFont="1" applyAlignment="1">
      <alignment vertical="center"/>
    </xf>
    <xf numFmtId="0" fontId="3" fillId="2" borderId="1" xfId="0" applyFont="1" applyFill="1" applyBorder="1" applyAlignment="1">
      <alignment horizontal="center" vertical="center" wrapText="1"/>
    </xf>
    <xf numFmtId="0" fontId="5" fillId="0" borderId="1" xfId="0" applyFont="1" applyBorder="1" applyAlignment="1">
      <alignment vertical="center"/>
    </xf>
    <xf numFmtId="0" fontId="5" fillId="0" borderId="1" xfId="0" applyFont="1" applyBorder="1" applyAlignment="1">
      <alignment horizontal="center" vertical="center"/>
    </xf>
    <xf numFmtId="0" fontId="1" fillId="0" borderId="1" xfId="0" applyFont="1" applyBorder="1"/>
    <xf numFmtId="0" fontId="5" fillId="0" borderId="1" xfId="0" applyFont="1" applyBorder="1" applyAlignment="1">
      <alignment horizontal="left" vertical="center" indent="1"/>
    </xf>
    <xf numFmtId="0" fontId="7" fillId="0" borderId="1" xfId="0" applyFont="1" applyBorder="1" applyAlignment="1">
      <alignment vertical="center"/>
    </xf>
    <xf numFmtId="0" fontId="2" fillId="0" borderId="1" xfId="0" applyFont="1" applyBorder="1" applyAlignment="1">
      <alignment vertical="center"/>
    </xf>
    <xf numFmtId="0" fontId="7" fillId="0" borderId="1" xfId="0"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left" vertical="center" indent="1"/>
    </xf>
    <xf numFmtId="0" fontId="1" fillId="0" borderId="1" xfId="0" applyFont="1" applyBorder="1" applyAlignment="1"/>
    <xf numFmtId="8" fontId="5" fillId="0" borderId="1" xfId="0" applyNumberFormat="1" applyFont="1" applyBorder="1" applyAlignment="1">
      <alignment vertical="center"/>
    </xf>
    <xf numFmtId="6" fontId="2" fillId="0" borderId="1" xfId="0" applyNumberFormat="1" applyFont="1" applyBorder="1" applyAlignment="1">
      <alignment vertical="center"/>
    </xf>
    <xf numFmtId="0" fontId="5" fillId="0" borderId="0" xfId="0" applyFont="1" applyBorder="1" applyAlignment="1">
      <alignment vertical="center" wrapText="1"/>
    </xf>
    <xf numFmtId="0" fontId="1" fillId="0" borderId="1" xfId="0" applyFont="1" applyBorder="1" applyAlignment="1">
      <alignment vertical="center"/>
    </xf>
    <xf numFmtId="0" fontId="5" fillId="0" borderId="1" xfId="0" applyFont="1" applyBorder="1" applyAlignment="1">
      <alignment horizontal="left" vertical="center" indent="2"/>
    </xf>
    <xf numFmtId="6" fontId="3" fillId="0" borderId="1" xfId="0" applyNumberFormat="1" applyFont="1" applyBorder="1" applyAlignment="1">
      <alignment horizontal="right" vertical="center" wrapText="1" indent="1"/>
    </xf>
    <xf numFmtId="0" fontId="2" fillId="0" borderId="5" xfId="0" applyFont="1" applyBorder="1" applyAlignment="1">
      <alignment horizontal="center" vertical="center"/>
    </xf>
    <xf numFmtId="0" fontId="2" fillId="0" borderId="6" xfId="0" applyFont="1" applyBorder="1" applyAlignment="1">
      <alignment horizontal="center" vertical="center"/>
    </xf>
    <xf numFmtId="1" fontId="2" fillId="0" borderId="5" xfId="0" applyNumberFormat="1" applyFont="1" applyBorder="1" applyAlignment="1">
      <alignment horizontal="center" vertical="center"/>
    </xf>
    <xf numFmtId="2" fontId="5" fillId="0" borderId="1" xfId="0" applyNumberFormat="1" applyFont="1" applyBorder="1" applyAlignment="1">
      <alignment horizontal="center" vertical="center"/>
    </xf>
    <xf numFmtId="0" fontId="2" fillId="0" borderId="5" xfId="0" applyFont="1" applyBorder="1" applyAlignment="1">
      <alignment vertical="center"/>
    </xf>
    <xf numFmtId="0" fontId="13" fillId="0" borderId="0" xfId="0" applyFont="1" applyAlignment="1"/>
    <xf numFmtId="6" fontId="7" fillId="0" borderId="1" xfId="0" applyNumberFormat="1" applyFont="1" applyBorder="1" applyAlignment="1">
      <alignment vertical="center"/>
    </xf>
    <xf numFmtId="0" fontId="5" fillId="0" borderId="1" xfId="0" applyFont="1" applyFill="1" applyBorder="1" applyAlignment="1">
      <alignment horizontal="center" vertical="center"/>
    </xf>
    <xf numFmtId="0" fontId="14" fillId="0" borderId="0" xfId="0" applyFont="1" applyFill="1"/>
    <xf numFmtId="0" fontId="14" fillId="0" borderId="1" xfId="0" applyFont="1" applyFill="1" applyBorder="1"/>
    <xf numFmtId="0" fontId="15" fillId="0" borderId="0" xfId="0" applyFont="1"/>
    <xf numFmtId="0" fontId="15" fillId="0" borderId="0" xfId="0" applyFont="1" applyFill="1"/>
    <xf numFmtId="0" fontId="14" fillId="0" borderId="1" xfId="0" applyFont="1" applyBorder="1"/>
    <xf numFmtId="2" fontId="14" fillId="0" borderId="1" xfId="0" applyNumberFormat="1" applyFont="1" applyBorder="1"/>
    <xf numFmtId="0" fontId="16" fillId="0" borderId="0" xfId="0" applyFont="1"/>
    <xf numFmtId="6" fontId="14" fillId="0" borderId="1" xfId="0" applyNumberFormat="1" applyFont="1" applyBorder="1" applyAlignment="1">
      <alignment vertical="center"/>
    </xf>
    <xf numFmtId="6" fontId="14" fillId="0" borderId="1" xfId="0" applyNumberFormat="1" applyFont="1" applyBorder="1" applyAlignment="1"/>
    <xf numFmtId="0" fontId="14" fillId="0" borderId="0" xfId="0" applyFont="1" applyFill="1" applyBorder="1"/>
    <xf numFmtId="0" fontId="14" fillId="0" borderId="0" xfId="0" applyFont="1" applyBorder="1"/>
    <xf numFmtId="1" fontId="0" fillId="0" borderId="0" xfId="0" applyNumberFormat="1"/>
    <xf numFmtId="0" fontId="11" fillId="0" borderId="0" xfId="0" applyFont="1"/>
    <xf numFmtId="0" fontId="3" fillId="0" borderId="1" xfId="0" applyFont="1" applyBorder="1" applyAlignment="1">
      <alignment horizontal="center" vertical="center" wrapText="1"/>
    </xf>
    <xf numFmtId="0" fontId="1" fillId="0" borderId="1" xfId="0" applyFont="1" applyBorder="1" applyAlignment="1">
      <alignment vertical="center" wrapText="1"/>
    </xf>
    <xf numFmtId="0" fontId="1" fillId="0" borderId="1" xfId="0" applyFont="1" applyBorder="1" applyAlignment="1">
      <alignment horizontal="center" vertical="center" wrapText="1"/>
    </xf>
    <xf numFmtId="0" fontId="5" fillId="0" borderId="1" xfId="0" applyFont="1" applyBorder="1" applyAlignment="1">
      <alignment horizontal="center" vertical="center" wrapText="1"/>
    </xf>
    <xf numFmtId="0" fontId="1" fillId="0" borderId="1" xfId="0" applyFont="1" applyBorder="1" applyAlignment="1">
      <alignment horizontal="left" vertical="center" wrapText="1"/>
    </xf>
    <xf numFmtId="1" fontId="1"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0" fontId="2" fillId="0" borderId="1" xfId="0" applyFont="1" applyBorder="1" applyAlignment="1">
      <alignment vertical="center" wrapText="1"/>
    </xf>
    <xf numFmtId="0" fontId="2" fillId="0" borderId="1" xfId="0" applyFont="1" applyBorder="1" applyAlignment="1">
      <alignment horizontal="center" vertical="center" wrapText="1"/>
    </xf>
    <xf numFmtId="0" fontId="6" fillId="0" borderId="0" xfId="0" applyFont="1" applyAlignment="1">
      <alignment vertical="center"/>
    </xf>
    <xf numFmtId="0" fontId="22" fillId="0" borderId="0" xfId="0" applyFont="1" applyAlignment="1">
      <alignment horizontal="left" vertical="center" indent="10"/>
    </xf>
    <xf numFmtId="0" fontId="21" fillId="0" borderId="0" xfId="0" applyFont="1" applyAlignment="1">
      <alignment vertical="center"/>
    </xf>
    <xf numFmtId="0" fontId="23" fillId="0" borderId="0" xfId="0" applyFont="1"/>
    <xf numFmtId="0" fontId="24" fillId="0" borderId="0" xfId="0" applyFont="1"/>
    <xf numFmtId="0" fontId="15" fillId="0" borderId="0" xfId="0" applyFont="1" applyBorder="1" applyAlignment="1">
      <alignment horizontal="left" vertical="center" indent="1"/>
    </xf>
    <xf numFmtId="0" fontId="15" fillId="0" borderId="0" xfId="0" applyFont="1" applyBorder="1" applyAlignment="1">
      <alignment horizontal="center" vertical="center" wrapText="1"/>
    </xf>
    <xf numFmtId="0" fontId="16" fillId="0" borderId="0" xfId="0" applyFont="1" applyAlignment="1">
      <alignment horizontal="center"/>
    </xf>
    <xf numFmtId="0" fontId="14" fillId="0" borderId="1" xfId="0" applyFont="1" applyBorder="1" applyAlignment="1">
      <alignment vertical="center"/>
    </xf>
    <xf numFmtId="0" fontId="0" fillId="0" borderId="0" xfId="0" applyBorder="1"/>
    <xf numFmtId="0" fontId="26" fillId="0" borderId="0" xfId="0" applyFont="1" applyBorder="1" applyAlignment="1">
      <alignment horizontal="center" vertical="center" wrapText="1"/>
    </xf>
    <xf numFmtId="0" fontId="27" fillId="0" borderId="0" xfId="0" applyFont="1" applyBorder="1" applyAlignment="1">
      <alignment horizontal="center" vertical="center" wrapText="1"/>
    </xf>
    <xf numFmtId="0" fontId="27" fillId="0" borderId="0" xfId="0" applyFont="1" applyBorder="1" applyAlignment="1">
      <alignment vertical="center" wrapText="1"/>
    </xf>
    <xf numFmtId="0" fontId="28" fillId="0" borderId="0" xfId="0" applyFont="1" applyBorder="1" applyAlignment="1">
      <alignment horizontal="center" vertical="center" wrapText="1"/>
    </xf>
    <xf numFmtId="0" fontId="25" fillId="0" borderId="0" xfId="0" applyFont="1" applyBorder="1" applyAlignment="1">
      <alignment vertical="center"/>
    </xf>
    <xf numFmtId="41" fontId="0" fillId="0" borderId="0" xfId="0" applyNumberFormat="1" applyFill="1"/>
    <xf numFmtId="0" fontId="0" fillId="0" borderId="0" xfId="0" applyFill="1"/>
    <xf numFmtId="3" fontId="0" fillId="0" borderId="0" xfId="0" applyNumberFormat="1" applyFill="1"/>
    <xf numFmtId="6" fontId="11" fillId="0" borderId="0" xfId="0" applyNumberFormat="1" applyFont="1" applyFill="1" applyBorder="1" applyAlignment="1">
      <alignment vertical="center" wrapText="1"/>
    </xf>
    <xf numFmtId="6" fontId="0" fillId="0" borderId="0" xfId="0" applyNumberFormat="1" applyFill="1"/>
    <xf numFmtId="1" fontId="0" fillId="0" borderId="0" xfId="0" applyNumberFormat="1" applyFill="1"/>
    <xf numFmtId="0" fontId="22" fillId="0" borderId="0" xfId="0" applyFont="1" applyBorder="1" applyAlignment="1">
      <alignment vertical="center" wrapText="1"/>
    </xf>
    <xf numFmtId="0" fontId="20" fillId="0" borderId="0" xfId="0" applyFont="1" applyBorder="1" applyAlignment="1">
      <alignment vertical="center" wrapText="1"/>
    </xf>
    <xf numFmtId="164" fontId="14" fillId="0" borderId="0" xfId="1" applyFont="1" applyAlignment="1">
      <alignment vertical="top" wrapText="1"/>
    </xf>
    <xf numFmtId="6" fontId="14" fillId="0" borderId="1" xfId="0" applyNumberFormat="1" applyFont="1" applyBorder="1" applyAlignment="1">
      <alignment horizontal="right" vertical="center"/>
    </xf>
    <xf numFmtId="0" fontId="1" fillId="0" borderId="1" xfId="0" applyFont="1" applyBorder="1" applyAlignment="1">
      <alignment horizontal="right" vertical="center"/>
    </xf>
    <xf numFmtId="8" fontId="5" fillId="0" borderId="1" xfId="0" applyNumberFormat="1" applyFont="1" applyBorder="1" applyAlignment="1">
      <alignment horizontal="right" vertical="center"/>
    </xf>
    <xf numFmtId="6" fontId="2" fillId="0" borderId="1" xfId="0" applyNumberFormat="1" applyFont="1" applyBorder="1" applyAlignment="1">
      <alignment horizontal="right" vertical="center"/>
    </xf>
    <xf numFmtId="0" fontId="24" fillId="0" borderId="7" xfId="0" applyFont="1" applyFill="1" applyBorder="1" applyAlignment="1">
      <alignment vertical="center" wrapText="1"/>
    </xf>
    <xf numFmtId="0" fontId="24" fillId="0" borderId="0" xfId="0" applyFont="1" applyFill="1" applyBorder="1" applyAlignment="1">
      <alignment vertical="center" wrapText="1"/>
    </xf>
    <xf numFmtId="0" fontId="0" fillId="0" borderId="0" xfId="0" applyAlignment="1">
      <alignment horizontal="center"/>
    </xf>
    <xf numFmtId="0" fontId="12" fillId="0" borderId="0" xfId="0" applyFont="1" applyAlignment="1">
      <alignment horizontal="left" vertical="center" wrapText="1"/>
    </xf>
    <xf numFmtId="0" fontId="11" fillId="0" borderId="0" xfId="0" applyFont="1" applyAlignment="1">
      <alignment horizontal="left" vertical="center" wrapText="1"/>
    </xf>
    <xf numFmtId="0" fontId="6" fillId="0" borderId="0" xfId="0" applyFont="1" applyAlignment="1">
      <alignment horizontal="left" vertical="center" wrapText="1"/>
    </xf>
    <xf numFmtId="0" fontId="6" fillId="0" borderId="0" xfId="0" applyFont="1" applyFill="1" applyAlignment="1">
      <alignment horizontal="left" vertical="center" wrapText="1"/>
    </xf>
    <xf numFmtId="0" fontId="0" fillId="0" borderId="0" xfId="0" applyFill="1" applyAlignment="1">
      <alignment horizontal="left" vertical="center" wrapText="1"/>
    </xf>
    <xf numFmtId="0" fontId="17" fillId="0" borderId="0" xfId="0" applyFont="1" applyAlignment="1">
      <alignment horizontal="left" vertical="center" wrapText="1"/>
    </xf>
    <xf numFmtId="0" fontId="18" fillId="0" borderId="0" xfId="0" applyFont="1" applyAlignment="1">
      <alignment horizontal="left" vertical="center" wrapText="1"/>
    </xf>
    <xf numFmtId="0" fontId="0" fillId="0" borderId="0" xfId="0" applyAlignment="1">
      <alignment horizontal="left" vertical="center" wrapText="1"/>
    </xf>
    <xf numFmtId="0" fontId="14" fillId="0" borderId="1" xfId="0" applyFont="1" applyFill="1" applyBorder="1" applyAlignment="1">
      <alignment horizontal="center" vertical="top"/>
    </xf>
    <xf numFmtId="1" fontId="7" fillId="0" borderId="4" xfId="0" applyNumberFormat="1" applyFont="1" applyBorder="1" applyAlignment="1">
      <alignment horizontal="center" vertical="center"/>
    </xf>
    <xf numFmtId="1" fontId="7" fillId="0" borderId="5" xfId="0" applyNumberFormat="1" applyFont="1" applyBorder="1" applyAlignment="1">
      <alignment horizontal="center" vertical="center"/>
    </xf>
    <xf numFmtId="1" fontId="7" fillId="0" borderId="6" xfId="0" applyNumberFormat="1" applyFont="1" applyBorder="1" applyAlignment="1">
      <alignment horizontal="center" vertical="center"/>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5" fillId="0" borderId="0" xfId="0" applyFont="1" applyAlignment="1">
      <alignment horizontal="left" vertical="center" wrapText="1"/>
    </xf>
    <xf numFmtId="0" fontId="9" fillId="0" borderId="4" xfId="0" applyFont="1" applyBorder="1" applyAlignment="1">
      <alignment horizontal="left"/>
    </xf>
    <xf numFmtId="0" fontId="11" fillId="0" borderId="5" xfId="0" applyFont="1" applyBorder="1" applyAlignment="1">
      <alignment horizontal="left"/>
    </xf>
    <xf numFmtId="0" fontId="11" fillId="0" borderId="6" xfId="0" applyFont="1" applyBorder="1" applyAlignment="1">
      <alignment horizontal="left"/>
    </xf>
    <xf numFmtId="1" fontId="2" fillId="0" borderId="4" xfId="0" applyNumberFormat="1"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14" fillId="0" borderId="1" xfId="0" applyFont="1" applyBorder="1" applyAlignment="1">
      <alignment horizontal="center" vertical="top"/>
    </xf>
    <xf numFmtId="0" fontId="6" fillId="0" borderId="0" xfId="0" applyFont="1" applyFill="1" applyAlignment="1">
      <alignment horizontal="left" vertical="center"/>
    </xf>
    <xf numFmtId="0" fontId="0" fillId="0" borderId="0" xfId="0" applyFill="1" applyAlignment="1">
      <alignment horizontal="left" vertical="center"/>
    </xf>
    <xf numFmtId="0" fontId="2" fillId="2" borderId="1" xfId="0" applyFont="1" applyFill="1" applyBorder="1" applyAlignment="1">
      <alignment horizontal="center" vertical="center" wrapText="1"/>
    </xf>
    <xf numFmtId="1" fontId="2" fillId="0" borderId="1" xfId="0" applyNumberFormat="1" applyFont="1" applyBorder="1" applyAlignment="1">
      <alignment horizontal="center" vertical="center"/>
    </xf>
    <xf numFmtId="0" fontId="6" fillId="0" borderId="0" xfId="0" applyFont="1" applyAlignment="1">
      <alignment horizontal="left" vertical="center"/>
    </xf>
    <xf numFmtId="0" fontId="5" fillId="0" borderId="0" xfId="0" applyFont="1" applyAlignment="1">
      <alignment horizontal="left" vertical="center"/>
    </xf>
    <xf numFmtId="0" fontId="0" fillId="0" borderId="0" xfId="0" applyAlignment="1">
      <alignment horizontal="left" vertical="center"/>
    </xf>
    <xf numFmtId="0" fontId="3" fillId="0" borderId="0" xfId="0" applyFont="1" applyFill="1" applyBorder="1" applyAlignment="1">
      <alignment horizontal="center" vertical="center" wrapText="1"/>
    </xf>
    <xf numFmtId="0" fontId="20" fillId="0" borderId="1" xfId="0" applyFont="1" applyBorder="1" applyAlignment="1">
      <alignment horizontal="center" vertical="center" wrapText="1"/>
    </xf>
    <xf numFmtId="0" fontId="5" fillId="0" borderId="0" xfId="0" applyFont="1" applyAlignment="1">
      <alignment horizontal="left" vertical="top" wrapText="1"/>
    </xf>
    <xf numFmtId="0" fontId="2" fillId="0" borderId="1" xfId="0" applyFont="1" applyBorder="1" applyAlignment="1">
      <alignment vertical="center" wrapText="1"/>
    </xf>
  </cellXfs>
  <cellStyles count="2">
    <cellStyle name="Normal" xfId="0" builtinId="0"/>
    <cellStyle name="Normal_SSI Burden Estimate BML 060710" xfId="1" xr:uid="{10A3651A-CD91-4C83-A486-1051ACF4937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easternresearchgroup-my.sharepoint.com/personal/leslie_smith_erg_com/Documents/Documents/CAA%20ICR%20Renewals-LS/Copy%20of%20Calculation%20Template%20-%20NEW_2-18-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Table 1"/>
      <sheetName val="Table 2"/>
      <sheetName val="Capital O&amp;M"/>
      <sheetName val="Responses"/>
      <sheetName val="Respondents"/>
    </sheetNames>
    <sheetDataSet>
      <sheetData sheetId="0" refreshError="1"/>
      <sheetData sheetId="1">
        <row r="4">
          <cell r="M4">
            <v>44.132653061224488</v>
          </cell>
        </row>
        <row r="8">
          <cell r="C8">
            <v>1</v>
          </cell>
        </row>
        <row r="9">
          <cell r="C9">
            <v>1</v>
          </cell>
        </row>
        <row r="10">
          <cell r="C10">
            <v>1</v>
          </cell>
        </row>
        <row r="11">
          <cell r="C11">
            <v>1</v>
          </cell>
        </row>
        <row r="14">
          <cell r="C14">
            <v>1</v>
          </cell>
        </row>
        <row r="19">
          <cell r="C19">
            <v>2</v>
          </cell>
        </row>
      </sheetData>
      <sheetData sheetId="2" refreshError="1"/>
      <sheetData sheetId="3">
        <row r="10">
          <cell r="D10">
            <v>810000</v>
          </cell>
        </row>
      </sheetData>
      <sheetData sheetId="4">
        <row r="13">
          <cell r="E13">
            <v>392</v>
          </cell>
        </row>
      </sheetData>
      <sheetData sheetId="5">
        <row r="8">
          <cell r="F8">
            <v>171</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DBDEE6-85B4-43D1-9FB8-F4FAA438F4E7}">
  <dimension ref="A1:F7"/>
  <sheetViews>
    <sheetView tabSelected="1" workbookViewId="0">
      <selection activeCell="B3" sqref="B3"/>
    </sheetView>
  </sheetViews>
  <sheetFormatPr defaultRowHeight="14.5" x14ac:dyDescent="0.35"/>
  <cols>
    <col min="1" max="1" width="30.7265625" customWidth="1"/>
    <col min="2" max="2" width="11.1796875" customWidth="1"/>
  </cols>
  <sheetData>
    <row r="1" spans="1:6" x14ac:dyDescent="0.35">
      <c r="A1" s="80" t="s">
        <v>106</v>
      </c>
      <c r="B1" s="80"/>
      <c r="C1" s="34"/>
    </row>
    <row r="2" spans="1:6" x14ac:dyDescent="0.35">
      <c r="A2" t="s">
        <v>107</v>
      </c>
      <c r="B2" s="65">
        <f>'Table 1'!K38</f>
        <v>71.443749999999994</v>
      </c>
      <c r="C2" s="34"/>
    </row>
    <row r="3" spans="1:6" x14ac:dyDescent="0.35">
      <c r="A3" t="s">
        <v>108</v>
      </c>
      <c r="B3" s="66">
        <v>2</v>
      </c>
      <c r="C3" s="34"/>
    </row>
    <row r="4" spans="1:6" x14ac:dyDescent="0.35">
      <c r="A4" t="s">
        <v>109</v>
      </c>
      <c r="B4" s="67">
        <f>SUM('Table 1'!F29:H29,'Table 1'!F37:H37)</f>
        <v>285.77499999999998</v>
      </c>
      <c r="C4" s="34"/>
      <c r="F4" s="39"/>
    </row>
    <row r="5" spans="1:6" x14ac:dyDescent="0.35">
      <c r="A5" t="s">
        <v>110</v>
      </c>
      <c r="B5" s="68">
        <f>'Table 1'!I40</f>
        <v>34300</v>
      </c>
      <c r="C5" s="34"/>
    </row>
    <row r="6" spans="1:6" x14ac:dyDescent="0.35">
      <c r="A6" t="s">
        <v>111</v>
      </c>
      <c r="B6" s="69">
        <f>'Table 1'!I39</f>
        <v>0</v>
      </c>
      <c r="C6" s="34"/>
    </row>
    <row r="7" spans="1:6" x14ac:dyDescent="0.35">
      <c r="A7" t="s">
        <v>112</v>
      </c>
      <c r="B7" s="70">
        <f>Responses!E11</f>
        <v>4</v>
      </c>
      <c r="C7" s="34"/>
    </row>
  </sheetData>
  <mergeCells count="1">
    <mergeCell ref="A1:B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51"/>
  <sheetViews>
    <sheetView topLeftCell="A19" workbookViewId="0">
      <selection activeCell="M46" sqref="M46"/>
    </sheetView>
  </sheetViews>
  <sheetFormatPr defaultRowHeight="14.5" x14ac:dyDescent="0.35"/>
  <cols>
    <col min="1" max="1" width="42.54296875" customWidth="1"/>
    <col min="2" max="9" width="12.26953125" customWidth="1"/>
    <col min="11" max="11" width="12.7265625" customWidth="1"/>
  </cols>
  <sheetData>
    <row r="1" spans="1:13" x14ac:dyDescent="0.35">
      <c r="A1" s="25" t="s">
        <v>0</v>
      </c>
    </row>
    <row r="3" spans="1:13" x14ac:dyDescent="0.35">
      <c r="A3" s="93" t="s">
        <v>1</v>
      </c>
      <c r="B3" s="3" t="s">
        <v>63</v>
      </c>
      <c r="C3" s="3" t="s">
        <v>65</v>
      </c>
      <c r="D3" s="3" t="s">
        <v>67</v>
      </c>
      <c r="E3" s="3" t="s">
        <v>2</v>
      </c>
      <c r="F3" s="3" t="s">
        <v>69</v>
      </c>
      <c r="G3" s="3" t="s">
        <v>71</v>
      </c>
      <c r="H3" s="3" t="s">
        <v>72</v>
      </c>
      <c r="I3" s="3" t="s">
        <v>4</v>
      </c>
    </row>
    <row r="4" spans="1:13" ht="65" x14ac:dyDescent="0.35">
      <c r="A4" s="94"/>
      <c r="B4" s="3" t="s">
        <v>64</v>
      </c>
      <c r="C4" s="3" t="s">
        <v>66</v>
      </c>
      <c r="D4" s="3" t="s">
        <v>68</v>
      </c>
      <c r="E4" s="3" t="s">
        <v>3</v>
      </c>
      <c r="F4" s="3" t="s">
        <v>70</v>
      </c>
      <c r="G4" s="3" t="s">
        <v>77</v>
      </c>
      <c r="H4" s="3" t="s">
        <v>73</v>
      </c>
      <c r="I4" s="3" t="s">
        <v>5</v>
      </c>
    </row>
    <row r="5" spans="1:13" x14ac:dyDescent="0.35">
      <c r="A5" s="4" t="s">
        <v>6</v>
      </c>
      <c r="B5" s="5" t="s">
        <v>7</v>
      </c>
      <c r="C5" s="6"/>
      <c r="D5" s="6"/>
      <c r="E5" s="6"/>
      <c r="F5" s="6"/>
      <c r="G5" s="6"/>
      <c r="H5" s="6"/>
      <c r="I5" s="13"/>
      <c r="K5" s="89" t="s">
        <v>97</v>
      </c>
      <c r="L5" s="89"/>
      <c r="M5" s="28"/>
    </row>
    <row r="6" spans="1:13" x14ac:dyDescent="0.35">
      <c r="A6" s="4" t="s">
        <v>8</v>
      </c>
      <c r="B6" s="5" t="s">
        <v>7</v>
      </c>
      <c r="C6" s="6"/>
      <c r="D6" s="6"/>
      <c r="E6" s="6"/>
      <c r="F6" s="6"/>
      <c r="G6" s="6"/>
      <c r="H6" s="6"/>
      <c r="I6" s="13"/>
      <c r="K6" s="29" t="s">
        <v>98</v>
      </c>
      <c r="L6" s="33">
        <v>157.61000000000001</v>
      </c>
      <c r="M6" s="30"/>
    </row>
    <row r="7" spans="1:13" x14ac:dyDescent="0.35">
      <c r="A7" s="4" t="s">
        <v>9</v>
      </c>
      <c r="B7" s="6"/>
      <c r="C7" s="6"/>
      <c r="D7" s="6"/>
      <c r="E7" s="6"/>
      <c r="F7" s="6"/>
      <c r="G7" s="6"/>
      <c r="H7" s="6"/>
      <c r="I7" s="13"/>
      <c r="K7" s="29" t="s">
        <v>99</v>
      </c>
      <c r="L7" s="32">
        <v>123.94</v>
      </c>
      <c r="M7" s="30"/>
    </row>
    <row r="8" spans="1:13" ht="15.5" x14ac:dyDescent="0.35">
      <c r="A8" s="4" t="s">
        <v>102</v>
      </c>
      <c r="B8" s="5">
        <v>1</v>
      </c>
      <c r="C8" s="5">
        <v>1</v>
      </c>
      <c r="D8" s="5">
        <f>B8*C8</f>
        <v>1</v>
      </c>
      <c r="E8" s="27">
        <v>2</v>
      </c>
      <c r="F8" s="5">
        <f>D8*E8</f>
        <v>2</v>
      </c>
      <c r="G8" s="5">
        <f>F8*0.05</f>
        <v>0.1</v>
      </c>
      <c r="H8" s="5">
        <f>F8*0.1</f>
        <v>0.2</v>
      </c>
      <c r="I8" s="14">
        <f>F8*$L$7+G8*$L$6+H8*$L$8</f>
        <v>276.14500000000004</v>
      </c>
      <c r="K8" s="29" t="s">
        <v>100</v>
      </c>
      <c r="L8" s="32">
        <v>62.52</v>
      </c>
      <c r="M8" s="30"/>
    </row>
    <row r="9" spans="1:13" x14ac:dyDescent="0.35">
      <c r="A9" s="4" t="s">
        <v>78</v>
      </c>
      <c r="B9" s="4"/>
      <c r="C9" s="4"/>
      <c r="D9" s="5"/>
      <c r="E9" s="4"/>
      <c r="F9" s="7"/>
      <c r="G9" s="7"/>
      <c r="H9" s="7"/>
      <c r="I9" s="4"/>
      <c r="K9" s="37"/>
      <c r="L9" s="38"/>
      <c r="M9" s="30"/>
    </row>
    <row r="10" spans="1:13" x14ac:dyDescent="0.35">
      <c r="A10" s="4" t="s">
        <v>10</v>
      </c>
      <c r="B10" s="5"/>
      <c r="C10" s="4"/>
      <c r="D10" s="5"/>
      <c r="E10" s="5"/>
      <c r="F10" s="5"/>
      <c r="G10" s="4"/>
      <c r="H10" s="4"/>
      <c r="I10" s="4"/>
    </row>
    <row r="11" spans="1:13" ht="15.5" x14ac:dyDescent="0.35">
      <c r="A11" s="4" t="s">
        <v>11</v>
      </c>
      <c r="B11" s="5"/>
      <c r="C11" s="4"/>
      <c r="D11" s="5"/>
      <c r="E11" s="5"/>
      <c r="F11" s="5"/>
      <c r="G11" s="4"/>
      <c r="H11" s="4"/>
      <c r="I11" s="4"/>
      <c r="K11" s="51"/>
      <c r="L11" s="51"/>
    </row>
    <row r="12" spans="1:13" ht="15.5" x14ac:dyDescent="0.35">
      <c r="A12" s="7" t="s">
        <v>12</v>
      </c>
      <c r="B12" s="5">
        <v>29.7</v>
      </c>
      <c r="C12" s="5">
        <v>4</v>
      </c>
      <c r="D12" s="5">
        <f t="shared" ref="D12:D14" si="0">B12*C12</f>
        <v>118.8</v>
      </c>
      <c r="E12" s="5">
        <v>0</v>
      </c>
      <c r="F12" s="5">
        <f t="shared" ref="F12:F14" si="1">D12*E12</f>
        <v>0</v>
      </c>
      <c r="G12" s="5">
        <f t="shared" ref="G12:G14" si="2">F12*0.05</f>
        <v>0</v>
      </c>
      <c r="H12" s="5">
        <f t="shared" ref="H12:H14" si="3">F12*0.1</f>
        <v>0</v>
      </c>
      <c r="I12" s="35">
        <f>F12*$L$7+G12*$L$6+H12*$L$8</f>
        <v>0</v>
      </c>
      <c r="J12" s="34"/>
      <c r="K12" s="51"/>
      <c r="L12" s="51"/>
    </row>
    <row r="13" spans="1:13" ht="15.5" x14ac:dyDescent="0.35">
      <c r="A13" s="7" t="s">
        <v>13</v>
      </c>
      <c r="B13" s="5">
        <v>4</v>
      </c>
      <c r="C13" s="5">
        <v>1</v>
      </c>
      <c r="D13" s="5">
        <f t="shared" si="0"/>
        <v>4</v>
      </c>
      <c r="E13" s="5">
        <v>0</v>
      </c>
      <c r="F13" s="5">
        <f t="shared" si="1"/>
        <v>0</v>
      </c>
      <c r="G13" s="5">
        <f t="shared" si="2"/>
        <v>0</v>
      </c>
      <c r="H13" s="5">
        <f t="shared" si="3"/>
        <v>0</v>
      </c>
      <c r="I13" s="35">
        <f>F13*$L$7+G13*$L$6+H13*$L$8</f>
        <v>0</v>
      </c>
      <c r="K13" s="51"/>
      <c r="L13" s="51"/>
    </row>
    <row r="14" spans="1:13" ht="15.5" x14ac:dyDescent="0.35">
      <c r="A14" s="4" t="s">
        <v>14</v>
      </c>
      <c r="B14" s="5">
        <v>4</v>
      </c>
      <c r="C14" s="5">
        <v>0.2</v>
      </c>
      <c r="D14" s="5">
        <f t="shared" si="0"/>
        <v>0.8</v>
      </c>
      <c r="E14" s="5">
        <v>0</v>
      </c>
      <c r="F14" s="5">
        <f t="shared" si="1"/>
        <v>0</v>
      </c>
      <c r="G14" s="5">
        <f t="shared" si="2"/>
        <v>0</v>
      </c>
      <c r="H14" s="5">
        <f t="shared" si="3"/>
        <v>0</v>
      </c>
      <c r="I14" s="35">
        <f>F14*$L$7+G14*$L$6+H14*$L$8</f>
        <v>0</v>
      </c>
    </row>
    <row r="15" spans="1:13" x14ac:dyDescent="0.35">
      <c r="A15" s="4" t="s">
        <v>15</v>
      </c>
      <c r="B15" s="4"/>
      <c r="C15" s="4"/>
      <c r="D15" s="5"/>
      <c r="E15" s="4"/>
      <c r="F15" s="5"/>
      <c r="G15" s="4"/>
      <c r="H15" s="4"/>
      <c r="I15" s="35"/>
    </row>
    <row r="16" spans="1:13" x14ac:dyDescent="0.35">
      <c r="A16" s="4" t="s">
        <v>16</v>
      </c>
      <c r="B16" s="27" t="s">
        <v>92</v>
      </c>
      <c r="C16" s="4"/>
      <c r="D16" s="6"/>
      <c r="E16" s="6"/>
      <c r="F16" s="6"/>
      <c r="G16" s="6"/>
      <c r="H16" s="6"/>
      <c r="I16" s="36"/>
    </row>
    <row r="17" spans="1:9" x14ac:dyDescent="0.35">
      <c r="A17" s="4" t="s">
        <v>17</v>
      </c>
      <c r="B17" s="5" t="s">
        <v>89</v>
      </c>
      <c r="C17" s="4"/>
      <c r="D17" s="5"/>
      <c r="E17" s="4"/>
      <c r="F17" s="5"/>
      <c r="G17" s="4"/>
      <c r="H17" s="4"/>
      <c r="I17" s="35"/>
    </row>
    <row r="18" spans="1:9" x14ac:dyDescent="0.35">
      <c r="A18" s="4" t="s">
        <v>18</v>
      </c>
      <c r="B18" s="5" t="s">
        <v>91</v>
      </c>
      <c r="C18" s="4"/>
      <c r="D18" s="5"/>
      <c r="E18" s="4"/>
      <c r="F18" s="5"/>
      <c r="G18" s="4"/>
      <c r="H18" s="4"/>
      <c r="I18" s="35"/>
    </row>
    <row r="19" spans="1:9" x14ac:dyDescent="0.35">
      <c r="A19" s="4" t="s">
        <v>19</v>
      </c>
      <c r="B19" s="4"/>
      <c r="C19" s="4"/>
      <c r="D19" s="5"/>
      <c r="E19" s="4"/>
      <c r="F19" s="5"/>
      <c r="G19" s="4"/>
      <c r="H19" s="4"/>
      <c r="I19" s="35"/>
    </row>
    <row r="20" spans="1:9" x14ac:dyDescent="0.35">
      <c r="A20" s="4" t="s">
        <v>20</v>
      </c>
      <c r="B20" s="4"/>
      <c r="C20" s="4"/>
      <c r="D20" s="5"/>
      <c r="E20" s="4"/>
      <c r="F20" s="5"/>
      <c r="G20" s="4"/>
      <c r="H20" s="4"/>
      <c r="I20" s="35"/>
    </row>
    <row r="21" spans="1:9" x14ac:dyDescent="0.35">
      <c r="A21" s="7" t="s">
        <v>21</v>
      </c>
      <c r="B21" s="5">
        <v>2</v>
      </c>
      <c r="C21" s="5">
        <v>1</v>
      </c>
      <c r="D21" s="5">
        <f t="shared" ref="D21:D24" si="4">B21*C21</f>
        <v>2</v>
      </c>
      <c r="E21" s="5">
        <v>0</v>
      </c>
      <c r="F21" s="5">
        <f t="shared" ref="F21:F24" si="5">D21*E21</f>
        <v>0</v>
      </c>
      <c r="G21" s="5">
        <f t="shared" ref="G21:G24" si="6">F21*0.05</f>
        <v>0</v>
      </c>
      <c r="H21" s="5">
        <f t="shared" ref="H21:H24" si="7">F21*0.1</f>
        <v>0</v>
      </c>
      <c r="I21" s="35">
        <f>F21*$L$7+G21*$L$6+H21*$L$8</f>
        <v>0</v>
      </c>
    </row>
    <row r="22" spans="1:9" x14ac:dyDescent="0.35">
      <c r="A22" s="7" t="s">
        <v>22</v>
      </c>
      <c r="B22" s="5">
        <v>2</v>
      </c>
      <c r="C22" s="5">
        <v>1</v>
      </c>
      <c r="D22" s="5">
        <f t="shared" si="4"/>
        <v>2</v>
      </c>
      <c r="E22" s="5">
        <v>0</v>
      </c>
      <c r="F22" s="5">
        <f t="shared" si="5"/>
        <v>0</v>
      </c>
      <c r="G22" s="5">
        <f t="shared" si="6"/>
        <v>0</v>
      </c>
      <c r="H22" s="5">
        <f t="shared" si="7"/>
        <v>0</v>
      </c>
      <c r="I22" s="35">
        <f>F22*$L$7+G22*$L$6+H22*$L$8</f>
        <v>0</v>
      </c>
    </row>
    <row r="23" spans="1:9" x14ac:dyDescent="0.35">
      <c r="A23" s="7" t="s">
        <v>23</v>
      </c>
      <c r="B23" s="5">
        <v>2</v>
      </c>
      <c r="C23" s="5">
        <v>1</v>
      </c>
      <c r="D23" s="5">
        <f t="shared" si="4"/>
        <v>2</v>
      </c>
      <c r="E23" s="5">
        <v>0</v>
      </c>
      <c r="F23" s="5">
        <f t="shared" si="5"/>
        <v>0</v>
      </c>
      <c r="G23" s="5">
        <f t="shared" si="6"/>
        <v>0</v>
      </c>
      <c r="H23" s="5">
        <f t="shared" si="7"/>
        <v>0</v>
      </c>
      <c r="I23" s="35">
        <f>F23*$L$7+G23*$L$6+H23*$L$8</f>
        <v>0</v>
      </c>
    </row>
    <row r="24" spans="1:9" x14ac:dyDescent="0.35">
      <c r="A24" s="7" t="s">
        <v>24</v>
      </c>
      <c r="B24" s="5">
        <v>2</v>
      </c>
      <c r="C24" s="5">
        <v>1</v>
      </c>
      <c r="D24" s="5">
        <f t="shared" si="4"/>
        <v>2</v>
      </c>
      <c r="E24" s="5">
        <v>0</v>
      </c>
      <c r="F24" s="5">
        <f t="shared" si="5"/>
        <v>0</v>
      </c>
      <c r="G24" s="5">
        <f t="shared" si="6"/>
        <v>0</v>
      </c>
      <c r="H24" s="5">
        <f t="shared" si="7"/>
        <v>0</v>
      </c>
      <c r="I24" s="35">
        <f>F24*$L$7+G24*$L$6+H24*$L$8</f>
        <v>0</v>
      </c>
    </row>
    <row r="25" spans="1:9" x14ac:dyDescent="0.35">
      <c r="A25" s="7" t="s">
        <v>25</v>
      </c>
      <c r="B25" s="5" t="s">
        <v>89</v>
      </c>
      <c r="C25" s="4"/>
      <c r="D25" s="5"/>
      <c r="E25" s="4"/>
      <c r="F25" s="5"/>
      <c r="G25" s="7"/>
      <c r="H25" s="7"/>
      <c r="I25" s="35"/>
    </row>
    <row r="26" spans="1:9" x14ac:dyDescent="0.35">
      <c r="A26" s="4" t="s">
        <v>26</v>
      </c>
      <c r="B26" s="4"/>
      <c r="C26" s="4" t="s">
        <v>27</v>
      </c>
      <c r="D26" s="5"/>
      <c r="E26" s="4"/>
      <c r="F26" s="5"/>
      <c r="G26" s="4"/>
      <c r="H26" s="4"/>
      <c r="I26" s="35"/>
    </row>
    <row r="27" spans="1:9" x14ac:dyDescent="0.35">
      <c r="A27" s="7" t="s">
        <v>28</v>
      </c>
      <c r="B27" s="5">
        <v>2</v>
      </c>
      <c r="C27" s="5">
        <v>1</v>
      </c>
      <c r="D27" s="5">
        <f t="shared" ref="D27:D28" si="8">B27*C27</f>
        <v>2</v>
      </c>
      <c r="E27" s="5">
        <v>0</v>
      </c>
      <c r="F27" s="5">
        <f t="shared" ref="F27:F28" si="9">D27*E27</f>
        <v>0</v>
      </c>
      <c r="G27" s="5">
        <f t="shared" ref="G27:G28" si="10">F27*0.05</f>
        <v>0</v>
      </c>
      <c r="H27" s="5">
        <f t="shared" ref="H27:H28" si="11">F27*0.1</f>
        <v>0</v>
      </c>
      <c r="I27" s="35">
        <f>F27*$L$7+G27*$L$6+H27*$L$8</f>
        <v>0</v>
      </c>
    </row>
    <row r="28" spans="1:9" ht="15.5" x14ac:dyDescent="0.35">
      <c r="A28" s="7" t="s">
        <v>29</v>
      </c>
      <c r="B28" s="5">
        <v>16</v>
      </c>
      <c r="C28" s="5">
        <v>2</v>
      </c>
      <c r="D28" s="5">
        <f t="shared" si="8"/>
        <v>32</v>
      </c>
      <c r="E28" s="5">
        <v>2</v>
      </c>
      <c r="F28" s="5">
        <f t="shared" si="9"/>
        <v>64</v>
      </c>
      <c r="G28" s="5">
        <f t="shared" si="10"/>
        <v>3.2</v>
      </c>
      <c r="H28" s="5">
        <f t="shared" si="11"/>
        <v>6.4</v>
      </c>
      <c r="I28" s="14">
        <f>F28*$L$7+G28*$L$6+H28*$L$8</f>
        <v>8836.6400000000012</v>
      </c>
    </row>
    <row r="29" spans="1:9" x14ac:dyDescent="0.35">
      <c r="A29" s="8" t="s">
        <v>81</v>
      </c>
      <c r="B29" s="9"/>
      <c r="C29" s="8"/>
      <c r="D29" s="10"/>
      <c r="E29" s="11"/>
      <c r="F29" s="90">
        <f>SUM(F8:H28)</f>
        <v>75.900000000000006</v>
      </c>
      <c r="G29" s="91"/>
      <c r="H29" s="92"/>
      <c r="I29" s="26">
        <f>SUM(I8:I28)</f>
        <v>9112.7850000000017</v>
      </c>
    </row>
    <row r="30" spans="1:9" x14ac:dyDescent="0.35">
      <c r="A30" s="4" t="s">
        <v>30</v>
      </c>
      <c r="B30" s="4"/>
      <c r="C30" s="4"/>
      <c r="D30" s="4"/>
      <c r="E30" s="4"/>
      <c r="F30" s="4"/>
      <c r="G30" s="4"/>
      <c r="H30" s="4"/>
      <c r="I30" s="4"/>
    </row>
    <row r="31" spans="1:9" x14ac:dyDescent="0.35">
      <c r="A31" s="4" t="s">
        <v>79</v>
      </c>
      <c r="B31" s="5" t="s">
        <v>90</v>
      </c>
      <c r="C31" s="4"/>
      <c r="D31" s="5"/>
      <c r="E31" s="4"/>
      <c r="F31" s="5"/>
      <c r="G31" s="4"/>
      <c r="H31" s="4"/>
      <c r="I31" s="4"/>
    </row>
    <row r="32" spans="1:9" x14ac:dyDescent="0.35">
      <c r="A32" s="4" t="s">
        <v>31</v>
      </c>
      <c r="B32" s="5" t="s">
        <v>89</v>
      </c>
      <c r="C32" s="4"/>
      <c r="D32" s="5"/>
      <c r="E32" s="4"/>
      <c r="F32" s="5"/>
      <c r="G32" s="4"/>
      <c r="H32" s="4"/>
      <c r="I32" s="4"/>
    </row>
    <row r="33" spans="1:12" x14ac:dyDescent="0.35">
      <c r="A33" s="4" t="s">
        <v>32</v>
      </c>
      <c r="B33" s="5" t="s">
        <v>89</v>
      </c>
      <c r="C33" s="4"/>
      <c r="D33" s="5"/>
      <c r="E33" s="4"/>
      <c r="F33" s="5"/>
      <c r="G33" s="4"/>
      <c r="H33" s="4"/>
      <c r="I33" s="4"/>
    </row>
    <row r="34" spans="1:12" x14ac:dyDescent="0.35">
      <c r="A34" s="4" t="s">
        <v>33</v>
      </c>
      <c r="B34" s="5" t="s">
        <v>7</v>
      </c>
      <c r="C34" s="6"/>
      <c r="D34" s="6"/>
      <c r="E34" s="6"/>
      <c r="F34" s="6"/>
      <c r="G34" s="6"/>
      <c r="H34" s="6"/>
      <c r="I34" s="13"/>
    </row>
    <row r="35" spans="1:12" ht="15.5" x14ac:dyDescent="0.35">
      <c r="A35" s="4" t="s">
        <v>101</v>
      </c>
      <c r="B35" s="5">
        <v>0.25</v>
      </c>
      <c r="C35" s="5">
        <v>365</v>
      </c>
      <c r="D35" s="5">
        <f>B35*C35</f>
        <v>91.25</v>
      </c>
      <c r="E35" s="5">
        <v>2</v>
      </c>
      <c r="F35" s="5">
        <f>D35*E35</f>
        <v>182.5</v>
      </c>
      <c r="G35" s="23">
        <f>F35*0.05</f>
        <v>9.125</v>
      </c>
      <c r="H35" s="5">
        <f>F35*0.1</f>
        <v>18.25</v>
      </c>
      <c r="I35" s="14">
        <f>F35*$L$7+G35*$L$6+H35*$L$8</f>
        <v>25198.231250000001</v>
      </c>
    </row>
    <row r="36" spans="1:12" x14ac:dyDescent="0.35">
      <c r="A36" s="4" t="s">
        <v>34</v>
      </c>
      <c r="B36" s="5" t="s">
        <v>7</v>
      </c>
      <c r="C36" s="6"/>
      <c r="D36" s="6"/>
      <c r="E36" s="6"/>
      <c r="F36" s="6"/>
      <c r="G36" s="6"/>
      <c r="H36" s="6"/>
      <c r="I36" s="13"/>
    </row>
    <row r="37" spans="1:12" x14ac:dyDescent="0.35">
      <c r="A37" s="8" t="s">
        <v>82</v>
      </c>
      <c r="B37" s="12"/>
      <c r="C37" s="8"/>
      <c r="D37" s="10"/>
      <c r="E37" s="9"/>
      <c r="F37" s="90">
        <f>SUM(F35:H35)</f>
        <v>209.875</v>
      </c>
      <c r="G37" s="91"/>
      <c r="H37" s="92"/>
      <c r="I37" s="26">
        <f>SUM(I35)</f>
        <v>25198.231250000001</v>
      </c>
    </row>
    <row r="38" spans="1:12" ht="15" x14ac:dyDescent="0.35">
      <c r="A38" s="9" t="s">
        <v>94</v>
      </c>
      <c r="B38" s="9"/>
      <c r="C38" s="9"/>
      <c r="D38" s="11"/>
      <c r="E38" s="9"/>
      <c r="F38" s="99">
        <f>SUM(F37,F29)</f>
        <v>285.77499999999998</v>
      </c>
      <c r="G38" s="100"/>
      <c r="H38" s="101"/>
      <c r="I38" s="15">
        <f>ROUND(SUM(I37,I29),-2)</f>
        <v>34300</v>
      </c>
      <c r="K38" s="39">
        <f>F38/Responses!E11</f>
        <v>71.443749999999994</v>
      </c>
      <c r="L38" t="s">
        <v>135</v>
      </c>
    </row>
    <row r="39" spans="1:12" ht="15" x14ac:dyDescent="0.35">
      <c r="A39" s="9" t="s">
        <v>95</v>
      </c>
      <c r="B39" s="24"/>
      <c r="C39" s="24"/>
      <c r="D39" s="20"/>
      <c r="E39" s="24"/>
      <c r="F39" s="22"/>
      <c r="G39" s="20"/>
      <c r="H39" s="21"/>
      <c r="I39" s="15">
        <v>0</v>
      </c>
      <c r="J39" s="54"/>
    </row>
    <row r="40" spans="1:12" ht="15.5" x14ac:dyDescent="0.35">
      <c r="A40" s="96" t="s">
        <v>96</v>
      </c>
      <c r="B40" s="97"/>
      <c r="C40" s="97"/>
      <c r="D40" s="97"/>
      <c r="E40" s="97"/>
      <c r="F40" s="97"/>
      <c r="G40" s="97"/>
      <c r="H40" s="98"/>
      <c r="I40" s="19">
        <f>SUM(I38:I39)</f>
        <v>34300</v>
      </c>
    </row>
    <row r="41" spans="1:12" ht="15" customHeight="1" x14ac:dyDescent="0.35">
      <c r="A41" s="16"/>
      <c r="B41" s="16"/>
      <c r="C41" s="16"/>
      <c r="D41" s="16"/>
      <c r="E41" s="16"/>
      <c r="F41" s="16"/>
      <c r="G41" s="16"/>
      <c r="H41" s="16"/>
      <c r="I41" s="16"/>
    </row>
    <row r="42" spans="1:12" ht="15" customHeight="1" x14ac:dyDescent="0.35">
      <c r="A42" s="95" t="s">
        <v>35</v>
      </c>
      <c r="B42" s="88"/>
      <c r="C42" s="88"/>
      <c r="D42" s="88"/>
      <c r="E42" s="88"/>
      <c r="F42" s="88"/>
      <c r="G42" s="88"/>
      <c r="H42" s="88"/>
      <c r="I42" s="88"/>
    </row>
    <row r="43" spans="1:12" ht="19.5" customHeight="1" x14ac:dyDescent="0.35">
      <c r="A43" s="83" t="s">
        <v>36</v>
      </c>
      <c r="B43" s="83"/>
      <c r="C43" s="83"/>
      <c r="D43" s="83"/>
      <c r="E43" s="83"/>
      <c r="F43" s="83"/>
      <c r="G43" s="83"/>
      <c r="H43" s="83"/>
      <c r="I43" s="83"/>
    </row>
    <row r="44" spans="1:12" ht="47.25" customHeight="1" x14ac:dyDescent="0.35">
      <c r="A44" s="84" t="s">
        <v>137</v>
      </c>
      <c r="B44" s="85"/>
      <c r="C44" s="85"/>
      <c r="D44" s="85"/>
      <c r="E44" s="85"/>
      <c r="F44" s="85"/>
      <c r="G44" s="85"/>
      <c r="H44" s="85"/>
      <c r="I44" s="85"/>
      <c r="J44" s="54"/>
    </row>
    <row r="45" spans="1:12" ht="15.75" customHeight="1" x14ac:dyDescent="0.35">
      <c r="A45" s="84" t="s">
        <v>80</v>
      </c>
      <c r="B45" s="85"/>
      <c r="C45" s="85"/>
      <c r="D45" s="85"/>
      <c r="E45" s="85"/>
      <c r="F45" s="85"/>
      <c r="G45" s="85"/>
      <c r="H45" s="85"/>
      <c r="I45" s="85"/>
    </row>
    <row r="46" spans="1:12" ht="64.5" customHeight="1" x14ac:dyDescent="0.35">
      <c r="A46" s="86" t="s">
        <v>103</v>
      </c>
      <c r="B46" s="87"/>
      <c r="C46" s="87"/>
      <c r="D46" s="87"/>
      <c r="E46" s="87"/>
      <c r="F46" s="87"/>
      <c r="G46" s="87"/>
      <c r="H46" s="87"/>
      <c r="I46" s="87"/>
    </row>
    <row r="47" spans="1:12" ht="15.75" customHeight="1" x14ac:dyDescent="0.35">
      <c r="A47" s="86" t="s">
        <v>104</v>
      </c>
      <c r="B47" s="87"/>
      <c r="C47" s="87"/>
      <c r="D47" s="87"/>
      <c r="E47" s="87"/>
      <c r="F47" s="87"/>
      <c r="G47" s="87"/>
      <c r="H47" s="87"/>
      <c r="I47" s="87"/>
    </row>
    <row r="48" spans="1:12" ht="18" customHeight="1" x14ac:dyDescent="0.35">
      <c r="A48" s="83" t="s">
        <v>37</v>
      </c>
      <c r="B48" s="88"/>
      <c r="C48" s="88"/>
      <c r="D48" s="88"/>
      <c r="E48" s="88"/>
      <c r="F48" s="88"/>
      <c r="G48" s="88"/>
      <c r="H48" s="88"/>
      <c r="I48" s="88"/>
    </row>
    <row r="49" spans="1:9" ht="20.25" customHeight="1" x14ac:dyDescent="0.35">
      <c r="A49" s="83" t="s">
        <v>38</v>
      </c>
      <c r="B49" s="88"/>
      <c r="C49" s="88"/>
      <c r="D49" s="88"/>
      <c r="E49" s="88"/>
      <c r="F49" s="88"/>
      <c r="G49" s="88"/>
      <c r="H49" s="88"/>
      <c r="I49" s="88"/>
    </row>
    <row r="50" spans="1:9" x14ac:dyDescent="0.35">
      <c r="A50" s="81" t="s">
        <v>75</v>
      </c>
      <c r="B50" s="82"/>
      <c r="C50" s="82"/>
      <c r="D50" s="82"/>
      <c r="E50" s="82"/>
      <c r="F50" s="82"/>
      <c r="G50" s="82"/>
      <c r="H50" s="82"/>
      <c r="I50" s="82"/>
    </row>
    <row r="51" spans="1:9" x14ac:dyDescent="0.35">
      <c r="A51" s="1"/>
      <c r="B51" s="1"/>
      <c r="C51" s="1"/>
      <c r="D51" s="1"/>
      <c r="E51" s="1"/>
      <c r="F51" s="1"/>
      <c r="G51" s="1"/>
      <c r="H51" s="1"/>
      <c r="I51" s="1"/>
    </row>
  </sheetData>
  <mergeCells count="15">
    <mergeCell ref="K5:L5"/>
    <mergeCell ref="F29:H29"/>
    <mergeCell ref="A3:A4"/>
    <mergeCell ref="A42:I42"/>
    <mergeCell ref="A40:H40"/>
    <mergeCell ref="F38:H38"/>
    <mergeCell ref="F37:H37"/>
    <mergeCell ref="A50:I50"/>
    <mergeCell ref="A43:I43"/>
    <mergeCell ref="A44:I44"/>
    <mergeCell ref="A45:I45"/>
    <mergeCell ref="A46:I46"/>
    <mergeCell ref="A47:I47"/>
    <mergeCell ref="A48:I48"/>
    <mergeCell ref="A49:I49"/>
  </mergeCells>
  <pageMargins left="0.7" right="0.7" top="0.75" bottom="0.75" header="0.3" footer="0.3"/>
  <pageSetup orientation="portrait" horizontalDpi="4294967293"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27"/>
  <sheetViews>
    <sheetView workbookViewId="0">
      <selection activeCell="J23" sqref="J23"/>
    </sheetView>
  </sheetViews>
  <sheetFormatPr defaultRowHeight="14.5" x14ac:dyDescent="0.35"/>
  <cols>
    <col min="1" max="1" width="35.7265625" customWidth="1"/>
    <col min="2" max="9" width="11.81640625" customWidth="1"/>
    <col min="11" max="11" width="11.54296875" customWidth="1"/>
    <col min="13" max="13" width="11.26953125" customWidth="1"/>
  </cols>
  <sheetData>
    <row r="1" spans="1:14" x14ac:dyDescent="0.35">
      <c r="A1" s="25" t="s">
        <v>105</v>
      </c>
    </row>
    <row r="3" spans="1:14" x14ac:dyDescent="0.35">
      <c r="A3" s="105" t="s">
        <v>1</v>
      </c>
      <c r="B3" s="3" t="s">
        <v>39</v>
      </c>
      <c r="C3" s="3" t="s">
        <v>41</v>
      </c>
      <c r="D3" s="3" t="s">
        <v>43</v>
      </c>
      <c r="E3" s="3" t="s">
        <v>44</v>
      </c>
      <c r="F3" s="3" t="s">
        <v>45</v>
      </c>
      <c r="G3" s="3" t="s">
        <v>46</v>
      </c>
      <c r="H3" s="3" t="s">
        <v>47</v>
      </c>
      <c r="I3" s="3" t="s">
        <v>4</v>
      </c>
    </row>
    <row r="4" spans="1:14" ht="52" x14ac:dyDescent="0.35">
      <c r="A4" s="105"/>
      <c r="B4" s="3" t="s">
        <v>40</v>
      </c>
      <c r="C4" s="3" t="s">
        <v>42</v>
      </c>
      <c r="D4" s="3" t="s">
        <v>74</v>
      </c>
      <c r="E4" s="3" t="s">
        <v>84</v>
      </c>
      <c r="F4" s="3" t="s">
        <v>83</v>
      </c>
      <c r="G4" s="3" t="s">
        <v>85</v>
      </c>
      <c r="H4" s="3" t="s">
        <v>86</v>
      </c>
      <c r="I4" s="3" t="s">
        <v>48</v>
      </c>
    </row>
    <row r="5" spans="1:14" x14ac:dyDescent="0.35">
      <c r="A5" s="4" t="s">
        <v>49</v>
      </c>
      <c r="B5" s="4"/>
      <c r="C5" s="4"/>
      <c r="D5" s="4"/>
      <c r="E5" s="4"/>
      <c r="F5" s="4"/>
      <c r="G5" s="4"/>
      <c r="H5" s="4"/>
      <c r="I5" s="17"/>
      <c r="K5" s="102" t="s">
        <v>97</v>
      </c>
      <c r="L5" s="102"/>
      <c r="M5" s="28"/>
    </row>
    <row r="6" spans="1:14" x14ac:dyDescent="0.35">
      <c r="A6" s="4" t="s">
        <v>50</v>
      </c>
      <c r="B6" s="4"/>
      <c r="C6" s="4"/>
      <c r="D6" s="4"/>
      <c r="E6" s="4"/>
      <c r="F6" s="4"/>
      <c r="G6" s="4"/>
      <c r="H6" s="4"/>
      <c r="I6" s="17"/>
      <c r="K6" s="29" t="s">
        <v>98</v>
      </c>
      <c r="L6" s="32">
        <v>70.56</v>
      </c>
      <c r="M6" s="31"/>
    </row>
    <row r="7" spans="1:14" ht="15.5" x14ac:dyDescent="0.35">
      <c r="A7" s="7" t="s">
        <v>51</v>
      </c>
      <c r="B7" s="5">
        <v>24</v>
      </c>
      <c r="C7" s="5">
        <v>1</v>
      </c>
      <c r="D7" s="5">
        <f>B7*C7</f>
        <v>24</v>
      </c>
      <c r="E7" s="5">
        <v>0</v>
      </c>
      <c r="F7" s="5">
        <f>D7*E7</f>
        <v>0</v>
      </c>
      <c r="G7" s="5">
        <f>F7*0.05</f>
        <v>0</v>
      </c>
      <c r="H7" s="5">
        <f>F7*0.1</f>
        <v>0</v>
      </c>
      <c r="I7" s="74">
        <f>F7*$L$7+G7*$L$6+H7*$L$8</f>
        <v>0</v>
      </c>
      <c r="K7" s="29" t="s">
        <v>99</v>
      </c>
      <c r="L7" s="32">
        <v>52.37</v>
      </c>
      <c r="M7" s="28"/>
    </row>
    <row r="8" spans="1:14" ht="15.5" x14ac:dyDescent="0.35">
      <c r="A8" s="7" t="s">
        <v>52</v>
      </c>
      <c r="B8" s="5">
        <v>24</v>
      </c>
      <c r="C8" s="5">
        <v>0.2</v>
      </c>
      <c r="D8" s="5">
        <f>B8*C8</f>
        <v>4.8000000000000007</v>
      </c>
      <c r="E8" s="5">
        <v>0</v>
      </c>
      <c r="F8" s="5">
        <f>D8*E8</f>
        <v>0</v>
      </c>
      <c r="G8" s="5">
        <f>F8*0.05</f>
        <v>0</v>
      </c>
      <c r="H8" s="5">
        <f>F8*0.1</f>
        <v>0</v>
      </c>
      <c r="I8" s="74">
        <f>F8*$L$7+G8*$L$6+H8*$L$8</f>
        <v>0</v>
      </c>
      <c r="K8" s="29" t="s">
        <v>100</v>
      </c>
      <c r="L8" s="32">
        <v>28.34</v>
      </c>
      <c r="M8" s="28"/>
    </row>
    <row r="9" spans="1:14" x14ac:dyDescent="0.35">
      <c r="A9" s="4" t="s">
        <v>53</v>
      </c>
      <c r="B9" s="5"/>
      <c r="C9" s="5"/>
      <c r="D9" s="5"/>
      <c r="E9" s="5"/>
      <c r="F9" s="5"/>
      <c r="G9" s="5"/>
      <c r="H9" s="5"/>
      <c r="I9" s="74"/>
    </row>
    <row r="10" spans="1:14" x14ac:dyDescent="0.35">
      <c r="A10" s="7" t="s">
        <v>54</v>
      </c>
      <c r="B10" s="5"/>
      <c r="C10" s="5"/>
      <c r="D10" s="5"/>
      <c r="E10" s="5"/>
      <c r="F10" s="5"/>
      <c r="G10" s="5"/>
      <c r="H10" s="5"/>
      <c r="I10" s="74"/>
    </row>
    <row r="11" spans="1:14" x14ac:dyDescent="0.35">
      <c r="A11" s="18" t="s">
        <v>55</v>
      </c>
      <c r="B11" s="5">
        <v>2</v>
      </c>
      <c r="C11" s="5">
        <v>1</v>
      </c>
      <c r="D11" s="5">
        <f t="shared" ref="D11:D16" si="0">B11*C11</f>
        <v>2</v>
      </c>
      <c r="E11" s="5">
        <v>0</v>
      </c>
      <c r="F11" s="5">
        <f t="shared" ref="F11:F16" si="1">D11*E11</f>
        <v>0</v>
      </c>
      <c r="G11" s="5">
        <f t="shared" ref="G11:G16" si="2">F11*0.05</f>
        <v>0</v>
      </c>
      <c r="H11" s="5">
        <f t="shared" ref="H11:H16" si="3">F11*0.1</f>
        <v>0</v>
      </c>
      <c r="I11" s="74">
        <f>F11*$L$7+G11*$L$6+H11*$L$8</f>
        <v>0</v>
      </c>
    </row>
    <row r="12" spans="1:14" x14ac:dyDescent="0.35">
      <c r="A12" s="18" t="s">
        <v>56</v>
      </c>
      <c r="B12" s="5">
        <v>0.5</v>
      </c>
      <c r="C12" s="5">
        <v>1</v>
      </c>
      <c r="D12" s="5">
        <f t="shared" si="0"/>
        <v>0.5</v>
      </c>
      <c r="E12" s="5">
        <v>0</v>
      </c>
      <c r="F12" s="5">
        <f t="shared" si="1"/>
        <v>0</v>
      </c>
      <c r="G12" s="5">
        <f t="shared" si="2"/>
        <v>0</v>
      </c>
      <c r="H12" s="5">
        <f t="shared" si="3"/>
        <v>0</v>
      </c>
      <c r="I12" s="74">
        <f>F12*$L$7+G12*$L$6+H12*$L$8</f>
        <v>0</v>
      </c>
    </row>
    <row r="13" spans="1:14" ht="15.5" x14ac:dyDescent="0.35">
      <c r="A13" s="18" t="s">
        <v>22</v>
      </c>
      <c r="B13" s="5">
        <v>0.5</v>
      </c>
      <c r="C13" s="5">
        <v>1</v>
      </c>
      <c r="D13" s="5">
        <f t="shared" si="0"/>
        <v>0.5</v>
      </c>
      <c r="E13" s="5">
        <v>0</v>
      </c>
      <c r="F13" s="5">
        <f t="shared" si="1"/>
        <v>0</v>
      </c>
      <c r="G13" s="5">
        <f t="shared" si="2"/>
        <v>0</v>
      </c>
      <c r="H13" s="5">
        <f t="shared" si="3"/>
        <v>0</v>
      </c>
      <c r="I13" s="74">
        <f>F13*$L$7+G13*$L$6+H13*$L$8</f>
        <v>0</v>
      </c>
      <c r="M13" s="52"/>
      <c r="N13" s="52"/>
    </row>
    <row r="14" spans="1:14" ht="15.5" x14ac:dyDescent="0.35">
      <c r="A14" s="18" t="s">
        <v>57</v>
      </c>
      <c r="B14" s="5">
        <v>0.5</v>
      </c>
      <c r="C14" s="5">
        <v>1.2</v>
      </c>
      <c r="D14" s="5">
        <f t="shared" si="0"/>
        <v>0.6</v>
      </c>
      <c r="E14" s="5">
        <v>0</v>
      </c>
      <c r="F14" s="5">
        <f t="shared" si="1"/>
        <v>0</v>
      </c>
      <c r="G14" s="5">
        <f t="shared" si="2"/>
        <v>0</v>
      </c>
      <c r="H14" s="5">
        <f t="shared" si="3"/>
        <v>0</v>
      </c>
      <c r="I14" s="74">
        <f>F14*$L$7+G14*$L$6+H14*$L$8</f>
        <v>0</v>
      </c>
      <c r="M14" s="52"/>
      <c r="N14" s="52"/>
    </row>
    <row r="15" spans="1:14" ht="15.5" x14ac:dyDescent="0.35">
      <c r="A15" s="18" t="s">
        <v>58</v>
      </c>
      <c r="B15" s="5">
        <v>8</v>
      </c>
      <c r="C15" s="5">
        <v>1.2</v>
      </c>
      <c r="D15" s="5">
        <f t="shared" si="0"/>
        <v>9.6</v>
      </c>
      <c r="E15" s="5">
        <v>0</v>
      </c>
      <c r="F15" s="5">
        <f t="shared" si="1"/>
        <v>0</v>
      </c>
      <c r="G15" s="5">
        <f t="shared" si="2"/>
        <v>0</v>
      </c>
      <c r="H15" s="5">
        <f t="shared" si="3"/>
        <v>0</v>
      </c>
      <c r="I15" s="74">
        <f t="shared" ref="I15" si="4">F15*$L$7+G15*$L$6+H15*$L$8</f>
        <v>0</v>
      </c>
      <c r="M15" s="52"/>
      <c r="N15" s="52"/>
    </row>
    <row r="16" spans="1:14" x14ac:dyDescent="0.35">
      <c r="A16" s="18" t="s">
        <v>59</v>
      </c>
      <c r="B16" s="5">
        <v>0.5</v>
      </c>
      <c r="C16" s="5">
        <v>1</v>
      </c>
      <c r="D16" s="5">
        <f t="shared" si="0"/>
        <v>0.5</v>
      </c>
      <c r="E16" s="5">
        <v>0</v>
      </c>
      <c r="F16" s="5">
        <f t="shared" si="1"/>
        <v>0</v>
      </c>
      <c r="G16" s="5">
        <f t="shared" si="2"/>
        <v>0</v>
      </c>
      <c r="H16" s="5">
        <f t="shared" si="3"/>
        <v>0</v>
      </c>
      <c r="I16" s="74">
        <f>F16*$L$7+G16*$L$6+H16*$L$8</f>
        <v>0</v>
      </c>
    </row>
    <row r="17" spans="1:10" x14ac:dyDescent="0.35">
      <c r="A17" s="4" t="s">
        <v>60</v>
      </c>
      <c r="B17" s="5"/>
      <c r="C17" s="5"/>
      <c r="D17" s="5"/>
      <c r="E17" s="5"/>
      <c r="F17" s="5"/>
      <c r="G17" s="5"/>
      <c r="H17" s="5"/>
      <c r="I17" s="75"/>
    </row>
    <row r="18" spans="1:10" ht="15.5" x14ac:dyDescent="0.35">
      <c r="A18" s="4" t="s">
        <v>61</v>
      </c>
      <c r="B18" s="5">
        <v>8</v>
      </c>
      <c r="C18" s="5">
        <v>2</v>
      </c>
      <c r="D18" s="5">
        <f>B18*C18</f>
        <v>16</v>
      </c>
      <c r="E18" s="5">
        <v>2</v>
      </c>
      <c r="F18" s="5">
        <f>D18*E18</f>
        <v>32</v>
      </c>
      <c r="G18" s="5">
        <f>F18*0.05</f>
        <v>1.6</v>
      </c>
      <c r="H18" s="5">
        <f>F18*0.1</f>
        <v>3.2</v>
      </c>
      <c r="I18" s="76">
        <f>F18*$L$7+G18*$L$6+H18*$L$8</f>
        <v>1879.424</v>
      </c>
    </row>
    <row r="19" spans="1:10" ht="15" x14ac:dyDescent="0.35">
      <c r="A19" s="9" t="s">
        <v>93</v>
      </c>
      <c r="B19" s="11"/>
      <c r="C19" s="11"/>
      <c r="D19" s="11"/>
      <c r="E19" s="11"/>
      <c r="F19" s="106">
        <f>SUM(F7:H18)</f>
        <v>36.800000000000004</v>
      </c>
      <c r="G19" s="106"/>
      <c r="H19" s="106"/>
      <c r="I19" s="77">
        <f>ROUND(SUM(I7:I18),-1)</f>
        <v>1880</v>
      </c>
    </row>
    <row r="21" spans="1:10" x14ac:dyDescent="0.35">
      <c r="A21" s="2" t="s">
        <v>35</v>
      </c>
    </row>
    <row r="22" spans="1:10" ht="15.5" x14ac:dyDescent="0.35">
      <c r="A22" s="107" t="s">
        <v>36</v>
      </c>
      <c r="B22" s="107"/>
      <c r="C22" s="107"/>
      <c r="D22" s="107"/>
      <c r="E22" s="107"/>
      <c r="F22" s="107"/>
      <c r="G22" s="107"/>
      <c r="H22" s="107"/>
      <c r="I22" s="107"/>
    </row>
    <row r="23" spans="1:10" ht="51" customHeight="1" x14ac:dyDescent="0.35">
      <c r="A23" s="84" t="s">
        <v>139</v>
      </c>
      <c r="B23" s="85"/>
      <c r="C23" s="85"/>
      <c r="D23" s="85"/>
      <c r="E23" s="85"/>
      <c r="F23" s="85"/>
      <c r="G23" s="85"/>
      <c r="H23" s="85"/>
      <c r="I23" s="85"/>
      <c r="J23" s="54"/>
    </row>
    <row r="24" spans="1:10" ht="15.5" x14ac:dyDescent="0.35">
      <c r="A24" s="108" t="s">
        <v>87</v>
      </c>
      <c r="B24" s="109"/>
      <c r="C24" s="109"/>
      <c r="D24" s="109"/>
      <c r="E24" s="109"/>
      <c r="F24" s="109"/>
      <c r="G24" s="109"/>
      <c r="H24" s="109"/>
      <c r="I24" s="109"/>
    </row>
    <row r="25" spans="1:10" ht="15.5" x14ac:dyDescent="0.35">
      <c r="A25" s="107" t="s">
        <v>62</v>
      </c>
      <c r="B25" s="109"/>
      <c r="C25" s="109"/>
      <c r="D25" s="109"/>
      <c r="E25" s="109"/>
      <c r="F25" s="109"/>
      <c r="G25" s="109"/>
      <c r="H25" s="109"/>
      <c r="I25" s="109"/>
    </row>
    <row r="26" spans="1:10" ht="15.5" x14ac:dyDescent="0.35">
      <c r="A26" s="103" t="s">
        <v>88</v>
      </c>
      <c r="B26" s="104"/>
      <c r="C26" s="104"/>
      <c r="D26" s="104"/>
      <c r="E26" s="104"/>
      <c r="F26" s="104"/>
      <c r="G26" s="104"/>
      <c r="H26" s="104"/>
      <c r="I26" s="104"/>
    </row>
    <row r="27" spans="1:10" x14ac:dyDescent="0.35">
      <c r="A27" s="81" t="s">
        <v>76</v>
      </c>
      <c r="B27" s="82"/>
      <c r="C27" s="82"/>
      <c r="D27" s="82"/>
      <c r="E27" s="82"/>
      <c r="F27" s="82"/>
      <c r="G27" s="82"/>
      <c r="H27" s="82"/>
      <c r="I27" s="82"/>
    </row>
  </sheetData>
  <mergeCells count="9">
    <mergeCell ref="K5:L5"/>
    <mergeCell ref="A26:I26"/>
    <mergeCell ref="A27:I27"/>
    <mergeCell ref="A3:A4"/>
    <mergeCell ref="F19:H19"/>
    <mergeCell ref="A22:I22"/>
    <mergeCell ref="A23:I23"/>
    <mergeCell ref="A24:I24"/>
    <mergeCell ref="A25:I25"/>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333897-4337-4106-B406-243CE2B8521D}">
  <dimension ref="B1:T9"/>
  <sheetViews>
    <sheetView workbookViewId="0">
      <selection activeCell="J5" sqref="J5"/>
    </sheetView>
  </sheetViews>
  <sheetFormatPr defaultRowHeight="14.5" x14ac:dyDescent="0.35"/>
  <sheetData>
    <row r="1" spans="2:20" ht="58.15" customHeight="1" x14ac:dyDescent="0.35">
      <c r="B1" s="110" t="s">
        <v>136</v>
      </c>
      <c r="C1" s="110"/>
      <c r="D1" s="110"/>
      <c r="E1" s="110"/>
      <c r="F1" s="110"/>
      <c r="G1" s="110"/>
      <c r="H1" s="110"/>
      <c r="I1" s="110"/>
      <c r="J1" s="110"/>
      <c r="K1" s="110"/>
      <c r="L1" s="110"/>
      <c r="M1" s="110"/>
      <c r="N1" s="110"/>
      <c r="O1" s="110"/>
      <c r="P1" s="110"/>
      <c r="Q1" s="110"/>
      <c r="R1" s="110"/>
      <c r="S1" s="110"/>
      <c r="T1" s="110"/>
    </row>
    <row r="3" spans="2:20" ht="16.899999999999999" customHeight="1" x14ac:dyDescent="0.35"/>
    <row r="4" spans="2:20" ht="16.899999999999999" customHeight="1" x14ac:dyDescent="0.35"/>
    <row r="5" spans="2:20" ht="36.65" customHeight="1" x14ac:dyDescent="0.35"/>
    <row r="6" spans="2:20" ht="36.65" customHeight="1" x14ac:dyDescent="0.35"/>
    <row r="7" spans="2:20" ht="36.65" customHeight="1" x14ac:dyDescent="0.35"/>
    <row r="8" spans="2:20" ht="37.9" customHeight="1" x14ac:dyDescent="0.35"/>
    <row r="9" spans="2:20" ht="37.9" customHeight="1" x14ac:dyDescent="0.35"/>
  </sheetData>
  <mergeCells count="1">
    <mergeCell ref="B1:T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7AEA21-D959-451F-951C-BD77F3DEB5AF}">
  <dimension ref="A1:Q25"/>
  <sheetViews>
    <sheetView workbookViewId="0">
      <selection activeCell="I16" sqref="I16"/>
    </sheetView>
  </sheetViews>
  <sheetFormatPr defaultRowHeight="14.5" x14ac:dyDescent="0.35"/>
  <cols>
    <col min="1" max="1" width="36.26953125" customWidth="1"/>
    <col min="2" max="2" width="14.26953125" customWidth="1"/>
    <col min="3" max="3" width="13" customWidth="1"/>
    <col min="4" max="4" width="11.81640625" customWidth="1"/>
    <col min="5" max="5" width="14.26953125" customWidth="1"/>
    <col min="13" max="13" width="12.1796875" customWidth="1"/>
    <col min="15" max="15" width="17.7265625" customWidth="1"/>
  </cols>
  <sheetData>
    <row r="1" spans="1:17" ht="15" x14ac:dyDescent="0.35">
      <c r="A1" s="111" t="s">
        <v>112</v>
      </c>
      <c r="B1" s="111"/>
      <c r="C1" s="111"/>
      <c r="D1" s="111"/>
      <c r="E1" s="111"/>
    </row>
    <row r="2" spans="1:17" x14ac:dyDescent="0.35">
      <c r="A2" s="44" t="s">
        <v>113</v>
      </c>
      <c r="B2" s="44" t="s">
        <v>114</v>
      </c>
      <c r="C2" s="44" t="s">
        <v>115</v>
      </c>
      <c r="D2" s="44" t="s">
        <v>116</v>
      </c>
      <c r="E2" s="44" t="s">
        <v>117</v>
      </c>
    </row>
    <row r="3" spans="1:17" ht="105.65" customHeight="1" x14ac:dyDescent="0.35">
      <c r="A3" s="44" t="s">
        <v>118</v>
      </c>
      <c r="B3" s="44" t="s">
        <v>119</v>
      </c>
      <c r="C3" s="44" t="s">
        <v>120</v>
      </c>
      <c r="D3" s="44" t="s">
        <v>121</v>
      </c>
      <c r="E3" s="44" t="s">
        <v>122</v>
      </c>
      <c r="F3" s="78"/>
      <c r="G3" s="79"/>
      <c r="H3" s="79"/>
      <c r="I3" s="79"/>
      <c r="J3" s="79"/>
      <c r="K3" s="79"/>
      <c r="L3" s="79"/>
      <c r="M3" s="79"/>
      <c r="N3" s="79"/>
      <c r="O3" s="79"/>
      <c r="P3" s="79"/>
      <c r="Q3" s="79"/>
    </row>
    <row r="4" spans="1:17" ht="51" customHeight="1" x14ac:dyDescent="0.35">
      <c r="A4" s="58" t="s">
        <v>21</v>
      </c>
      <c r="B4" s="43">
        <v>0</v>
      </c>
      <c r="C4" s="43">
        <f>'[1]Table 1'!C8</f>
        <v>1</v>
      </c>
      <c r="D4" s="43">
        <v>0</v>
      </c>
      <c r="E4" s="43">
        <f>(B4*C4)+D4</f>
        <v>0</v>
      </c>
      <c r="I4" s="56"/>
      <c r="J4" s="56"/>
      <c r="K4" s="56"/>
      <c r="L4" s="56"/>
      <c r="M4" s="56"/>
      <c r="N4" s="56"/>
      <c r="O4" s="56"/>
      <c r="P4" s="56"/>
    </row>
    <row r="5" spans="1:17" ht="28.9" customHeight="1" x14ac:dyDescent="0.35">
      <c r="A5" s="58" t="s">
        <v>22</v>
      </c>
      <c r="B5" s="43">
        <v>0</v>
      </c>
      <c r="C5" s="43">
        <f>'[1]Table 1'!C9</f>
        <v>1</v>
      </c>
      <c r="D5" s="43">
        <v>0</v>
      </c>
      <c r="E5" s="43">
        <f>(B5*C5)+D5</f>
        <v>0</v>
      </c>
      <c r="I5" s="55"/>
      <c r="J5" s="34"/>
      <c r="K5" s="34"/>
      <c r="L5" s="34"/>
      <c r="M5" s="56"/>
      <c r="N5" s="56"/>
      <c r="O5" s="56"/>
      <c r="P5" s="56"/>
    </row>
    <row r="6" spans="1:17" ht="25.9" customHeight="1" x14ac:dyDescent="0.35">
      <c r="A6" s="58" t="s">
        <v>23</v>
      </c>
      <c r="B6" s="43">
        <v>0</v>
      </c>
      <c r="C6" s="43">
        <f>'[1]Table 1'!C10</f>
        <v>1</v>
      </c>
      <c r="D6" s="43">
        <v>0</v>
      </c>
      <c r="E6" s="43">
        <f t="shared" ref="E6:E9" si="0">(B6*C6)+D6</f>
        <v>0</v>
      </c>
      <c r="I6" s="55"/>
      <c r="J6" s="34"/>
      <c r="K6" s="34"/>
      <c r="L6" s="34"/>
      <c r="M6" s="56"/>
      <c r="N6" s="56"/>
      <c r="O6" s="56"/>
      <c r="P6" s="56"/>
    </row>
    <row r="7" spans="1:17" ht="21" customHeight="1" x14ac:dyDescent="0.35">
      <c r="A7" s="58" t="s">
        <v>24</v>
      </c>
      <c r="B7" s="43">
        <v>0</v>
      </c>
      <c r="C7" s="43">
        <f>'[1]Table 1'!C11</f>
        <v>1</v>
      </c>
      <c r="D7" s="43">
        <v>0</v>
      </c>
      <c r="E7" s="43">
        <f t="shared" si="0"/>
        <v>0</v>
      </c>
      <c r="I7" s="55"/>
      <c r="J7" s="34"/>
      <c r="K7" s="34"/>
      <c r="L7" s="34"/>
      <c r="M7" s="56"/>
      <c r="N7" s="56"/>
      <c r="O7" s="56"/>
      <c r="P7" s="56"/>
    </row>
    <row r="8" spans="1:17" ht="27" customHeight="1" x14ac:dyDescent="0.35">
      <c r="A8" s="58" t="s">
        <v>25</v>
      </c>
      <c r="B8" s="43">
        <v>0</v>
      </c>
      <c r="C8" s="43">
        <v>1</v>
      </c>
      <c r="D8" s="43">
        <v>0</v>
      </c>
      <c r="E8" s="43">
        <f t="shared" si="0"/>
        <v>0</v>
      </c>
      <c r="I8" s="55"/>
      <c r="J8" s="34"/>
      <c r="K8" s="34"/>
      <c r="L8" s="34"/>
      <c r="M8" s="56"/>
      <c r="N8" s="56"/>
      <c r="O8" s="56"/>
      <c r="P8" s="56"/>
    </row>
    <row r="9" spans="1:17" ht="28.15" customHeight="1" x14ac:dyDescent="0.35">
      <c r="A9" s="58" t="s">
        <v>28</v>
      </c>
      <c r="B9" s="46">
        <v>0</v>
      </c>
      <c r="C9" s="43">
        <f>'[1]Table 1'!C14</f>
        <v>1</v>
      </c>
      <c r="D9" s="43">
        <v>0</v>
      </c>
      <c r="E9" s="43">
        <f t="shared" si="0"/>
        <v>0</v>
      </c>
      <c r="I9" s="55"/>
      <c r="J9" s="34"/>
      <c r="K9" s="34"/>
      <c r="L9" s="34"/>
      <c r="M9" s="56"/>
      <c r="N9" s="56"/>
      <c r="O9" s="56"/>
      <c r="P9" s="56"/>
    </row>
    <row r="10" spans="1:17" ht="27.65" customHeight="1" x14ac:dyDescent="0.35">
      <c r="A10" s="45" t="s">
        <v>123</v>
      </c>
      <c r="B10" s="43">
        <v>2</v>
      </c>
      <c r="C10" s="43">
        <f>'[1]Table 1'!C19</f>
        <v>2</v>
      </c>
      <c r="D10" s="43">
        <v>0</v>
      </c>
      <c r="E10" s="43">
        <f>(B10*C10)+D10</f>
        <v>4</v>
      </c>
      <c r="I10" s="55"/>
      <c r="J10" s="34"/>
      <c r="K10" s="34"/>
      <c r="L10" s="34"/>
      <c r="M10" s="56"/>
      <c r="N10" s="56"/>
      <c r="O10" s="56"/>
      <c r="P10" s="56"/>
    </row>
    <row r="11" spans="1:17" ht="27.65" customHeight="1" x14ac:dyDescent="0.35">
      <c r="A11" s="42"/>
      <c r="B11" s="43"/>
      <c r="C11" s="43"/>
      <c r="D11" s="41" t="s">
        <v>124</v>
      </c>
      <c r="E11" s="47">
        <f>SUM(E4:E10)</f>
        <v>4</v>
      </c>
      <c r="I11" s="55"/>
      <c r="J11" s="34"/>
      <c r="K11" s="34"/>
      <c r="L11" s="34"/>
      <c r="M11" s="56"/>
      <c r="N11" s="56"/>
      <c r="O11" s="56"/>
      <c r="P11" s="56"/>
    </row>
    <row r="12" spans="1:17" ht="27.65" customHeight="1" x14ac:dyDescent="0.35">
      <c r="O12" s="34"/>
      <c r="P12" s="57"/>
    </row>
    <row r="13" spans="1:17" x14ac:dyDescent="0.35">
      <c r="A13" s="112" t="s">
        <v>138</v>
      </c>
      <c r="B13" s="112"/>
      <c r="C13" s="112"/>
      <c r="D13" s="112"/>
      <c r="E13" s="112"/>
    </row>
    <row r="14" spans="1:17" ht="19.899999999999999" customHeight="1" x14ac:dyDescent="0.35">
      <c r="A14" s="112"/>
      <c r="B14" s="112"/>
      <c r="C14" s="112"/>
      <c r="D14" s="112"/>
      <c r="E14" s="112"/>
    </row>
    <row r="15" spans="1:17" ht="16.149999999999999" customHeight="1" x14ac:dyDescent="0.35">
      <c r="A15" s="73"/>
      <c r="B15" s="73"/>
      <c r="C15" s="73"/>
      <c r="D15" s="73"/>
      <c r="E15" s="73"/>
    </row>
    <row r="17" spans="1:7" ht="15.5" x14ac:dyDescent="0.35">
      <c r="A17" s="71"/>
      <c r="B17" s="71"/>
      <c r="C17" s="71"/>
      <c r="D17" s="71"/>
      <c r="E17" s="71"/>
      <c r="F17" s="59"/>
      <c r="G17" s="59"/>
    </row>
    <row r="18" spans="1:7" ht="15" x14ac:dyDescent="0.35">
      <c r="A18" s="72"/>
      <c r="B18" s="72"/>
      <c r="C18" s="72"/>
      <c r="D18" s="72"/>
      <c r="E18" s="72"/>
      <c r="F18" s="59"/>
      <c r="G18" s="59"/>
    </row>
    <row r="19" spans="1:7" x14ac:dyDescent="0.35">
      <c r="A19" s="60"/>
      <c r="B19" s="61"/>
      <c r="C19" s="61"/>
      <c r="D19" s="61"/>
      <c r="E19" s="61"/>
      <c r="F19" s="59"/>
      <c r="G19" s="59"/>
    </row>
    <row r="20" spans="1:7" x14ac:dyDescent="0.35">
      <c r="A20" s="61"/>
      <c r="B20" s="61"/>
      <c r="C20" s="61"/>
      <c r="D20" s="61"/>
      <c r="E20" s="61"/>
      <c r="F20" s="59"/>
      <c r="G20" s="59"/>
    </row>
    <row r="21" spans="1:7" ht="15" customHeight="1" x14ac:dyDescent="0.35">
      <c r="A21" s="62"/>
      <c r="B21" s="62"/>
      <c r="C21" s="62"/>
      <c r="D21" s="62"/>
      <c r="E21" s="61"/>
      <c r="F21" s="59"/>
      <c r="G21" s="59"/>
    </row>
    <row r="22" spans="1:7" ht="15" customHeight="1" x14ac:dyDescent="0.35">
      <c r="A22" s="62"/>
      <c r="B22" s="62"/>
      <c r="C22" s="62"/>
      <c r="D22" s="62"/>
      <c r="E22" s="61"/>
      <c r="F22" s="59"/>
      <c r="G22" s="59"/>
    </row>
    <row r="23" spans="1:7" x14ac:dyDescent="0.35">
      <c r="A23" s="62"/>
      <c r="B23" s="61"/>
      <c r="C23" s="61"/>
      <c r="D23" s="61"/>
      <c r="E23" s="61"/>
      <c r="F23" s="59"/>
      <c r="G23" s="59"/>
    </row>
    <row r="24" spans="1:7" x14ac:dyDescent="0.35">
      <c r="A24" s="62"/>
      <c r="B24" s="61"/>
      <c r="C24" s="61"/>
      <c r="D24" s="61"/>
      <c r="E24" s="63"/>
      <c r="F24" s="59"/>
      <c r="G24" s="59"/>
    </row>
    <row r="25" spans="1:7" x14ac:dyDescent="0.35">
      <c r="A25" s="64"/>
      <c r="B25" s="59"/>
      <c r="C25" s="59"/>
      <c r="D25" s="59"/>
      <c r="E25" s="59"/>
      <c r="F25" s="59"/>
      <c r="G25" s="59"/>
    </row>
  </sheetData>
  <mergeCells count="2">
    <mergeCell ref="A1:E1"/>
    <mergeCell ref="A13:E14"/>
  </mergeCells>
  <pageMargins left="0.7" right="0.7" top="0.75" bottom="0.75" header="0.3" footer="0.3"/>
  <pageSetup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AC7CFB-B954-4632-9369-498B37D30E36}">
  <dimension ref="A1:G9"/>
  <sheetViews>
    <sheetView workbookViewId="0">
      <selection activeCell="I4" sqref="I4"/>
    </sheetView>
  </sheetViews>
  <sheetFormatPr defaultRowHeight="14.5" x14ac:dyDescent="0.35"/>
  <cols>
    <col min="1" max="1" width="19.26953125" customWidth="1"/>
    <col min="2" max="2" width="15.7265625" customWidth="1"/>
    <col min="3" max="3" width="17.26953125" customWidth="1"/>
    <col min="4" max="4" width="20.81640625" customWidth="1"/>
    <col min="5" max="5" width="22.26953125" customWidth="1"/>
    <col min="6" max="6" width="14.26953125" customWidth="1"/>
  </cols>
  <sheetData>
    <row r="1" spans="1:7" ht="15" x14ac:dyDescent="0.35">
      <c r="A1" s="111" t="s">
        <v>108</v>
      </c>
      <c r="B1" s="111"/>
      <c r="C1" s="111"/>
      <c r="D1" s="111"/>
      <c r="E1" s="111"/>
      <c r="F1" s="111"/>
    </row>
    <row r="2" spans="1:7" ht="42.65" customHeight="1" x14ac:dyDescent="0.35">
      <c r="A2" s="48"/>
      <c r="B2" s="113" t="s">
        <v>125</v>
      </c>
      <c r="C2" s="113"/>
      <c r="D2" s="48" t="s">
        <v>126</v>
      </c>
      <c r="E2" s="113"/>
      <c r="F2" s="113"/>
      <c r="G2" s="53"/>
    </row>
    <row r="3" spans="1:7" ht="24.65" customHeight="1" x14ac:dyDescent="0.35">
      <c r="A3" s="48"/>
      <c r="B3" s="49" t="s">
        <v>113</v>
      </c>
      <c r="C3" s="49" t="s">
        <v>114</v>
      </c>
      <c r="D3" s="49" t="s">
        <v>115</v>
      </c>
      <c r="E3" s="49" t="s">
        <v>116</v>
      </c>
      <c r="F3" s="49" t="s">
        <v>117</v>
      </c>
    </row>
    <row r="4" spans="1:7" ht="83.5" customHeight="1" x14ac:dyDescent="0.35">
      <c r="A4" s="49" t="s">
        <v>127</v>
      </c>
      <c r="B4" s="48" t="s">
        <v>128</v>
      </c>
      <c r="C4" s="48" t="s">
        <v>129</v>
      </c>
      <c r="D4" s="48" t="s">
        <v>130</v>
      </c>
      <c r="E4" s="48" t="s">
        <v>131</v>
      </c>
      <c r="F4" s="48" t="s">
        <v>132</v>
      </c>
    </row>
    <row r="5" spans="1:7" ht="31.9" customHeight="1" x14ac:dyDescent="0.35">
      <c r="A5" s="44">
        <v>1</v>
      </c>
      <c r="B5" s="43">
        <v>0</v>
      </c>
      <c r="C5" s="43">
        <v>2</v>
      </c>
      <c r="D5" s="43">
        <v>0</v>
      </c>
      <c r="E5" s="43">
        <v>0</v>
      </c>
      <c r="F5" s="43">
        <f>B5+C5+D5-E5</f>
        <v>2</v>
      </c>
    </row>
    <row r="6" spans="1:7" ht="31.9" customHeight="1" x14ac:dyDescent="0.35">
      <c r="A6" s="44">
        <v>2</v>
      </c>
      <c r="B6" s="43">
        <v>0</v>
      </c>
      <c r="C6" s="43">
        <v>2</v>
      </c>
      <c r="D6" s="43">
        <v>0</v>
      </c>
      <c r="E6" s="43">
        <v>0</v>
      </c>
      <c r="F6" s="43">
        <f>B6+C6+D6-E6</f>
        <v>2</v>
      </c>
    </row>
    <row r="7" spans="1:7" ht="31.9" customHeight="1" x14ac:dyDescent="0.35">
      <c r="A7" s="44">
        <v>3</v>
      </c>
      <c r="B7" s="43">
        <v>0</v>
      </c>
      <c r="C7" s="43">
        <v>2</v>
      </c>
      <c r="D7" s="43">
        <v>0</v>
      </c>
      <c r="E7" s="43">
        <v>0</v>
      </c>
      <c r="F7" s="43">
        <f>B7+C7+D7-E7</f>
        <v>2</v>
      </c>
    </row>
    <row r="8" spans="1:7" ht="31.15" customHeight="1" x14ac:dyDescent="0.35">
      <c r="A8" s="44" t="s">
        <v>133</v>
      </c>
      <c r="B8" s="43">
        <f>AVERAGE(B5:B7)</f>
        <v>0</v>
      </c>
      <c r="C8" s="43">
        <f>AVERAGE(C5:C7)</f>
        <v>2</v>
      </c>
      <c r="D8" s="43">
        <v>0</v>
      </c>
      <c r="E8" s="43">
        <v>0</v>
      </c>
      <c r="F8" s="41">
        <f>AVERAGE(F5:F7)</f>
        <v>2</v>
      </c>
    </row>
    <row r="9" spans="1:7" ht="15.5" x14ac:dyDescent="0.35">
      <c r="A9" s="50" t="s">
        <v>134</v>
      </c>
      <c r="B9" s="40"/>
      <c r="C9" s="40"/>
      <c r="D9" s="40"/>
      <c r="E9" s="40"/>
      <c r="F9" s="40"/>
    </row>
  </sheetData>
  <mergeCells count="3">
    <mergeCell ref="A1:F1"/>
    <mergeCell ref="B2:C2"/>
    <mergeCell ref="E2:F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Summary</vt:lpstr>
      <vt:lpstr>Table 1</vt:lpstr>
      <vt:lpstr>Table 2</vt:lpstr>
      <vt:lpstr>Capital O&amp;M</vt:lpstr>
      <vt:lpstr>Responses</vt:lpstr>
      <vt:lpstr>Respondents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DWang</dc:creator>
  <cp:lastModifiedBy>Wrigley, William</cp:lastModifiedBy>
  <dcterms:created xsi:type="dcterms:W3CDTF">2015-09-30T19:19:10Z</dcterms:created>
  <dcterms:modified xsi:type="dcterms:W3CDTF">2022-08-05T10:46:42Z</dcterms:modified>
</cp:coreProperties>
</file>