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714ED89F-F5F8-473A-9DD3-DE250E74DF66}" xr6:coauthVersionLast="47" xr6:coauthVersionMax="47" xr10:uidLastSave="{00000000-0000-0000-0000-000000000000}"/>
  <bookViews>
    <workbookView xWindow="-110" yWindow="-110" windowWidth="19420" windowHeight="10420" xr2:uid="{00000000-000D-0000-FFFF-FFFF00000000}"/>
  </bookViews>
  <sheets>
    <sheet name="Summary" sheetId="7" r:id="rId1"/>
    <sheet name="Table 1" sheetId="5" r:id="rId2"/>
    <sheet name="Table 2" sheetId="6" r:id="rId3"/>
    <sheet name="Capital O&amp;M" sheetId="8" r:id="rId4"/>
    <sheet name="Responses" sheetId="9" r:id="rId5"/>
    <sheet name="Respondents" sheetId="10"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10" l="1"/>
  <c r="F6" i="10"/>
  <c r="F5" i="10"/>
  <c r="F17" i="6" l="1"/>
  <c r="E10" i="9"/>
  <c r="F35" i="5"/>
  <c r="F34" i="5"/>
  <c r="B6" i="7"/>
  <c r="I6" i="8"/>
  <c r="G6" i="8" l="1"/>
  <c r="E9" i="9"/>
  <c r="E7" i="9"/>
  <c r="E6" i="9"/>
  <c r="E5" i="9"/>
  <c r="E4" i="9"/>
  <c r="E8" i="9"/>
  <c r="G5" i="8"/>
  <c r="D8" i="10"/>
  <c r="B8" i="10"/>
  <c r="C6" i="10"/>
  <c r="D5" i="8"/>
  <c r="B7" i="7" l="1"/>
  <c r="C7" i="10" l="1"/>
  <c r="D6" i="8"/>
  <c r="I36" i="5" s="1"/>
  <c r="F8" i="10" l="1"/>
  <c r="B3" i="7" s="1"/>
  <c r="C8" i="10"/>
  <c r="E15" i="6"/>
  <c r="E21" i="5"/>
  <c r="E16" i="6"/>
  <c r="F16" i="6" s="1"/>
  <c r="E7" i="6"/>
  <c r="D16" i="6"/>
  <c r="D15" i="6"/>
  <c r="D13" i="6"/>
  <c r="F13" i="6"/>
  <c r="D12" i="6"/>
  <c r="F12" i="6"/>
  <c r="D11" i="6"/>
  <c r="F11" i="6"/>
  <c r="D10" i="6"/>
  <c r="F10" i="6"/>
  <c r="D9" i="6"/>
  <c r="F9" i="6"/>
  <c r="H9" i="6"/>
  <c r="D7" i="6"/>
  <c r="D6" i="6"/>
  <c r="F6" i="6"/>
  <c r="E11" i="5"/>
  <c r="D31" i="5"/>
  <c r="F31" i="5"/>
  <c r="G31" i="5" s="1"/>
  <c r="H31" i="5"/>
  <c r="D27" i="5"/>
  <c r="F27" i="5"/>
  <c r="H27" i="5" s="1"/>
  <c r="D21" i="5"/>
  <c r="D20" i="5"/>
  <c r="F20" i="5"/>
  <c r="D17" i="5"/>
  <c r="F17" i="5"/>
  <c r="G17" i="5"/>
  <c r="D16" i="5"/>
  <c r="F16" i="5"/>
  <c r="G16" i="5"/>
  <c r="D15" i="5"/>
  <c r="F15" i="5"/>
  <c r="D11" i="5"/>
  <c r="D10" i="5"/>
  <c r="F10" i="5"/>
  <c r="D8" i="5"/>
  <c r="F8" i="5"/>
  <c r="G10" i="6"/>
  <c r="H10" i="6"/>
  <c r="F7" i="6"/>
  <c r="I10" i="6"/>
  <c r="G9" i="6"/>
  <c r="I9" i="6"/>
  <c r="H15" i="5"/>
  <c r="G15" i="5"/>
  <c r="I15" i="5"/>
  <c r="H17" i="5"/>
  <c r="I17" i="5"/>
  <c r="F15" i="6"/>
  <c r="G15" i="6" s="1"/>
  <c r="F11" i="5"/>
  <c r="F21" i="5"/>
  <c r="G21" i="5" s="1"/>
  <c r="H16" i="5"/>
  <c r="G13" i="6"/>
  <c r="H13" i="6"/>
  <c r="H10" i="5"/>
  <c r="G10" i="5"/>
  <c r="I10" i="5"/>
  <c r="G7" i="6"/>
  <c r="H7" i="6"/>
  <c r="I7" i="6"/>
  <c r="G27" i="5"/>
  <c r="G6" i="6"/>
  <c r="H6" i="6"/>
  <c r="H20" i="5"/>
  <c r="G20" i="5"/>
  <c r="I20" i="5"/>
  <c r="H11" i="5"/>
  <c r="G11" i="5"/>
  <c r="H11" i="6"/>
  <c r="G11" i="6"/>
  <c r="I11" i="6"/>
  <c r="I16" i="5"/>
  <c r="G12" i="6"/>
  <c r="H12" i="6"/>
  <c r="I6" i="6"/>
  <c r="H15" i="6"/>
  <c r="I12" i="6"/>
  <c r="I13" i="6"/>
  <c r="H21" i="5"/>
  <c r="I11" i="5"/>
  <c r="H8" i="5" l="1"/>
  <c r="G8" i="5"/>
  <c r="I8" i="5" s="1"/>
  <c r="I16" i="6"/>
  <c r="H16" i="6"/>
  <c r="G16" i="6"/>
  <c r="I21" i="5"/>
  <c r="F22" i="5"/>
  <c r="I15" i="6"/>
  <c r="I27" i="5"/>
  <c r="I31" i="5"/>
  <c r="I22" i="5" l="1"/>
  <c r="I17" i="6"/>
  <c r="I34" i="5"/>
  <c r="I35" i="5" s="1"/>
  <c r="I37" i="5" s="1"/>
  <c r="B5" i="7" s="1"/>
  <c r="K35" i="5" l="1"/>
  <c r="B4" i="7" s="1"/>
  <c r="K37" i="5"/>
  <c r="B2" i="7" s="1"/>
</calcChain>
</file>

<file path=xl/sharedStrings.xml><?xml version="1.0" encoding="utf-8"?>
<sst xmlns="http://schemas.openxmlformats.org/spreadsheetml/2006/main" count="169" uniqueCount="135">
  <si>
    <t xml:space="preserve">Initial performance test  </t>
  </si>
  <si>
    <t xml:space="preserve">Report of performance test </t>
  </si>
  <si>
    <t>N/A</t>
  </si>
  <si>
    <t>Assumptions:</t>
  </si>
  <si>
    <t>Notification of actual startup</t>
  </si>
  <si>
    <t>Notification of initial performance test</t>
  </si>
  <si>
    <t>Notification of construction/reconstruction</t>
  </si>
  <si>
    <t>Notification of construction</t>
  </si>
  <si>
    <t xml:space="preserve">Notification of initial startup      </t>
  </si>
  <si>
    <t>Review test results</t>
  </si>
  <si>
    <t>G.  Audits</t>
  </si>
  <si>
    <t>Burden item</t>
  </si>
  <si>
    <t xml:space="preserve">(A)            Person-hours per occurrence       </t>
  </si>
  <si>
    <t xml:space="preserve">(C)               Person-hours per respondent per year        (C=AxB)          </t>
  </si>
  <si>
    <r>
      <t xml:space="preserve">(D)          Respondents per year </t>
    </r>
    <r>
      <rPr>
        <b/>
        <vertAlign val="superscript"/>
        <sz val="9"/>
        <rFont val="Times New Roman"/>
        <family val="1"/>
      </rPr>
      <t>a</t>
    </r>
    <r>
      <rPr>
        <b/>
        <sz val="9"/>
        <rFont val="Times New Roman"/>
        <family val="1"/>
      </rPr>
      <t xml:space="preserve">                 </t>
    </r>
  </si>
  <si>
    <t xml:space="preserve">(E)            Technical person-hours per year                   (E=CxD)        </t>
  </si>
  <si>
    <t xml:space="preserve">(F)            Management person-hours per year                   (Ex0.05)        </t>
  </si>
  <si>
    <t xml:space="preserve">(G)            Clerical person-hours per year                   (Ex0.1)        </t>
  </si>
  <si>
    <t>1.  Applications</t>
  </si>
  <si>
    <t>2.  Survey and Studies</t>
  </si>
  <si>
    <t>3. Reporting Requirements</t>
  </si>
  <si>
    <t>B.  Required activities</t>
  </si>
  <si>
    <r>
      <t xml:space="preserve">Repeat performance test </t>
    </r>
    <r>
      <rPr>
        <vertAlign val="superscript"/>
        <sz val="9"/>
        <rFont val="Times New Roman"/>
        <family val="1"/>
      </rPr>
      <t>d</t>
    </r>
  </si>
  <si>
    <t>C.  Create information</t>
  </si>
  <si>
    <t>D.  Gather existing information</t>
  </si>
  <si>
    <t>E.  Write report</t>
  </si>
  <si>
    <t>Excess emission reports</t>
  </si>
  <si>
    <r>
      <t xml:space="preserve">     VOC emission reports </t>
    </r>
    <r>
      <rPr>
        <vertAlign val="superscript"/>
        <sz val="9"/>
        <rFont val="Times New Roman"/>
        <family val="1"/>
      </rPr>
      <t>e</t>
    </r>
  </si>
  <si>
    <r>
      <t xml:space="preserve">     Temperature reports </t>
    </r>
    <r>
      <rPr>
        <vertAlign val="superscript"/>
        <sz val="9"/>
        <rFont val="Times New Roman"/>
        <family val="1"/>
      </rPr>
      <t>f</t>
    </r>
  </si>
  <si>
    <t>Subtotal for Reporting Requirements</t>
  </si>
  <si>
    <t>4.  Recordkeeping Requirements</t>
  </si>
  <si>
    <t>B.  Plan activities</t>
  </si>
  <si>
    <t>C.  Implement activities</t>
  </si>
  <si>
    <r>
      <t xml:space="preserve">        Monthly performance test </t>
    </r>
    <r>
      <rPr>
        <vertAlign val="superscript"/>
        <sz val="9"/>
        <rFont val="Times New Roman"/>
        <family val="1"/>
      </rPr>
      <t>g</t>
    </r>
  </si>
  <si>
    <t>D.  Develop record system</t>
  </si>
  <si>
    <t xml:space="preserve">D.  Develop record system </t>
  </si>
  <si>
    <t xml:space="preserve">E.  Time to enter information  </t>
  </si>
  <si>
    <r>
      <t xml:space="preserve">   Records of operating parameters </t>
    </r>
    <r>
      <rPr>
        <vertAlign val="superscript"/>
        <sz val="9"/>
        <rFont val="Times New Roman"/>
        <family val="1"/>
      </rPr>
      <t>h</t>
    </r>
  </si>
  <si>
    <t>F.   Train personnel</t>
  </si>
  <si>
    <t>Subtotal for Recordkeeping Requirements</t>
  </si>
  <si>
    <t xml:space="preserve">(B)                  No. of occurrences per respondent per year                 </t>
  </si>
  <si>
    <r>
      <t xml:space="preserve">(H)                Total costs per Year </t>
    </r>
    <r>
      <rPr>
        <b/>
        <vertAlign val="superscript"/>
        <sz val="9"/>
        <rFont val="Times New Roman"/>
        <family val="1"/>
      </rPr>
      <t xml:space="preserve">b </t>
    </r>
    <r>
      <rPr>
        <b/>
        <sz val="9"/>
        <rFont val="Times New Roman"/>
        <family val="1"/>
      </rPr>
      <t xml:space="preserve">                               </t>
    </r>
  </si>
  <si>
    <r>
      <t xml:space="preserve">A.  Familiarization with the regulatory requirements </t>
    </r>
    <r>
      <rPr>
        <vertAlign val="superscript"/>
        <sz val="9"/>
        <rFont val="Times New Roman"/>
        <family val="1"/>
      </rPr>
      <t>c</t>
    </r>
  </si>
  <si>
    <t>A.  Familiarization with the regulatory requirements</t>
  </si>
  <si>
    <t>hr/resp*</t>
  </si>
  <si>
    <r>
      <t>e</t>
    </r>
    <r>
      <rPr>
        <sz val="10"/>
        <rFont val="Times New Roman"/>
        <family val="1"/>
      </rPr>
      <t xml:space="preserve">  We have assumed that each source submits one excess emission report every year, in addition to the required semiannual report.</t>
    </r>
  </si>
  <si>
    <r>
      <t xml:space="preserve">g    </t>
    </r>
    <r>
      <rPr>
        <sz val="10"/>
        <rFont val="Times New Roman"/>
        <family val="1"/>
      </rPr>
      <t>We assume that each respondent will take 0.87 hours once per month to record performance test.</t>
    </r>
  </si>
  <si>
    <r>
      <t>h</t>
    </r>
    <r>
      <rPr>
        <sz val="10"/>
        <rFont val="Times New Roman"/>
        <family val="1"/>
      </rPr>
      <t xml:space="preserve">  We assume that each respondent will take 0.22 hours 250 time per year to record operating parameters.</t>
    </r>
    <r>
      <rPr>
        <sz val="12"/>
        <rFont val="Times New Roman"/>
        <family val="1"/>
      </rPr>
      <t xml:space="preserve"> </t>
    </r>
  </si>
  <si>
    <r>
      <t xml:space="preserve">i </t>
    </r>
    <r>
      <rPr>
        <sz val="10"/>
        <rFont val="Times New Roman"/>
        <family val="1"/>
      </rPr>
      <t>Totals have been rounded to 3 significant figures. Figures may not add exactly due to rounding.</t>
    </r>
  </si>
  <si>
    <r>
      <t xml:space="preserve">TOTAL LABOR BURDEN AND COST (rounded) </t>
    </r>
    <r>
      <rPr>
        <b/>
        <vertAlign val="superscript"/>
        <sz val="9"/>
        <rFont val="Times New Roman"/>
        <family val="1"/>
      </rPr>
      <t>i</t>
    </r>
  </si>
  <si>
    <r>
      <t>f</t>
    </r>
    <r>
      <rPr>
        <sz val="10"/>
        <rFont val="Times New Roman"/>
        <family val="1"/>
      </rPr>
      <t xml:space="preserve">  We have assumed that 80 percent of sources will use incineration to control emissions.</t>
    </r>
  </si>
  <si>
    <t>Activity</t>
  </si>
  <si>
    <t xml:space="preserve">(A)            EPA person-hours per occurrence  </t>
  </si>
  <si>
    <t xml:space="preserve">(C)               EPA person-hours per plant per year        (C=AxB)          </t>
  </si>
  <si>
    <r>
      <t xml:space="preserve">(D)          Plants per Year </t>
    </r>
    <r>
      <rPr>
        <b/>
        <vertAlign val="superscript"/>
        <sz val="10"/>
        <rFont val="Times New Roman"/>
        <family val="1"/>
      </rPr>
      <t>a</t>
    </r>
    <r>
      <rPr>
        <b/>
        <sz val="10"/>
        <rFont val="Times New Roman"/>
        <family val="1"/>
      </rPr>
      <t xml:space="preserve">                 </t>
    </r>
  </si>
  <si>
    <t xml:space="preserve">(E)            Technical person-hours per year                (E=CxD)        </t>
  </si>
  <si>
    <t xml:space="preserve">(F)            Management person-hours per year                      (Ex0.05)        </t>
  </si>
  <si>
    <t xml:space="preserve">(G)            Clerical person-hours per year                                    (Ex0.1)        </t>
  </si>
  <si>
    <t>New facility</t>
  </si>
  <si>
    <t xml:space="preserve">Initial performance test </t>
  </si>
  <si>
    <t xml:space="preserve">Repeat performance test/observed </t>
  </si>
  <si>
    <r>
      <t xml:space="preserve">Review reports </t>
    </r>
    <r>
      <rPr>
        <vertAlign val="superscript"/>
        <sz val="10"/>
        <rFont val="Times New Roman"/>
        <family val="1"/>
      </rPr>
      <t>c</t>
    </r>
  </si>
  <si>
    <r>
      <t xml:space="preserve">VOC emission reports </t>
    </r>
    <r>
      <rPr>
        <vertAlign val="superscript"/>
        <sz val="10"/>
        <rFont val="Times New Roman"/>
        <family val="1"/>
      </rPr>
      <t>d</t>
    </r>
  </si>
  <si>
    <r>
      <t xml:space="preserve">Temperature reports </t>
    </r>
    <r>
      <rPr>
        <vertAlign val="superscript"/>
        <sz val="10"/>
        <rFont val="Times New Roman"/>
        <family val="1"/>
      </rPr>
      <t>e, f</t>
    </r>
  </si>
  <si>
    <t>(B)                  No. of occurrences per plant per year</t>
  </si>
  <si>
    <r>
      <t xml:space="preserve">(H)             Total Cost, $ </t>
    </r>
    <r>
      <rPr>
        <b/>
        <vertAlign val="superscript"/>
        <sz val="10"/>
        <rFont val="Times New Roman"/>
        <family val="1"/>
      </rPr>
      <t>b</t>
    </r>
    <r>
      <rPr>
        <b/>
        <sz val="10"/>
        <rFont val="Times New Roman"/>
        <family val="1"/>
      </rPr>
      <t xml:space="preserve"> </t>
    </r>
  </si>
  <si>
    <r>
      <t xml:space="preserve">d  </t>
    </r>
    <r>
      <rPr>
        <sz val="10"/>
        <rFont val="Times New Roman"/>
        <family val="1"/>
      </rPr>
      <t>We assume that each source submits one excess emission report every year, in addition to the required semiannual report.</t>
    </r>
  </si>
  <si>
    <r>
      <t>f</t>
    </r>
    <r>
      <rPr>
        <sz val="10"/>
        <rFont val="Times New Roman"/>
        <family val="1"/>
      </rPr>
      <t xml:space="preserve">  We assume that temperature reports are conducted two times per year.</t>
    </r>
  </si>
  <si>
    <r>
      <t xml:space="preserve">e   </t>
    </r>
    <r>
      <rPr>
        <sz val="10"/>
        <rFont val="Times New Roman"/>
        <family val="1"/>
      </rPr>
      <t>We assume that 80 percent of sources use incineration.</t>
    </r>
  </si>
  <si>
    <r>
      <t xml:space="preserve">g </t>
    </r>
    <r>
      <rPr>
        <sz val="10"/>
        <rFont val="Times New Roman"/>
        <family val="1"/>
      </rPr>
      <t>Totals have been rounded to 3 significant figures. Figures may not add exactly due to rounding.</t>
    </r>
  </si>
  <si>
    <t>See 3B</t>
  </si>
  <si>
    <t>See 3E</t>
  </si>
  <si>
    <t>See 3A</t>
  </si>
  <si>
    <t>See 4C</t>
  </si>
  <si>
    <r>
      <t>TOTAL CAPITAL AND O&amp;M COSTS (rounded)</t>
    </r>
    <r>
      <rPr>
        <b/>
        <vertAlign val="superscript"/>
        <sz val="9"/>
        <rFont val="Times New Roman"/>
        <family val="1"/>
      </rPr>
      <t>i</t>
    </r>
  </si>
  <si>
    <r>
      <t xml:space="preserve">GRAND TOTAL (rounded): </t>
    </r>
    <r>
      <rPr>
        <b/>
        <vertAlign val="superscript"/>
        <sz val="9"/>
        <rFont val="Times New Roman"/>
        <family val="1"/>
      </rPr>
      <t>i</t>
    </r>
  </si>
  <si>
    <r>
      <t>c</t>
    </r>
    <r>
      <rPr>
        <sz val="10"/>
        <rFont val="Times New Roman"/>
        <family val="1"/>
      </rPr>
      <t xml:space="preserve">  We have assumed that it will take 0.87 hours for a new respondent to read instructions.</t>
    </r>
  </si>
  <si>
    <r>
      <t>d</t>
    </r>
    <r>
      <rPr>
        <sz val="10"/>
        <rFont val="Times New Roman"/>
        <family val="1"/>
      </rPr>
      <t xml:space="preserve">  We have assumed that 20 percent of respondents will have to repeat performance tests because of failure.</t>
    </r>
  </si>
  <si>
    <r>
      <t xml:space="preserve">TOTAL ANNUAL LABOR BURDEN AND COSTS (rounded) </t>
    </r>
    <r>
      <rPr>
        <b/>
        <vertAlign val="superscript"/>
        <sz val="10"/>
        <rFont val="Times New Roman"/>
        <family val="1"/>
      </rPr>
      <t>g</t>
    </r>
  </si>
  <si>
    <r>
      <t>c</t>
    </r>
    <r>
      <rPr>
        <sz val="10"/>
        <rFont val="Times New Roman"/>
        <family val="1"/>
      </rPr>
      <t xml:space="preserve">  We assume that each of the new facilities will submit</t>
    </r>
    <r>
      <rPr>
        <strike/>
        <sz val="10"/>
        <rFont val="Times New Roman"/>
        <family val="1"/>
      </rPr>
      <t xml:space="preserve"> </t>
    </r>
    <r>
      <rPr>
        <sz val="10"/>
        <rFont val="Times New Roman"/>
        <family val="1"/>
      </rPr>
      <t>initial notifications.</t>
    </r>
    <r>
      <rPr>
        <strike/>
        <sz val="10"/>
        <rFont val="Times New Roman"/>
        <family val="1"/>
      </rPr>
      <t xml:space="preserve"> </t>
    </r>
  </si>
  <si>
    <r>
      <t xml:space="preserve">Table 2: Average Annual EPA Burden and Cost – </t>
    </r>
    <r>
      <rPr>
        <b/>
        <sz val="12"/>
        <rFont val="Times New Roman"/>
        <family val="1"/>
      </rPr>
      <t>NSPS for Pressure Sensitive Tape and Label Surface Coating Operations (40</t>
    </r>
    <r>
      <rPr>
        <b/>
        <sz val="12"/>
        <color indexed="8"/>
        <rFont val="Times New Roman"/>
        <family val="1"/>
      </rPr>
      <t xml:space="preserve"> CFR Part 60, Subpart RR) (Renewal)</t>
    </r>
  </si>
  <si>
    <r>
      <t xml:space="preserve">Table 1: Annual Respondent Burden and Cost – </t>
    </r>
    <r>
      <rPr>
        <b/>
        <sz val="12"/>
        <rFont val="Times New Roman"/>
        <family val="1"/>
      </rPr>
      <t>NSPS for Pressure Sensitive Tape and Label Surface Coating Operations (40</t>
    </r>
    <r>
      <rPr>
        <b/>
        <sz val="12"/>
        <color indexed="8"/>
        <rFont val="Times New Roman"/>
        <family val="1"/>
      </rPr>
      <t xml:space="preserve"> CFR Part 60, Subpart RR) (Renewal)</t>
    </r>
  </si>
  <si>
    <r>
      <rPr>
        <vertAlign val="superscript"/>
        <sz val="10"/>
        <rFont val="Times New Roman"/>
        <family val="1"/>
      </rPr>
      <t>b</t>
    </r>
    <r>
      <rPr>
        <sz val="10"/>
        <rFont val="Times New Roman"/>
        <family val="1"/>
      </rPr>
      <t xml:space="preserve">  This ICR uses the following labor rates:  $157.61 per hour for Executive, Administrative, and Managerial labor; $123.94 per hour for Technical labor, and $62.52 per hour for Clerical labor.  These rates are from the United States Department of Labor, Bureau of Labor Statistics, September 2021, Table 2. Civilian Workers, by occupational and industry group.  The rates are from column 1, Total compensation.  The rates have been increased by 110 percent to account for the benefit packages available to those employed by private industry.</t>
    </r>
  </si>
  <si>
    <t xml:space="preserve">Existing plant </t>
  </si>
  <si>
    <t>ICR Summary Information</t>
  </si>
  <si>
    <t>Hours per Response</t>
  </si>
  <si>
    <t>Number of Respondents</t>
  </si>
  <si>
    <t>Total Estimated Burden Hours</t>
  </si>
  <si>
    <t>Total Estimated Costs</t>
  </si>
  <si>
    <t>Annualized Capital O&amp;M</t>
  </si>
  <si>
    <t>Total Annual Responses</t>
  </si>
  <si>
    <r>
      <t>Capital/Startup vs. Operation and Maintenance (O&amp;M) Costs</t>
    </r>
    <r>
      <rPr>
        <sz val="10"/>
        <color theme="1"/>
        <rFont val="Times New Roman"/>
        <family val="1"/>
      </rPr>
      <t> </t>
    </r>
  </si>
  <si>
    <t>(A)</t>
  </si>
  <si>
    <t>(B)</t>
  </si>
  <si>
    <t>(C)</t>
  </si>
  <si>
    <t>(D)</t>
  </si>
  <si>
    <t>(E)</t>
  </si>
  <si>
    <t>(F)</t>
  </si>
  <si>
    <t>(G)</t>
  </si>
  <si>
    <t>Continuous Monitoring Device</t>
  </si>
  <si>
    <t>Capital/Startup Cost for One Respondent</t>
  </si>
  <si>
    <r>
      <t xml:space="preserve">Number of New  Respondents </t>
    </r>
    <r>
      <rPr>
        <b/>
        <vertAlign val="superscript"/>
        <sz val="10"/>
        <color theme="1"/>
        <rFont val="Times New Roman"/>
        <family val="1"/>
      </rPr>
      <t>a</t>
    </r>
  </si>
  <si>
    <t>Total Capital/Startup Cost,  (B X C)</t>
  </si>
  <si>
    <t>Annual O&amp;M Costs for One Respondent</t>
  </si>
  <si>
    <t>Total O&amp;M, 
(E X F)</t>
  </si>
  <si>
    <t>Information Collection Activity</t>
  </si>
  <si>
    <r>
      <t xml:space="preserve">Number of Respondents </t>
    </r>
    <r>
      <rPr>
        <vertAlign val="superscript"/>
        <sz val="10"/>
        <color rgb="FF000000"/>
        <rFont val="Times New Roman"/>
        <family val="1"/>
      </rPr>
      <t>a</t>
    </r>
  </si>
  <si>
    <t>Number of Responses</t>
  </si>
  <si>
    <t>Number of Existing Respondents That Keep Records But Do Not Submit Reports</t>
  </si>
  <si>
    <t>Total Annual Responses E=(BxC)+D</t>
  </si>
  <si>
    <t>Total</t>
  </si>
  <si>
    <t>Respondents That Submit Reports</t>
  </si>
  <si>
    <t>Respondents That Do Not Submit Any Reports</t>
  </si>
  <si>
    <t>Year</t>
  </si>
  <si>
    <r>
      <t xml:space="preserve">Number of New Respondents </t>
    </r>
    <r>
      <rPr>
        <b/>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</si>
  <si>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</si>
  <si>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</si>
  <si>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</si>
  <si>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Number of Respondents (E=A+B+C-D)</t>
  </si>
  <si>
    <t>Average</t>
  </si>
  <si>
    <r>
      <t xml:space="preserve">a </t>
    </r>
    <r>
      <rPr>
        <sz val="10"/>
        <color rgb="FF000000"/>
        <rFont val="Times New Roman"/>
        <family val="1"/>
      </rPr>
      <t xml:space="preserve">  New respondents include sources with constructed and reconstructed affected facilities.</t>
    </r>
  </si>
  <si>
    <t>Temperature</t>
  </si>
  <si>
    <r>
      <rPr>
        <vertAlign val="superscript"/>
        <sz val="10"/>
        <color theme="1"/>
        <rFont val="Times New Roman"/>
        <family val="1"/>
      </rPr>
      <t>a</t>
    </r>
    <r>
      <rPr>
        <sz val="10"/>
        <color theme="1"/>
        <rFont val="Times New Roman"/>
        <family val="1"/>
      </rPr>
      <t xml:space="preserve"> Totals have been rounded to 3 significant digits. Figures may not add exactly due to rounding. </t>
    </r>
  </si>
  <si>
    <t>Number of Respondents with O&amp;M</t>
  </si>
  <si>
    <t>Notification of construction/ reconstruction</t>
  </si>
  <si>
    <t>Report of performance test and repeat performance test</t>
  </si>
  <si>
    <t>VOC Emission Reports</t>
  </si>
  <si>
    <t>Temperature Reports</t>
  </si>
  <si>
    <r>
      <t xml:space="preserve">Totals (rounded) </t>
    </r>
    <r>
      <rPr>
        <b/>
        <vertAlign val="superscript"/>
        <sz val="10"/>
        <color theme="1"/>
        <rFont val="Times New Roman"/>
        <family val="1"/>
      </rPr>
      <t>a</t>
    </r>
  </si>
  <si>
    <r>
      <rPr>
        <vertAlign val="superscript"/>
        <sz val="10"/>
        <rFont val="Times New Roman"/>
        <family val="1"/>
      </rPr>
      <t>a</t>
    </r>
    <r>
      <rPr>
        <sz val="10"/>
        <rFont val="Times New Roman"/>
        <family val="1"/>
      </rPr>
      <t xml:space="preserve">  We have assumed that the average number of respondents potentially subject to this rule is 48.  There will be one additional new source per year over the three-year period of this ICR.</t>
    </r>
  </si>
  <si>
    <r>
      <t>a</t>
    </r>
    <r>
      <rPr>
        <sz val="10"/>
        <rFont val="Times New Roman"/>
        <family val="1"/>
      </rPr>
      <t xml:space="preserve">  We have assumed that the average number of respondents potentially subject to this rule is 48.  There will be one additional new source per year over the three-year period of this ICR.</t>
    </r>
  </si>
  <si>
    <t>Total Capital/O&amp;M Costs</t>
  </si>
  <si>
    <r>
      <t>b</t>
    </r>
    <r>
      <rPr>
        <sz val="10"/>
        <rFont val="Times New Roman"/>
        <family val="1"/>
      </rPr>
      <t xml:space="preserve">  Labor rates for Federal agency personnel were applied to State/Local agencies, and are based on the average hourly labor rate as follows: Managerial $70.56 (GS-13, Step 5, $44.10 + 60%); Technical $52.37 (GS-12, Step 1, $32.73 + 60%); and Clerical $28.34 (GS-6, Step 3, $17.17 + 60%).  This ICR assumes that  Managerial hours are 5 percent of Technical hours, and Clerical hours are 10 percent of Technical hours.  These rates are from the OPM, 2021 General Schedule,  which excludes locality rates of pay.  The rates have been applied to local agencies and have been increased by 60 percent to account for the benefit packages  available to government employees.</t>
    </r>
  </si>
  <si>
    <t>Form Number</t>
  </si>
  <si>
    <t>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</si>
</sst>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1" formatCode="_(* #,##0_);_(* \(#,##0\);_(* &quot;-&quot;_);_(@_)"/>
    <numFmt numFmtId="164" formatCode="&quot;$&quot;#,##0"/>
    <numFmt numFmtId="165" formatCode="&quot;$&quot;#,##0.00"/>
    <numFmt numFmtId="166" formatCode="General_)"/>
  </numFmts>
  <fonts count="39" x14ac:knownFonts="1">
    <font>
      <sz val="10"/>
      <name val="Arial"/>
    </font>
    <font>
      <sz val="11"/>
      <color theme="1"/>
      <name val="Calibri"/>
      <family val="2"/>
      <scheme val="minor"/>
    </font>
    <font>
      <sz val="11"/>
      <color theme="1"/>
      <name val="Calibri"/>
      <family val="2"/>
      <scheme val="minor"/>
    </font>
    <font>
      <sz val="8"/>
      <name val="Arial"/>
      <family val="2"/>
    </font>
    <font>
      <sz val="10"/>
      <name val="Arial"/>
      <family val="2"/>
    </font>
    <font>
      <sz val="10"/>
      <name val="Times New Roman"/>
      <family val="1"/>
    </font>
    <font>
      <sz val="12"/>
      <name val="Times New Roman"/>
      <family val="1"/>
    </font>
    <font>
      <b/>
      <sz val="9"/>
      <name val="Times New Roman"/>
      <family val="1"/>
    </font>
    <font>
      <b/>
      <vertAlign val="superscript"/>
      <sz val="9"/>
      <name val="Times New Roman"/>
      <family val="1"/>
    </font>
    <font>
      <sz val="9"/>
      <name val="Times New Roman"/>
      <family val="1"/>
    </font>
    <font>
      <vertAlign val="superscript"/>
      <sz val="9"/>
      <name val="Times New Roman"/>
      <family val="1"/>
    </font>
    <font>
      <u/>
      <sz val="9"/>
      <name val="Times New Roman"/>
      <family val="1"/>
    </font>
    <font>
      <b/>
      <i/>
      <sz val="9"/>
      <name val="Times New Roman"/>
      <family val="1"/>
    </font>
    <font>
      <i/>
      <sz val="10"/>
      <name val="Arial"/>
      <family val="2"/>
    </font>
    <font>
      <b/>
      <i/>
      <sz val="10"/>
      <name val="Times New Roman"/>
      <family val="1"/>
    </font>
    <font>
      <b/>
      <sz val="10"/>
      <name val="Times New Roman"/>
      <family val="1"/>
    </font>
    <font>
      <vertAlign val="superscript"/>
      <sz val="10"/>
      <name val="Times New Roman"/>
      <family val="1"/>
    </font>
    <font>
      <b/>
      <vertAlign val="superscript"/>
      <sz val="10"/>
      <name val="Times New Roman"/>
      <family val="1"/>
    </font>
    <font>
      <strike/>
      <sz val="10"/>
      <name val="Times New Roman"/>
      <family val="1"/>
    </font>
    <font>
      <b/>
      <sz val="12"/>
      <name val="Times New Roman"/>
      <family val="1"/>
    </font>
    <font>
      <b/>
      <sz val="12"/>
      <color indexed="8"/>
      <name val="Times New Roman"/>
      <family val="1"/>
    </font>
    <font>
      <sz val="10"/>
      <color rgb="FFFF0000"/>
      <name val="Times New Roman"/>
      <family val="1"/>
    </font>
    <font>
      <sz val="10"/>
      <color rgb="FFFF0000"/>
      <name val="Arial"/>
      <family val="2"/>
    </font>
    <font>
      <b/>
      <sz val="12"/>
      <color rgb="FF000000"/>
      <name val="Times New Roman"/>
      <family val="1"/>
    </font>
    <font>
      <sz val="8"/>
      <name val="Helv"/>
    </font>
    <font>
      <sz val="10"/>
      <color theme="1"/>
      <name val="Calibri"/>
      <family val="2"/>
      <scheme val="minor"/>
    </font>
    <font>
      <b/>
      <sz val="10"/>
      <color theme="1"/>
      <name val="Times New Roman"/>
      <family val="1"/>
    </font>
    <font>
      <sz val="10"/>
      <color theme="1"/>
      <name val="Times New Roman"/>
      <family val="1"/>
    </font>
    <font>
      <b/>
      <vertAlign val="superscript"/>
      <sz val="10"/>
      <color theme="1"/>
      <name val="Times New Roman"/>
      <family val="1"/>
    </font>
    <font>
      <vertAlign val="superscript"/>
      <sz val="10"/>
      <color theme="1"/>
      <name val="Times New Roman"/>
      <family val="1"/>
    </font>
    <font>
      <sz val="10"/>
      <color rgb="FFFF0000"/>
      <name val="Calibri"/>
      <family val="2"/>
      <scheme val="minor"/>
    </font>
    <font>
      <sz val="10"/>
      <color rgb="FF000000"/>
      <name val="Times New Roman"/>
      <family val="1"/>
    </font>
    <font>
      <vertAlign val="superscript"/>
      <sz val="10"/>
      <color rgb="FF000000"/>
      <name val="Times New Roman"/>
      <family val="1"/>
    </font>
    <font>
      <b/>
      <sz val="10"/>
      <color rgb="FF000000"/>
      <name val="Times New Roman"/>
      <family val="1"/>
    </font>
    <font>
      <b/>
      <vertAlign val="superscript"/>
      <sz val="10"/>
      <color rgb="FF000000"/>
      <name val="Times New Roman"/>
      <family val="1"/>
    </font>
    <font>
      <b/>
      <sz val="10"/>
      <color rgb="FFFF0000"/>
      <name val="Times New Roman"/>
      <family val="1"/>
    </font>
    <font>
      <sz val="11"/>
      <color rgb="FFFF0000"/>
      <name val="Calibri"/>
      <family val="2"/>
      <scheme val="minor"/>
    </font>
    <font>
      <sz val="11"/>
      <name val="Calibri"/>
      <family val="2"/>
      <scheme val="minor"/>
    </font>
    <font>
      <sz val="1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0" fontId="2" fillId="0" borderId="0"/>
    <xf numFmtId="166" fontId="24" fillId="0" borderId="0"/>
  </cellStyleXfs>
  <cellXfs count="109">
    <xf numFmtId="0" fontId="0" fillId="0" borderId="0" xfId="0"/>
    <xf numFmtId="165" fontId="3" fillId="0" borderId="0" xfId="0" applyNumberFormat="1" applyFont="1" applyAlignment="1">
      <alignment wrapText="1"/>
    </xf>
    <xf numFmtId="0" fontId="7" fillId="0" borderId="1" xfId="0" applyFont="1" applyBorder="1" applyAlignment="1">
      <alignment horizontal="center" vertical="center" wrapText="1"/>
    </xf>
    <xf numFmtId="0" fontId="9" fillId="0" borderId="1" xfId="0" applyFont="1" applyBorder="1" applyAlignment="1">
      <alignment horizontal="center" vertical="center"/>
    </xf>
    <xf numFmtId="0" fontId="5" fillId="0" borderId="1" xfId="0" applyFont="1" applyBorder="1"/>
    <xf numFmtId="0" fontId="9" fillId="0" borderId="1" xfId="0" applyFont="1" applyBorder="1" applyAlignment="1">
      <alignment horizontal="right" vertical="center"/>
    </xf>
    <xf numFmtId="0" fontId="9" fillId="0" borderId="1" xfId="0" applyFont="1" applyBorder="1" applyAlignment="1">
      <alignment vertical="center"/>
    </xf>
    <xf numFmtId="8" fontId="9" fillId="0" borderId="1" xfId="0" applyNumberFormat="1" applyFont="1" applyBorder="1" applyAlignment="1">
      <alignment horizontal="right" vertical="center"/>
    </xf>
    <xf numFmtId="0" fontId="11" fillId="0" borderId="1" xfId="0" applyFont="1" applyBorder="1" applyAlignment="1">
      <alignment horizontal="center" vertical="center"/>
    </xf>
    <xf numFmtId="0" fontId="7" fillId="0" borderId="1" xfId="0" applyFont="1" applyBorder="1" applyAlignment="1">
      <alignment vertical="center"/>
    </xf>
    <xf numFmtId="0" fontId="12" fillId="0" borderId="1" xfId="0" applyFont="1" applyBorder="1" applyAlignment="1">
      <alignment vertical="center"/>
    </xf>
    <xf numFmtId="0" fontId="13" fillId="0" borderId="0" xfId="0" applyFont="1"/>
    <xf numFmtId="3" fontId="7" fillId="0" borderId="1" xfId="0" applyNumberFormat="1" applyFont="1" applyBorder="1" applyAlignment="1">
      <alignment vertical="center"/>
    </xf>
    <xf numFmtId="165" fontId="14" fillId="0" borderId="1" xfId="0" applyNumberFormat="1" applyFont="1" applyBorder="1"/>
    <xf numFmtId="165" fontId="12" fillId="0" borderId="1" xfId="0" applyNumberFormat="1" applyFont="1" applyBorder="1" applyAlignment="1">
      <alignment wrapText="1"/>
    </xf>
    <xf numFmtId="164" fontId="7" fillId="0" borderId="1" xfId="0" applyNumberFormat="1" applyFont="1" applyBorder="1" applyAlignment="1">
      <alignment wrapText="1"/>
    </xf>
    <xf numFmtId="164" fontId="7" fillId="0" borderId="1" xfId="0" applyNumberFormat="1" applyFont="1" applyBorder="1" applyAlignment="1">
      <alignment vertical="center" wrapText="1"/>
    </xf>
    <xf numFmtId="2" fontId="9" fillId="0" borderId="1" xfId="0" applyNumberFormat="1" applyFont="1" applyBorder="1" applyAlignment="1">
      <alignment horizontal="center" vertical="center"/>
    </xf>
    <xf numFmtId="0" fontId="21" fillId="0" borderId="0" xfId="0" applyFont="1"/>
    <xf numFmtId="0" fontId="22" fillId="0" borderId="0" xfId="0" applyFont="1"/>
    <xf numFmtId="0" fontId="22" fillId="0" borderId="0" xfId="0" applyFont="1"/>
    <xf numFmtId="0" fontId="15" fillId="0" borderId="0" xfId="0" applyFont="1" applyAlignment="1">
      <alignment horizontal="justify" vertical="center"/>
    </xf>
    <xf numFmtId="0" fontId="16" fillId="0" borderId="0" xfId="0" applyFont="1" applyAlignment="1">
      <alignment vertical="center"/>
    </xf>
    <xf numFmtId="0" fontId="16" fillId="0" borderId="0" xfId="0" applyFont="1" applyAlignment="1">
      <alignment horizontal="left" vertical="center"/>
    </xf>
    <xf numFmtId="0" fontId="1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right" vertical="center"/>
    </xf>
    <xf numFmtId="8" fontId="5" fillId="0" borderId="1" xfId="0" applyNumberFormat="1" applyFont="1" applyBorder="1" applyAlignment="1">
      <alignment horizontal="right" vertical="center"/>
    </xf>
    <xf numFmtId="6" fontId="15" fillId="0" borderId="1" xfId="0" applyNumberFormat="1" applyFont="1" applyBorder="1" applyAlignment="1">
      <alignment horizontal="right" vertical="center"/>
    </xf>
    <xf numFmtId="0" fontId="5" fillId="0" borderId="1" xfId="0" applyFont="1" applyBorder="1" applyAlignment="1">
      <alignment vertical="center"/>
    </xf>
    <xf numFmtId="0" fontId="5" fillId="0" borderId="1" xfId="0" applyFont="1" applyBorder="1" applyAlignment="1">
      <alignment horizontal="left" vertical="center" indent="2"/>
    </xf>
    <xf numFmtId="0" fontId="15" fillId="0" borderId="0" xfId="0" applyFont="1" applyAlignment="1">
      <alignment vertical="center"/>
    </xf>
    <xf numFmtId="2" fontId="5" fillId="0" borderId="1" xfId="0" applyNumberFormat="1" applyFont="1" applyBorder="1" applyAlignment="1">
      <alignment horizontal="center" vertical="center"/>
    </xf>
    <xf numFmtId="1" fontId="4" fillId="0" borderId="0" xfId="0" applyNumberFormat="1" applyFont="1"/>
    <xf numFmtId="0" fontId="4" fillId="0" borderId="0" xfId="0" applyFont="1"/>
    <xf numFmtId="0" fontId="15" fillId="0" borderId="1" xfId="0" applyFont="1" applyBorder="1" applyAlignment="1">
      <alignment vertical="center" wrapText="1"/>
    </xf>
    <xf numFmtId="0" fontId="23" fillId="0" borderId="0" xfId="0" applyFont="1"/>
    <xf numFmtId="0" fontId="23" fillId="0" borderId="0" xfId="0" applyFont="1" applyAlignment="1">
      <alignment horizontal="left" vertical="center"/>
    </xf>
    <xf numFmtId="0" fontId="0" fillId="0" borderId="0" xfId="0" applyAlignment="1">
      <alignment wrapText="1"/>
    </xf>
    <xf numFmtId="0" fontId="4" fillId="0" borderId="0" xfId="0" applyFont="1" applyAlignment="1">
      <alignment wrapText="1"/>
    </xf>
    <xf numFmtId="0" fontId="2" fillId="0" borderId="0" xfId="1"/>
    <xf numFmtId="41" fontId="2" fillId="0" borderId="0" xfId="1" applyNumberFormat="1"/>
    <xf numFmtId="166" fontId="5" fillId="0" borderId="0" xfId="2" applyFont="1" applyAlignment="1">
      <alignment horizontal="center" vertical="center" wrapText="1"/>
    </xf>
    <xf numFmtId="165" fontId="5" fillId="0" borderId="0" xfId="2" applyNumberFormat="1" applyFont="1" applyAlignment="1">
      <alignment horizontal="right" wrapText="1"/>
    </xf>
    <xf numFmtId="0" fontId="25" fillId="0" borderId="0" xfId="1" applyFont="1"/>
    <xf numFmtId="0" fontId="26" fillId="0" borderId="0" xfId="1" applyFont="1" applyAlignment="1">
      <alignment horizontal="center" vertical="center" wrapText="1"/>
    </xf>
    <xf numFmtId="0" fontId="26" fillId="0" borderId="1" xfId="1" applyFont="1" applyBorder="1" applyAlignment="1">
      <alignment horizontal="center" vertical="center" wrapText="1"/>
    </xf>
    <xf numFmtId="0" fontId="5" fillId="0" borderId="1" xfId="1" applyFont="1" applyBorder="1" applyAlignment="1">
      <alignment horizontal="left" vertical="center" wrapText="1"/>
    </xf>
    <xf numFmtId="6" fontId="27" fillId="0" borderId="1" xfId="1" applyNumberFormat="1" applyFont="1" applyBorder="1" applyAlignment="1">
      <alignment horizontal="center" vertical="center" wrapText="1"/>
    </xf>
    <xf numFmtId="6" fontId="27" fillId="0" borderId="0" xfId="1" applyNumberFormat="1" applyFont="1" applyAlignment="1">
      <alignment horizontal="center" vertical="center" wrapText="1"/>
    </xf>
    <xf numFmtId="0" fontId="27" fillId="0" borderId="1" xfId="1" applyFont="1" applyBorder="1" applyAlignment="1">
      <alignment vertical="center" wrapText="1"/>
    </xf>
    <xf numFmtId="0" fontId="27" fillId="0" borderId="1" xfId="1" applyFont="1" applyBorder="1" applyAlignment="1">
      <alignment horizontal="center" vertical="center" wrapText="1"/>
    </xf>
    <xf numFmtId="6" fontId="26" fillId="0" borderId="0" xfId="1" applyNumberFormat="1" applyFont="1" applyAlignment="1">
      <alignment horizontal="center" vertical="center" wrapText="1"/>
    </xf>
    <xf numFmtId="0" fontId="26" fillId="0" borderId="1" xfId="1" applyFont="1" applyBorder="1" applyAlignment="1">
      <alignment vertical="center" wrapText="1"/>
    </xf>
    <xf numFmtId="6" fontId="26" fillId="0" borderId="1" xfId="1" applyNumberFormat="1" applyFont="1" applyBorder="1" applyAlignment="1">
      <alignment horizontal="center" vertical="center" wrapText="1"/>
    </xf>
    <xf numFmtId="6" fontId="25" fillId="0" borderId="0" xfId="1" applyNumberFormat="1" applyFont="1"/>
    <xf numFmtId="0" fontId="26" fillId="0" borderId="0" xfId="1" applyFont="1" applyAlignment="1">
      <alignment vertical="center" wrapText="1"/>
    </xf>
    <xf numFmtId="0" fontId="27" fillId="0" borderId="0" xfId="1" applyFont="1" applyAlignment="1">
      <alignment horizontal="center" vertical="center" wrapText="1"/>
    </xf>
    <xf numFmtId="0" fontId="30" fillId="0" borderId="0" xfId="1" applyFont="1" applyAlignment="1">
      <alignment vertical="top" wrapText="1"/>
    </xf>
    <xf numFmtId="0" fontId="31" fillId="0" borderId="1" xfId="1" applyFont="1" applyBorder="1" applyAlignment="1">
      <alignment horizontal="center" vertical="center" wrapText="1"/>
    </xf>
    <xf numFmtId="0" fontId="27" fillId="0" borderId="1" xfId="1" applyFont="1" applyBorder="1" applyAlignment="1">
      <alignment horizontal="left" vertical="center" wrapText="1"/>
    </xf>
    <xf numFmtId="0" fontId="21" fillId="0" borderId="0" xfId="1" applyFont="1"/>
    <xf numFmtId="1" fontId="26" fillId="0" borderId="1" xfId="1" applyNumberFormat="1" applyFont="1" applyBorder="1" applyAlignment="1">
      <alignment horizontal="center" vertical="center" wrapText="1"/>
    </xf>
    <xf numFmtId="0" fontId="27" fillId="0" borderId="5" xfId="1" applyFont="1" applyBorder="1" applyAlignment="1">
      <alignment vertical="center" wrapText="1"/>
    </xf>
    <xf numFmtId="0" fontId="27" fillId="0" borderId="5" xfId="1" applyFont="1" applyBorder="1" applyAlignment="1">
      <alignment horizontal="center" vertical="center" wrapText="1"/>
    </xf>
    <xf numFmtId="0" fontId="26" fillId="0" borderId="5" xfId="1" applyFont="1" applyBorder="1" applyAlignment="1">
      <alignment horizontal="center" vertical="center" wrapText="1"/>
    </xf>
    <xf numFmtId="1" fontId="26" fillId="0" borderId="5" xfId="1" applyNumberFormat="1" applyFont="1" applyBorder="1" applyAlignment="1">
      <alignment horizontal="center" vertical="center" wrapText="1"/>
    </xf>
    <xf numFmtId="0" fontId="33" fillId="0" borderId="1" xfId="1" applyFont="1" applyBorder="1" applyAlignment="1">
      <alignment vertical="center" wrapText="1"/>
    </xf>
    <xf numFmtId="0" fontId="33" fillId="0" borderId="1" xfId="1" applyFont="1" applyBorder="1" applyAlignment="1">
      <alignment horizontal="center" vertical="center" wrapText="1"/>
    </xf>
    <xf numFmtId="0" fontId="32" fillId="0" borderId="0" xfId="1" applyFont="1" applyAlignment="1">
      <alignment vertical="center"/>
    </xf>
    <xf numFmtId="0" fontId="2" fillId="0" borderId="0" xfId="1" applyFill="1"/>
    <xf numFmtId="3" fontId="2" fillId="0" borderId="0" xfId="1" applyNumberFormat="1" applyFill="1"/>
    <xf numFmtId="6" fontId="2" fillId="0" borderId="0" xfId="1" applyNumberFormat="1" applyFill="1"/>
    <xf numFmtId="1" fontId="2" fillId="0" borderId="0" xfId="1" applyNumberFormat="1" applyFill="1"/>
    <xf numFmtId="0" fontId="30" fillId="0" borderId="0" xfId="1" applyFont="1"/>
    <xf numFmtId="6" fontId="35" fillId="0" borderId="0" xfId="1" applyNumberFormat="1" applyFont="1" applyAlignment="1">
      <alignment horizontal="center" vertical="center" wrapText="1"/>
    </xf>
    <xf numFmtId="6" fontId="27" fillId="0" borderId="1" xfId="1" applyNumberFormat="1" applyFont="1" applyFill="1" applyBorder="1" applyAlignment="1">
      <alignment horizontal="center" vertical="center" wrapText="1"/>
    </xf>
    <xf numFmtId="0" fontId="27" fillId="0" borderId="1" xfId="1" applyFont="1" applyFill="1" applyBorder="1" applyAlignment="1">
      <alignment horizontal="center" vertical="center" wrapText="1"/>
    </xf>
    <xf numFmtId="0" fontId="5" fillId="0" borderId="1" xfId="0" applyFont="1" applyFill="1" applyBorder="1" applyAlignment="1">
      <alignment horizontal="center" vertical="center"/>
    </xf>
    <xf numFmtId="0" fontId="9" fillId="0" borderId="1" xfId="0" applyFont="1" applyFill="1" applyBorder="1" applyAlignment="1">
      <alignment horizontal="center" vertical="center"/>
    </xf>
    <xf numFmtId="2" fontId="9"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5" fillId="0" borderId="1" xfId="0" applyFont="1" applyFill="1" applyBorder="1"/>
    <xf numFmtId="3" fontId="9" fillId="0" borderId="1" xfId="0" applyNumberFormat="1" applyFont="1" applyFill="1" applyBorder="1" applyAlignment="1">
      <alignment horizontal="center" vertical="center"/>
    </xf>
    <xf numFmtId="1" fontId="27" fillId="0" borderId="1" xfId="1" applyNumberFormat="1" applyFont="1" applyFill="1" applyBorder="1" applyAlignment="1">
      <alignment horizontal="center" vertical="center" wrapText="1"/>
    </xf>
    <xf numFmtId="1" fontId="9" fillId="0" borderId="1" xfId="0" applyNumberFormat="1" applyFont="1" applyFill="1" applyBorder="1" applyAlignment="1">
      <alignment horizontal="center" vertical="center"/>
    </xf>
    <xf numFmtId="1" fontId="5" fillId="0" borderId="1" xfId="0" applyNumberFormat="1" applyFont="1" applyFill="1" applyBorder="1" applyAlignment="1">
      <alignment horizontal="center" vertical="center"/>
    </xf>
    <xf numFmtId="1" fontId="27" fillId="0" borderId="1" xfId="1" applyNumberFormat="1" applyFont="1" applyBorder="1" applyAlignment="1">
      <alignment horizontal="center" vertical="center" wrapText="1"/>
    </xf>
    <xf numFmtId="0" fontId="36" fillId="0" borderId="0" xfId="1" applyFont="1"/>
    <xf numFmtId="6" fontId="37" fillId="0" borderId="0" xfId="1" applyNumberFormat="1" applyFont="1" applyFill="1"/>
    <xf numFmtId="0" fontId="38" fillId="0" borderId="0" xfId="1" applyFont="1"/>
    <xf numFmtId="0" fontId="1" fillId="0" borderId="0" xfId="1" applyFont="1"/>
    <xf numFmtId="0" fontId="2" fillId="0" borderId="0" xfId="1" applyAlignment="1">
      <alignment horizontal="center"/>
    </xf>
    <xf numFmtId="0" fontId="5" fillId="0" borderId="0" xfId="0" applyFont="1" applyAlignment="1">
      <alignment horizontal="left" vertical="center" wrapText="1"/>
    </xf>
    <xf numFmtId="0" fontId="9" fillId="0" borderId="1" xfId="0" applyFont="1" applyFill="1" applyBorder="1" applyAlignment="1">
      <alignment horizontal="center" vertical="center"/>
    </xf>
    <xf numFmtId="1" fontId="12" fillId="0" borderId="1" xfId="0" applyNumberFormat="1" applyFont="1" applyFill="1" applyBorder="1" applyAlignment="1">
      <alignment horizontal="center" vertical="center"/>
    </xf>
    <xf numFmtId="0" fontId="9" fillId="0" borderId="1" xfId="0" applyFont="1" applyBorder="1" applyAlignment="1">
      <alignment horizontal="center" vertical="center"/>
    </xf>
    <xf numFmtId="0" fontId="9" fillId="0" borderId="1" xfId="0" applyFont="1" applyBorder="1"/>
    <xf numFmtId="3" fontId="12" fillId="0" borderId="1" xfId="0" applyNumberFormat="1" applyFont="1" applyBorder="1" applyAlignment="1">
      <alignment horizontal="center" vertical="center"/>
    </xf>
    <xf numFmtId="3" fontId="7" fillId="0" borderId="1" xfId="0" applyNumberFormat="1" applyFont="1" applyBorder="1" applyAlignment="1">
      <alignment horizontal="center" vertical="center"/>
    </xf>
    <xf numFmtId="1" fontId="15" fillId="0" borderId="2" xfId="0" applyNumberFormat="1" applyFont="1" applyBorder="1" applyAlignment="1">
      <alignment horizontal="center" vertical="center"/>
    </xf>
    <xf numFmtId="1" fontId="15" fillId="0" borderId="3" xfId="0" applyNumberFormat="1" applyFont="1" applyBorder="1" applyAlignment="1">
      <alignment horizontal="center" vertical="center"/>
    </xf>
    <xf numFmtId="1" fontId="15" fillId="0" borderId="4" xfId="0" applyNumberFormat="1" applyFont="1" applyBorder="1" applyAlignment="1">
      <alignment horizontal="center" vertical="center"/>
    </xf>
    <xf numFmtId="0" fontId="16" fillId="0" borderId="0" xfId="0" applyFont="1" applyAlignment="1">
      <alignment horizontal="left" vertical="center" wrapText="1"/>
    </xf>
    <xf numFmtId="0" fontId="26" fillId="0" borderId="1" xfId="1" applyFont="1" applyBorder="1" applyAlignment="1">
      <alignment horizontal="center" vertical="center" wrapText="1"/>
    </xf>
    <xf numFmtId="0" fontId="26" fillId="0" borderId="2" xfId="1" applyFont="1" applyBorder="1" applyAlignment="1">
      <alignment horizontal="center" vertical="center" wrapText="1"/>
    </xf>
    <xf numFmtId="0" fontId="27" fillId="0" borderId="0" xfId="1" applyFont="1" applyAlignment="1">
      <alignment horizontal="left" vertical="top" wrapText="1"/>
    </xf>
    <xf numFmtId="0" fontId="23" fillId="0" borderId="1" xfId="1" applyFont="1" applyBorder="1" applyAlignment="1">
      <alignment horizontal="center" vertical="center" wrapText="1"/>
    </xf>
    <xf numFmtId="0" fontId="33" fillId="0" borderId="1" xfId="1" applyFont="1" applyBorder="1" applyAlignment="1">
      <alignment vertical="center" wrapText="1"/>
    </xf>
  </cellXfs>
  <cellStyles count="3">
    <cellStyle name="Normal" xfId="0" builtinId="0"/>
    <cellStyle name="Normal 2" xfId="1" xr:uid="{F017280B-4C72-47F4-9474-3BDE650E034C}"/>
    <cellStyle name="Normal_SSI Burden Estimate BML 060710" xfId="2" xr:uid="{02CD768F-FA1D-49C1-8969-087848A600F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C4616-A017-4A57-92DC-6B8423E3118F}">
  <dimension ref="A1:C8"/>
  <sheetViews>
    <sheetView tabSelected="1" workbookViewId="0">
      <selection activeCell="B6" sqref="B6"/>
    </sheetView>
  </sheetViews>
  <sheetFormatPr defaultColWidth="8.81640625" defaultRowHeight="14.5" x14ac:dyDescent="0.35"/>
  <cols>
    <col min="1" max="1" width="24.26953125" style="40" customWidth="1"/>
    <col min="2" max="2" width="10.54296875" style="40" bestFit="1" customWidth="1"/>
    <col min="3" max="16384" width="8.81640625" style="40"/>
  </cols>
  <sheetData>
    <row r="1" spans="1:3" x14ac:dyDescent="0.35">
      <c r="A1" s="92" t="s">
        <v>84</v>
      </c>
      <c r="B1" s="92"/>
    </row>
    <row r="2" spans="1:3" x14ac:dyDescent="0.35">
      <c r="A2" s="40" t="s">
        <v>85</v>
      </c>
      <c r="B2" s="41">
        <f>'Table 1'!K37</f>
        <v>25.593220338983052</v>
      </c>
    </row>
    <row r="3" spans="1:3" x14ac:dyDescent="0.35">
      <c r="A3" s="40" t="s">
        <v>86</v>
      </c>
      <c r="B3" s="70">
        <f>Respondents!F8</f>
        <v>48</v>
      </c>
    </row>
    <row r="4" spans="1:3" x14ac:dyDescent="0.35">
      <c r="A4" s="40" t="s">
        <v>87</v>
      </c>
      <c r="B4" s="71">
        <f>'Table 1'!K35</f>
        <v>4530</v>
      </c>
    </row>
    <row r="5" spans="1:3" x14ac:dyDescent="0.35">
      <c r="A5" s="40" t="s">
        <v>88</v>
      </c>
      <c r="B5" s="72">
        <f>'Table 1'!I37</f>
        <v>636000</v>
      </c>
    </row>
    <row r="6" spans="1:3" x14ac:dyDescent="0.35">
      <c r="A6" s="40" t="s">
        <v>89</v>
      </c>
      <c r="B6" s="89">
        <f>'Capital O&amp;M'!I6</f>
        <v>93400</v>
      </c>
      <c r="C6" s="88"/>
    </row>
    <row r="7" spans="1:3" x14ac:dyDescent="0.35">
      <c r="A7" s="40" t="s">
        <v>90</v>
      </c>
      <c r="B7" s="73">
        <f>Responses!E10</f>
        <v>177</v>
      </c>
    </row>
    <row r="8" spans="1:3" x14ac:dyDescent="0.35">
      <c r="A8" s="91" t="s">
        <v>133</v>
      </c>
      <c r="B8" s="91" t="s">
        <v>134</v>
      </c>
    </row>
  </sheetData>
  <mergeCells count="1">
    <mergeCell ref="A1:B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9"/>
  <sheetViews>
    <sheetView topLeftCell="A4" zoomScale="110" zoomScaleNormal="110" workbookViewId="0">
      <selection activeCell="A42" sqref="A42:I42"/>
    </sheetView>
  </sheetViews>
  <sheetFormatPr defaultRowHeight="12.5" x14ac:dyDescent="0.25"/>
  <cols>
    <col min="1" max="1" width="38.81640625" bestFit="1" customWidth="1"/>
    <col min="3" max="3" width="10.54296875" customWidth="1"/>
    <col min="4" max="4" width="10.81640625" customWidth="1"/>
    <col min="5" max="5" width="10.453125" customWidth="1"/>
    <col min="6" max="7" width="10.1796875" customWidth="1"/>
    <col min="9" max="9" width="11.453125" bestFit="1" customWidth="1"/>
    <col min="13" max="13" width="43.1796875" customWidth="1"/>
  </cols>
  <sheetData>
    <row r="1" spans="1:13" ht="15" x14ac:dyDescent="0.25">
      <c r="A1" s="37" t="s">
        <v>81</v>
      </c>
    </row>
    <row r="3" spans="1:13" x14ac:dyDescent="0.25">
      <c r="F3" s="1">
        <v>123.94</v>
      </c>
      <c r="G3" s="1">
        <v>157.61000000000001</v>
      </c>
      <c r="H3" s="1">
        <v>62.52</v>
      </c>
      <c r="K3" s="19"/>
    </row>
    <row r="4" spans="1:13" ht="97.9" customHeight="1" x14ac:dyDescent="0.3">
      <c r="A4" s="2" t="s">
        <v>11</v>
      </c>
      <c r="B4" s="2" t="s">
        <v>12</v>
      </c>
      <c r="C4" s="2" t="s">
        <v>40</v>
      </c>
      <c r="D4" s="2" t="s">
        <v>13</v>
      </c>
      <c r="E4" s="2" t="s">
        <v>14</v>
      </c>
      <c r="F4" s="2" t="s">
        <v>15</v>
      </c>
      <c r="G4" s="2" t="s">
        <v>16</v>
      </c>
      <c r="H4" s="2" t="s">
        <v>17</v>
      </c>
      <c r="I4" s="2" t="s">
        <v>41</v>
      </c>
      <c r="K4" s="18"/>
      <c r="M4" s="38"/>
    </row>
    <row r="5" spans="1:13" ht="13" x14ac:dyDescent="0.3">
      <c r="A5" s="6" t="s">
        <v>18</v>
      </c>
      <c r="B5" s="3" t="s">
        <v>2</v>
      </c>
      <c r="C5" s="4"/>
      <c r="D5" s="4"/>
      <c r="E5" s="4"/>
      <c r="F5" s="4"/>
      <c r="G5" s="4"/>
      <c r="H5" s="4"/>
      <c r="I5" s="4"/>
      <c r="K5" s="18"/>
    </row>
    <row r="6" spans="1:13" ht="13" x14ac:dyDescent="0.3">
      <c r="A6" s="6" t="s">
        <v>19</v>
      </c>
      <c r="B6" s="3" t="s">
        <v>2</v>
      </c>
      <c r="C6" s="4"/>
      <c r="D6" s="4"/>
      <c r="E6" s="4"/>
      <c r="F6" s="4"/>
      <c r="G6" s="4"/>
      <c r="H6" s="4"/>
      <c r="I6" s="4"/>
    </row>
    <row r="7" spans="1:13" x14ac:dyDescent="0.25">
      <c r="A7" s="6" t="s">
        <v>20</v>
      </c>
      <c r="B7" s="3"/>
      <c r="C7" s="3"/>
      <c r="D7" s="3"/>
      <c r="E7" s="3"/>
      <c r="F7" s="3"/>
      <c r="G7" s="3"/>
      <c r="H7" s="3"/>
      <c r="I7" s="5"/>
    </row>
    <row r="8" spans="1:13" ht="14" x14ac:dyDescent="0.3">
      <c r="A8" s="6" t="s">
        <v>42</v>
      </c>
      <c r="B8" s="3">
        <v>0.87</v>
      </c>
      <c r="C8" s="3">
        <v>1</v>
      </c>
      <c r="D8" s="3">
        <f>B8*C8</f>
        <v>0.87</v>
      </c>
      <c r="E8" s="79">
        <v>48</v>
      </c>
      <c r="F8" s="3">
        <f>D8*E8</f>
        <v>41.76</v>
      </c>
      <c r="G8" s="17">
        <f>F8*0.05</f>
        <v>2.0880000000000001</v>
      </c>
      <c r="H8" s="17">
        <f>F8*0.1</f>
        <v>4.1760000000000002</v>
      </c>
      <c r="I8" s="7">
        <f>F8*F$3+G8*G$3+H8*H$3</f>
        <v>5765.9075999999995</v>
      </c>
      <c r="J8" s="20"/>
      <c r="K8" s="18"/>
    </row>
    <row r="9" spans="1:13" x14ac:dyDescent="0.25">
      <c r="A9" s="6" t="s">
        <v>21</v>
      </c>
      <c r="B9" s="8"/>
      <c r="C9" s="3"/>
      <c r="D9" s="3"/>
      <c r="E9" s="3"/>
      <c r="F9" s="3"/>
      <c r="G9" s="3"/>
      <c r="H9" s="3"/>
      <c r="I9" s="5"/>
    </row>
    <row r="10" spans="1:13" x14ac:dyDescent="0.25">
      <c r="A10" s="6" t="s">
        <v>0</v>
      </c>
      <c r="B10" s="3">
        <v>52.17</v>
      </c>
      <c r="C10" s="3">
        <v>1</v>
      </c>
      <c r="D10" s="3">
        <f>B10*C10</f>
        <v>52.17</v>
      </c>
      <c r="E10" s="3">
        <v>1</v>
      </c>
      <c r="F10" s="3">
        <f>D10*E10</f>
        <v>52.17</v>
      </c>
      <c r="G10" s="17">
        <f>F10*0.05</f>
        <v>2.6085000000000003</v>
      </c>
      <c r="H10" s="17">
        <f>F10*0.1</f>
        <v>5.2170000000000005</v>
      </c>
      <c r="I10" s="7">
        <f>F10*F$3+G10*G$3+H10*H$3</f>
        <v>7203.2423250000002</v>
      </c>
    </row>
    <row r="11" spans="1:13" ht="14" x14ac:dyDescent="0.25">
      <c r="A11" s="6" t="s">
        <v>22</v>
      </c>
      <c r="B11" s="3">
        <v>52.17</v>
      </c>
      <c r="C11" s="3">
        <v>1</v>
      </c>
      <c r="D11" s="3">
        <f>B11*C11</f>
        <v>52.17</v>
      </c>
      <c r="E11" s="3">
        <f>1*0.2</f>
        <v>0.2</v>
      </c>
      <c r="F11" s="17">
        <f>D11*E11</f>
        <v>10.434000000000001</v>
      </c>
      <c r="G11" s="17">
        <f>F11*0.05</f>
        <v>0.52170000000000005</v>
      </c>
      <c r="H11" s="17">
        <f>F11*0.1</f>
        <v>1.0434000000000001</v>
      </c>
      <c r="I11" s="7">
        <f>F11*F$3+G11*G$3+H11*H$3</f>
        <v>1440.648465</v>
      </c>
    </row>
    <row r="12" spans="1:13" x14ac:dyDescent="0.25">
      <c r="A12" s="6" t="s">
        <v>23</v>
      </c>
      <c r="B12" s="96" t="s">
        <v>70</v>
      </c>
      <c r="C12" s="96"/>
      <c r="D12" s="96"/>
      <c r="E12" s="96"/>
      <c r="F12" s="96"/>
      <c r="G12" s="96"/>
      <c r="H12" s="96"/>
      <c r="I12" s="5"/>
    </row>
    <row r="13" spans="1:13" x14ac:dyDescent="0.25">
      <c r="A13" s="6" t="s">
        <v>24</v>
      </c>
      <c r="B13" s="96" t="s">
        <v>71</v>
      </c>
      <c r="C13" s="96"/>
      <c r="D13" s="96"/>
      <c r="E13" s="96"/>
      <c r="F13" s="96"/>
      <c r="G13" s="96"/>
      <c r="H13" s="96"/>
      <c r="I13" s="5"/>
    </row>
    <row r="14" spans="1:13" x14ac:dyDescent="0.25">
      <c r="A14" s="6" t="s">
        <v>25</v>
      </c>
      <c r="B14" s="3"/>
      <c r="C14" s="3"/>
      <c r="D14" s="3"/>
      <c r="E14" s="3"/>
      <c r="F14" s="3"/>
      <c r="G14" s="3"/>
      <c r="H14" s="3"/>
      <c r="I14" s="5"/>
    </row>
    <row r="15" spans="1:13" x14ac:dyDescent="0.25">
      <c r="A15" s="6" t="s">
        <v>6</v>
      </c>
      <c r="B15" s="3">
        <v>1.74</v>
      </c>
      <c r="C15" s="3">
        <v>1</v>
      </c>
      <c r="D15" s="3">
        <f>B15*C15</f>
        <v>1.74</v>
      </c>
      <c r="E15" s="3">
        <v>1</v>
      </c>
      <c r="F15" s="3">
        <f>D15*E15</f>
        <v>1.74</v>
      </c>
      <c r="G15" s="17">
        <f>F15*0.05</f>
        <v>8.7000000000000008E-2</v>
      </c>
      <c r="H15" s="17">
        <f>F15*0.1</f>
        <v>0.17400000000000002</v>
      </c>
      <c r="I15" s="7">
        <f>F15*F$3+G15*G$3+H15*H$3</f>
        <v>240.24615</v>
      </c>
    </row>
    <row r="16" spans="1:13" x14ac:dyDescent="0.25">
      <c r="A16" s="6" t="s">
        <v>4</v>
      </c>
      <c r="B16" s="3">
        <v>1.74</v>
      </c>
      <c r="C16" s="3">
        <v>1</v>
      </c>
      <c r="D16" s="3">
        <f>B16*C16</f>
        <v>1.74</v>
      </c>
      <c r="E16" s="3">
        <v>1</v>
      </c>
      <c r="F16" s="3">
        <f>D16*E16</f>
        <v>1.74</v>
      </c>
      <c r="G16" s="17">
        <f>F16*0.05</f>
        <v>8.7000000000000008E-2</v>
      </c>
      <c r="H16" s="17">
        <f>F16*0.1</f>
        <v>0.17400000000000002</v>
      </c>
      <c r="I16" s="7">
        <f>F16*F$3+G16*G$3+H16*H$3</f>
        <v>240.24615</v>
      </c>
    </row>
    <row r="17" spans="1:10" x14ac:dyDescent="0.25">
      <c r="A17" s="6" t="s">
        <v>5</v>
      </c>
      <c r="B17" s="3">
        <v>1.74</v>
      </c>
      <c r="C17" s="3">
        <v>1</v>
      </c>
      <c r="D17" s="3">
        <f>B17*C17</f>
        <v>1.74</v>
      </c>
      <c r="E17" s="3">
        <v>1</v>
      </c>
      <c r="F17" s="3">
        <f>D17*E17</f>
        <v>1.74</v>
      </c>
      <c r="G17" s="17">
        <f>F17*0.05</f>
        <v>8.7000000000000008E-2</v>
      </c>
      <c r="H17" s="17">
        <f>F17*0.1</f>
        <v>0.17400000000000002</v>
      </c>
      <c r="I17" s="7">
        <f>F17*F$3+G17*G$3+H17*H$3</f>
        <v>240.24615</v>
      </c>
    </row>
    <row r="18" spans="1:10" x14ac:dyDescent="0.25">
      <c r="A18" s="6" t="s">
        <v>1</v>
      </c>
      <c r="B18" s="96" t="s">
        <v>70</v>
      </c>
      <c r="C18" s="96"/>
      <c r="D18" s="96"/>
      <c r="E18" s="96"/>
      <c r="F18" s="96"/>
      <c r="G18" s="96"/>
      <c r="H18" s="96"/>
      <c r="I18" s="5"/>
    </row>
    <row r="19" spans="1:10" x14ac:dyDescent="0.25">
      <c r="A19" s="6" t="s">
        <v>26</v>
      </c>
      <c r="B19" s="79"/>
      <c r="C19" s="79"/>
      <c r="D19" s="79"/>
      <c r="E19" s="79"/>
      <c r="F19" s="79"/>
      <c r="G19" s="79"/>
      <c r="H19" s="79"/>
      <c r="I19" s="5"/>
    </row>
    <row r="20" spans="1:10" ht="14" x14ac:dyDescent="0.25">
      <c r="A20" s="6" t="s">
        <v>27</v>
      </c>
      <c r="B20" s="79">
        <v>4.3499999999999996</v>
      </c>
      <c r="C20" s="79">
        <v>2</v>
      </c>
      <c r="D20" s="79">
        <f>B20*C20</f>
        <v>8.6999999999999993</v>
      </c>
      <c r="E20" s="79">
        <v>48</v>
      </c>
      <c r="F20" s="79">
        <f>D20*E20</f>
        <v>417.59999999999997</v>
      </c>
      <c r="G20" s="80">
        <f>F20*0.05</f>
        <v>20.88</v>
      </c>
      <c r="H20" s="79">
        <f>F20*0.1</f>
        <v>41.76</v>
      </c>
      <c r="I20" s="7">
        <f>F20*F$3+G20*G$3+H20*H$3</f>
        <v>57659.076000000001</v>
      </c>
      <c r="J20" s="20"/>
    </row>
    <row r="21" spans="1:10" ht="14" x14ac:dyDescent="0.25">
      <c r="A21" s="6" t="s">
        <v>28</v>
      </c>
      <c r="B21" s="79">
        <v>3.48</v>
      </c>
      <c r="C21" s="79">
        <v>2</v>
      </c>
      <c r="D21" s="79">
        <f>B21*C21</f>
        <v>6.96</v>
      </c>
      <c r="E21" s="85">
        <f>E20*0.8</f>
        <v>38.400000000000006</v>
      </c>
      <c r="F21" s="79">
        <f>D21*E21</f>
        <v>267.26400000000001</v>
      </c>
      <c r="G21" s="80">
        <f>F21*0.05</f>
        <v>13.363200000000001</v>
      </c>
      <c r="H21" s="80">
        <f>F21*0.1</f>
        <v>26.726400000000002</v>
      </c>
      <c r="I21" s="7">
        <f>F21*F$3+G21*G$3+H21*H$3</f>
        <v>36901.808639999996</v>
      </c>
      <c r="J21" s="20"/>
    </row>
    <row r="22" spans="1:10" s="11" customFormat="1" ht="13.5" x14ac:dyDescent="0.35">
      <c r="A22" s="10" t="s">
        <v>29</v>
      </c>
      <c r="B22" s="81"/>
      <c r="C22" s="81"/>
      <c r="D22" s="81"/>
      <c r="E22" s="81"/>
      <c r="F22" s="95">
        <f>SUM(F20:H21,F5:H11,F14:H17)</f>
        <v>913.61519999999985</v>
      </c>
      <c r="G22" s="95"/>
      <c r="H22" s="95"/>
      <c r="I22" s="13">
        <f>SUM(I6:I21)</f>
        <v>109691.42147999999</v>
      </c>
    </row>
    <row r="23" spans="1:10" x14ac:dyDescent="0.25">
      <c r="A23" s="6" t="s">
        <v>30</v>
      </c>
      <c r="B23" s="79"/>
      <c r="C23" s="79"/>
      <c r="D23" s="79"/>
      <c r="E23" s="79"/>
      <c r="F23" s="79"/>
      <c r="G23" s="79"/>
      <c r="H23" s="79"/>
      <c r="I23" s="5"/>
    </row>
    <row r="24" spans="1:10" x14ac:dyDescent="0.25">
      <c r="A24" s="6" t="s">
        <v>43</v>
      </c>
      <c r="B24" s="94" t="s">
        <v>72</v>
      </c>
      <c r="C24" s="94"/>
      <c r="D24" s="94"/>
      <c r="E24" s="94"/>
      <c r="F24" s="94"/>
      <c r="G24" s="94"/>
      <c r="H24" s="94"/>
      <c r="I24" s="5"/>
    </row>
    <row r="25" spans="1:10" x14ac:dyDescent="0.25">
      <c r="A25" s="6" t="s">
        <v>31</v>
      </c>
      <c r="B25" s="94" t="s">
        <v>73</v>
      </c>
      <c r="C25" s="94"/>
      <c r="D25" s="94"/>
      <c r="E25" s="94"/>
      <c r="F25" s="94"/>
      <c r="G25" s="94"/>
      <c r="H25" s="94"/>
      <c r="I25" s="5"/>
    </row>
    <row r="26" spans="1:10" x14ac:dyDescent="0.25">
      <c r="A26" s="6" t="s">
        <v>32</v>
      </c>
      <c r="B26" s="94" t="s">
        <v>70</v>
      </c>
      <c r="C26" s="94"/>
      <c r="D26" s="94"/>
      <c r="E26" s="94"/>
      <c r="F26" s="94"/>
      <c r="G26" s="94"/>
      <c r="H26" s="94"/>
      <c r="I26" s="5"/>
    </row>
    <row r="27" spans="1:10" ht="14" x14ac:dyDescent="0.25">
      <c r="A27" s="6" t="s">
        <v>33</v>
      </c>
      <c r="B27" s="79">
        <v>0.87</v>
      </c>
      <c r="C27" s="79">
        <v>12</v>
      </c>
      <c r="D27" s="79">
        <f>B27*C27</f>
        <v>10.44</v>
      </c>
      <c r="E27" s="79">
        <v>48</v>
      </c>
      <c r="F27" s="79">
        <f>D27*E27</f>
        <v>501.12</v>
      </c>
      <c r="G27" s="79">
        <f>F27*0.05</f>
        <v>25.056000000000001</v>
      </c>
      <c r="H27" s="79">
        <f>F27*0.1</f>
        <v>50.112000000000002</v>
      </c>
      <c r="I27" s="7">
        <f>F27*F$3+G27*G$3+H27*H$3</f>
        <v>69190.891199999998</v>
      </c>
      <c r="J27" s="20"/>
    </row>
    <row r="28" spans="1:10" ht="13" x14ac:dyDescent="0.3">
      <c r="A28" s="6" t="s">
        <v>34</v>
      </c>
      <c r="B28" s="79" t="s">
        <v>2</v>
      </c>
      <c r="C28" s="82"/>
      <c r="D28" s="82"/>
      <c r="E28" s="82"/>
      <c r="F28" s="82"/>
      <c r="G28" s="82"/>
      <c r="H28" s="82"/>
      <c r="I28" s="4"/>
    </row>
    <row r="29" spans="1:10" ht="13" x14ac:dyDescent="0.3">
      <c r="A29" s="6" t="s">
        <v>35</v>
      </c>
      <c r="B29" s="79" t="s">
        <v>2</v>
      </c>
      <c r="C29" s="82"/>
      <c r="D29" s="82"/>
      <c r="E29" s="82"/>
      <c r="F29" s="82"/>
      <c r="G29" s="82"/>
      <c r="H29" s="82"/>
      <c r="I29" s="4"/>
    </row>
    <row r="30" spans="1:10" x14ac:dyDescent="0.25">
      <c r="A30" s="6" t="s">
        <v>36</v>
      </c>
      <c r="B30" s="79"/>
      <c r="C30" s="79"/>
      <c r="D30" s="79"/>
      <c r="E30" s="79"/>
      <c r="F30" s="79"/>
      <c r="G30" s="79"/>
      <c r="H30" s="79"/>
      <c r="I30" s="5"/>
    </row>
    <row r="31" spans="1:10" ht="14" x14ac:dyDescent="0.25">
      <c r="A31" s="6" t="s">
        <v>37</v>
      </c>
      <c r="B31" s="79">
        <v>0.22</v>
      </c>
      <c r="C31" s="79">
        <v>250</v>
      </c>
      <c r="D31" s="79">
        <f>B31*C31</f>
        <v>55</v>
      </c>
      <c r="E31" s="79">
        <v>48</v>
      </c>
      <c r="F31" s="83">
        <f>D31*E31</f>
        <v>2640</v>
      </c>
      <c r="G31" s="79">
        <f>F31*0.05</f>
        <v>132</v>
      </c>
      <c r="H31" s="79">
        <f>F31*0.1</f>
        <v>264</v>
      </c>
      <c r="I31" s="7">
        <f>F31*F$3+G31*G$3+H31*H$3</f>
        <v>364511.4</v>
      </c>
      <c r="J31" s="20"/>
    </row>
    <row r="32" spans="1:10" ht="13" x14ac:dyDescent="0.3">
      <c r="A32" s="6" t="s">
        <v>38</v>
      </c>
      <c r="B32" s="79" t="s">
        <v>2</v>
      </c>
      <c r="C32" s="82"/>
      <c r="D32" s="82"/>
      <c r="E32" s="82"/>
      <c r="F32" s="82"/>
      <c r="G32" s="82"/>
      <c r="H32" s="82"/>
      <c r="I32" s="4"/>
    </row>
    <row r="33" spans="1:13" ht="13" x14ac:dyDescent="0.3">
      <c r="A33" s="6" t="s">
        <v>10</v>
      </c>
      <c r="B33" s="79" t="s">
        <v>2</v>
      </c>
      <c r="C33" s="82"/>
      <c r="D33" s="82"/>
      <c r="E33" s="82"/>
      <c r="F33" s="82"/>
      <c r="G33" s="82"/>
      <c r="H33" s="82"/>
      <c r="I33" s="4"/>
    </row>
    <row r="34" spans="1:13" s="11" customFormat="1" ht="13" x14ac:dyDescent="0.3">
      <c r="A34" s="10" t="s">
        <v>39</v>
      </c>
      <c r="B34" s="97"/>
      <c r="C34" s="97"/>
      <c r="D34" s="97"/>
      <c r="E34" s="97"/>
      <c r="F34" s="98">
        <f>SUM(F27:H33)</f>
        <v>3612.288</v>
      </c>
      <c r="G34" s="98"/>
      <c r="H34" s="98"/>
      <c r="I34" s="14">
        <f>SUM(I23:I33)</f>
        <v>433702.29120000004</v>
      </c>
    </row>
    <row r="35" spans="1:13" ht="14" x14ac:dyDescent="0.25">
      <c r="A35" s="9" t="s">
        <v>49</v>
      </c>
      <c r="B35" s="97"/>
      <c r="C35" s="97"/>
      <c r="D35" s="97"/>
      <c r="E35" s="97"/>
      <c r="F35" s="99">
        <f>ROUND(F34+F22,-1)</f>
        <v>4530</v>
      </c>
      <c r="G35" s="99"/>
      <c r="H35" s="99"/>
      <c r="I35" s="15">
        <f>ROUND(I34+I22,-3)</f>
        <v>543000</v>
      </c>
      <c r="K35" s="83">
        <f>F35</f>
        <v>4530</v>
      </c>
    </row>
    <row r="36" spans="1:13" ht="14" x14ac:dyDescent="0.25">
      <c r="A36" s="9" t="s">
        <v>74</v>
      </c>
      <c r="B36" s="6"/>
      <c r="C36" s="6"/>
      <c r="D36" s="6"/>
      <c r="E36" s="6"/>
      <c r="F36" s="6"/>
      <c r="G36" s="6"/>
      <c r="H36" s="6"/>
      <c r="I36" s="16">
        <f>'Capital O&amp;M'!I6</f>
        <v>93400</v>
      </c>
    </row>
    <row r="37" spans="1:13" ht="14" x14ac:dyDescent="0.25">
      <c r="A37" s="9" t="s">
        <v>75</v>
      </c>
      <c r="B37" s="6"/>
      <c r="C37" s="6"/>
      <c r="D37" s="6"/>
      <c r="E37" s="6"/>
      <c r="F37" s="12"/>
      <c r="G37" s="12"/>
      <c r="H37" s="12"/>
      <c r="I37" s="16">
        <f>ROUND(I36+I35,-3)</f>
        <v>636000</v>
      </c>
      <c r="K37" s="33">
        <f>F35/Responses!E10</f>
        <v>25.593220338983052</v>
      </c>
      <c r="L37" s="34" t="s">
        <v>44</v>
      </c>
      <c r="M37" s="20"/>
    </row>
    <row r="40" spans="1:13" ht="13" x14ac:dyDescent="0.25">
      <c r="A40" s="21" t="s">
        <v>3</v>
      </c>
    </row>
    <row r="41" spans="1:13" ht="35.5" customHeight="1" x14ac:dyDescent="0.25">
      <c r="A41" s="93" t="s">
        <v>129</v>
      </c>
      <c r="B41" s="93"/>
      <c r="C41" s="93"/>
      <c r="D41" s="93"/>
      <c r="E41" s="93"/>
      <c r="F41" s="93"/>
      <c r="G41" s="93"/>
      <c r="H41" s="93"/>
      <c r="I41" s="93"/>
    </row>
    <row r="42" spans="1:13" ht="40.15" customHeight="1" x14ac:dyDescent="0.25">
      <c r="A42" s="93" t="s">
        <v>82</v>
      </c>
      <c r="B42" s="93"/>
      <c r="C42" s="93"/>
      <c r="D42" s="93"/>
      <c r="E42" s="93"/>
      <c r="F42" s="93"/>
      <c r="G42" s="93"/>
      <c r="H42" s="93"/>
      <c r="I42" s="93"/>
    </row>
    <row r="43" spans="1:13" ht="15.5" x14ac:dyDescent="0.25">
      <c r="A43" s="22" t="s">
        <v>76</v>
      </c>
    </row>
    <row r="44" spans="1:13" ht="15.5" x14ac:dyDescent="0.25">
      <c r="A44" s="22" t="s">
        <v>77</v>
      </c>
    </row>
    <row r="45" spans="1:13" ht="15.5" x14ac:dyDescent="0.25">
      <c r="A45" s="22" t="s">
        <v>45</v>
      </c>
    </row>
    <row r="46" spans="1:13" s="22" customFormat="1" ht="15.5" x14ac:dyDescent="0.25">
      <c r="A46" s="22" t="s">
        <v>50</v>
      </c>
    </row>
    <row r="47" spans="1:13" ht="15.5" x14ac:dyDescent="0.25">
      <c r="A47" s="23" t="s">
        <v>46</v>
      </c>
    </row>
    <row r="48" spans="1:13" ht="15.5" x14ac:dyDescent="0.25">
      <c r="A48" s="22" t="s">
        <v>47</v>
      </c>
    </row>
    <row r="49" spans="1:1" ht="15.5" x14ac:dyDescent="0.25">
      <c r="A49" s="22" t="s">
        <v>48</v>
      </c>
    </row>
  </sheetData>
  <mergeCells count="15">
    <mergeCell ref="B12:H12"/>
    <mergeCell ref="B13:H13"/>
    <mergeCell ref="B18:H18"/>
    <mergeCell ref="D34:D35"/>
    <mergeCell ref="E34:E35"/>
    <mergeCell ref="F34:H34"/>
    <mergeCell ref="F35:H35"/>
    <mergeCell ref="B34:B35"/>
    <mergeCell ref="C34:C35"/>
    <mergeCell ref="A42:I42"/>
    <mergeCell ref="A41:I41"/>
    <mergeCell ref="B26:H26"/>
    <mergeCell ref="F22:H22"/>
    <mergeCell ref="B24:H24"/>
    <mergeCell ref="B25:H2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6"/>
  <sheetViews>
    <sheetView topLeftCell="A10" zoomScale="90" zoomScaleNormal="90" workbookViewId="0">
      <selection activeCell="A21" sqref="A21:I21"/>
    </sheetView>
  </sheetViews>
  <sheetFormatPr defaultRowHeight="12.5" x14ac:dyDescent="0.25"/>
  <cols>
    <col min="1" max="1" width="41.26953125" bestFit="1" customWidth="1"/>
    <col min="2" max="2" width="10.453125" customWidth="1"/>
    <col min="3" max="3" width="11.26953125" customWidth="1"/>
    <col min="4" max="8" width="9.1796875" customWidth="1"/>
    <col min="9" max="9" width="11" customWidth="1"/>
    <col min="12" max="12" width="57.7265625" customWidth="1"/>
  </cols>
  <sheetData>
    <row r="1" spans="1:12" ht="15" x14ac:dyDescent="0.3">
      <c r="A1" s="36" t="s">
        <v>80</v>
      </c>
    </row>
    <row r="3" spans="1:12" x14ac:dyDescent="0.25">
      <c r="F3">
        <v>52.37</v>
      </c>
      <c r="G3">
        <v>70.56</v>
      </c>
      <c r="H3">
        <v>28.34</v>
      </c>
      <c r="K3" s="19"/>
    </row>
    <row r="4" spans="1:12" ht="91" x14ac:dyDescent="0.3">
      <c r="A4" s="24" t="s">
        <v>51</v>
      </c>
      <c r="B4" s="24" t="s">
        <v>52</v>
      </c>
      <c r="C4" s="24" t="s">
        <v>64</v>
      </c>
      <c r="D4" s="24" t="s">
        <v>53</v>
      </c>
      <c r="E4" s="24" t="s">
        <v>54</v>
      </c>
      <c r="F4" s="24" t="s">
        <v>55</v>
      </c>
      <c r="G4" s="24" t="s">
        <v>56</v>
      </c>
      <c r="H4" s="24" t="s">
        <v>57</v>
      </c>
      <c r="I4" s="24" t="s">
        <v>65</v>
      </c>
      <c r="K4" s="18"/>
      <c r="L4" s="39"/>
    </row>
    <row r="5" spans="1:12" ht="13" x14ac:dyDescent="0.3">
      <c r="A5" s="29" t="s">
        <v>58</v>
      </c>
      <c r="B5" s="29"/>
      <c r="C5" s="29"/>
      <c r="D5" s="25"/>
      <c r="E5" s="25"/>
      <c r="F5" s="25"/>
      <c r="G5" s="25"/>
      <c r="H5" s="25"/>
      <c r="I5" s="26"/>
      <c r="K5" s="18"/>
    </row>
    <row r="6" spans="1:12" ht="13" x14ac:dyDescent="0.25">
      <c r="A6" s="30" t="s">
        <v>59</v>
      </c>
      <c r="B6" s="29">
        <v>20.87</v>
      </c>
      <c r="C6" s="29">
        <v>1</v>
      </c>
      <c r="D6" s="25">
        <f>B6*C6</f>
        <v>20.87</v>
      </c>
      <c r="E6" s="25">
        <v>1</v>
      </c>
      <c r="F6" s="32">
        <f>D6*E6</f>
        <v>20.87</v>
      </c>
      <c r="G6" s="32">
        <f>F6*0.05</f>
        <v>1.0435000000000001</v>
      </c>
      <c r="H6" s="32">
        <f>F6*0.1</f>
        <v>2.0870000000000002</v>
      </c>
      <c r="I6" s="27">
        <f>F6*F$3+G6*G$3+H6*H$3</f>
        <v>1225.73684</v>
      </c>
    </row>
    <row r="7" spans="1:12" ht="13" x14ac:dyDescent="0.25">
      <c r="A7" s="30" t="s">
        <v>60</v>
      </c>
      <c r="B7" s="29">
        <v>20.87</v>
      </c>
      <c r="C7" s="29">
        <v>1</v>
      </c>
      <c r="D7" s="25">
        <f>B7*C7</f>
        <v>20.87</v>
      </c>
      <c r="E7" s="25">
        <f>1*0.2</f>
        <v>0.2</v>
      </c>
      <c r="F7" s="32">
        <f>D7*E7</f>
        <v>4.1740000000000004</v>
      </c>
      <c r="G7" s="32">
        <f>F7*0.05</f>
        <v>0.20870000000000002</v>
      </c>
      <c r="H7" s="32">
        <f>F7*0.1</f>
        <v>0.41740000000000005</v>
      </c>
      <c r="I7" s="27">
        <f>F7*F$3+G7*G$3+H7*H$3</f>
        <v>245.14736800000003</v>
      </c>
    </row>
    <row r="8" spans="1:12" ht="15.5" x14ac:dyDescent="0.25">
      <c r="A8" s="29" t="s">
        <v>61</v>
      </c>
      <c r="B8" s="29"/>
      <c r="C8" s="29"/>
      <c r="D8" s="25"/>
      <c r="E8" s="25"/>
      <c r="F8" s="32"/>
      <c r="G8" s="32"/>
      <c r="H8" s="32"/>
      <c r="I8" s="26"/>
    </row>
    <row r="9" spans="1:12" ht="13" x14ac:dyDescent="0.25">
      <c r="A9" s="30" t="s">
        <v>7</v>
      </c>
      <c r="B9" s="29">
        <v>1.74</v>
      </c>
      <c r="C9" s="29">
        <v>1</v>
      </c>
      <c r="D9" s="25">
        <f>B9*C9</f>
        <v>1.74</v>
      </c>
      <c r="E9" s="25">
        <v>1</v>
      </c>
      <c r="F9" s="32">
        <f>D9*E9</f>
        <v>1.74</v>
      </c>
      <c r="G9" s="32">
        <f>F9*0.05</f>
        <v>8.7000000000000008E-2</v>
      </c>
      <c r="H9" s="32">
        <f>F9*0.1</f>
        <v>0.17400000000000002</v>
      </c>
      <c r="I9" s="27">
        <f>F9*F$3+G9*G$3+H9*H$3</f>
        <v>102.19368</v>
      </c>
    </row>
    <row r="10" spans="1:12" ht="13" x14ac:dyDescent="0.25">
      <c r="A10" s="30" t="s">
        <v>8</v>
      </c>
      <c r="B10" s="29">
        <v>0.43</v>
      </c>
      <c r="C10" s="29">
        <v>1</v>
      </c>
      <c r="D10" s="25">
        <f>B10*C10</f>
        <v>0.43</v>
      </c>
      <c r="E10" s="25">
        <v>1</v>
      </c>
      <c r="F10" s="32">
        <f>D10*E10</f>
        <v>0.43</v>
      </c>
      <c r="G10" s="32">
        <f>F10*0.05</f>
        <v>2.1500000000000002E-2</v>
      </c>
      <c r="H10" s="32">
        <f>F10*0.1</f>
        <v>4.3000000000000003E-2</v>
      </c>
      <c r="I10" s="27">
        <f>F10*F$3+G10*G$3+H10*H$3</f>
        <v>25.254760000000001</v>
      </c>
    </row>
    <row r="11" spans="1:12" ht="13" x14ac:dyDescent="0.25">
      <c r="A11" s="30" t="s">
        <v>4</v>
      </c>
      <c r="B11" s="29">
        <v>0.43</v>
      </c>
      <c r="C11" s="29">
        <v>1</v>
      </c>
      <c r="D11" s="25">
        <f>B11*C11</f>
        <v>0.43</v>
      </c>
      <c r="E11" s="25">
        <v>1</v>
      </c>
      <c r="F11" s="32">
        <f>D11*E11</f>
        <v>0.43</v>
      </c>
      <c r="G11" s="32">
        <f>F11*0.05</f>
        <v>2.1500000000000002E-2</v>
      </c>
      <c r="H11" s="32">
        <f>F11*0.1</f>
        <v>4.3000000000000003E-2</v>
      </c>
      <c r="I11" s="27">
        <f>F11*F$3+G11*G$3+H11*H$3</f>
        <v>25.254760000000001</v>
      </c>
    </row>
    <row r="12" spans="1:12" ht="13" x14ac:dyDescent="0.25">
      <c r="A12" s="30" t="s">
        <v>5</v>
      </c>
      <c r="B12" s="29">
        <v>0.43</v>
      </c>
      <c r="C12" s="29">
        <v>1</v>
      </c>
      <c r="D12" s="25">
        <f>B12*C12</f>
        <v>0.43</v>
      </c>
      <c r="E12" s="25">
        <v>1</v>
      </c>
      <c r="F12" s="32">
        <f>D12*E12</f>
        <v>0.43</v>
      </c>
      <c r="G12" s="32">
        <f>F12*0.05</f>
        <v>2.1500000000000002E-2</v>
      </c>
      <c r="H12" s="32">
        <f>F12*0.1</f>
        <v>4.3000000000000003E-2</v>
      </c>
      <c r="I12" s="27">
        <f>F12*F$3+G12*G$3+H12*H$3</f>
        <v>25.254760000000001</v>
      </c>
    </row>
    <row r="13" spans="1:12" ht="13" x14ac:dyDescent="0.25">
      <c r="A13" s="29" t="s">
        <v>9</v>
      </c>
      <c r="B13" s="29">
        <v>6.96</v>
      </c>
      <c r="C13" s="29">
        <v>1</v>
      </c>
      <c r="D13" s="25">
        <f>B13*C13</f>
        <v>6.96</v>
      </c>
      <c r="E13" s="25">
        <v>1</v>
      </c>
      <c r="F13" s="32">
        <f>D13*E13</f>
        <v>6.96</v>
      </c>
      <c r="G13" s="32">
        <f>F13*0.05</f>
        <v>0.34800000000000003</v>
      </c>
      <c r="H13" s="32">
        <f>F13*0.1</f>
        <v>0.69600000000000006</v>
      </c>
      <c r="I13" s="27">
        <f>F13*F$3+G13*G$3+H13*H$3</f>
        <v>408.77472</v>
      </c>
    </row>
    <row r="14" spans="1:12" ht="13" x14ac:dyDescent="0.25">
      <c r="A14" s="29" t="s">
        <v>83</v>
      </c>
      <c r="B14" s="29"/>
      <c r="C14" s="29"/>
      <c r="D14" s="25"/>
      <c r="E14" s="78"/>
      <c r="F14" s="32"/>
      <c r="G14" s="32"/>
      <c r="H14" s="32"/>
      <c r="I14" s="26"/>
    </row>
    <row r="15" spans="1:12" ht="15.5" x14ac:dyDescent="0.25">
      <c r="A15" s="30" t="s">
        <v>62</v>
      </c>
      <c r="B15" s="29">
        <v>1.74</v>
      </c>
      <c r="C15" s="29">
        <v>2</v>
      </c>
      <c r="D15" s="25">
        <f>B15*C15</f>
        <v>3.48</v>
      </c>
      <c r="E15" s="78">
        <f>'Table 1'!E20</f>
        <v>48</v>
      </c>
      <c r="F15" s="32">
        <f>D15*E15</f>
        <v>167.04</v>
      </c>
      <c r="G15" s="32">
        <f>F15*0.05</f>
        <v>8.3520000000000003</v>
      </c>
      <c r="H15" s="32">
        <f>F15*0.1</f>
        <v>16.704000000000001</v>
      </c>
      <c r="I15" s="27">
        <f>F15*F$3+G15*G$3+H15*H$3</f>
        <v>9810.5932799999991</v>
      </c>
      <c r="J15" s="20"/>
    </row>
    <row r="16" spans="1:12" ht="15.5" x14ac:dyDescent="0.25">
      <c r="A16" s="30" t="s">
        <v>63</v>
      </c>
      <c r="B16" s="29">
        <v>1.74</v>
      </c>
      <c r="C16" s="29">
        <v>2</v>
      </c>
      <c r="D16" s="25">
        <f>B16*C16</f>
        <v>3.48</v>
      </c>
      <c r="E16" s="86">
        <f>'Table 1'!E21</f>
        <v>38.400000000000006</v>
      </c>
      <c r="F16" s="32">
        <f>D16*E16</f>
        <v>133.63200000000001</v>
      </c>
      <c r="G16" s="32">
        <f>F16*0.05</f>
        <v>6.6816000000000004</v>
      </c>
      <c r="H16" s="32">
        <f>F16*0.1</f>
        <v>13.363200000000001</v>
      </c>
      <c r="I16" s="27">
        <f>F16*F$3+G16*G$3+H16*H$3</f>
        <v>7848.4746240000004</v>
      </c>
      <c r="J16" s="20"/>
    </row>
    <row r="17" spans="1:10" ht="28" x14ac:dyDescent="0.25">
      <c r="A17" s="35" t="s">
        <v>78</v>
      </c>
      <c r="B17" s="29"/>
      <c r="C17" s="29"/>
      <c r="D17" s="29"/>
      <c r="E17" s="78"/>
      <c r="F17" s="100">
        <f>SUM(F5:H16)</f>
        <v>386.06190000000004</v>
      </c>
      <c r="G17" s="101"/>
      <c r="H17" s="102"/>
      <c r="I17" s="28">
        <f>ROUND(SUM(I5:I16),-2)</f>
        <v>19700</v>
      </c>
    </row>
    <row r="19" spans="1:10" ht="13" x14ac:dyDescent="0.25">
      <c r="A19" s="31" t="s">
        <v>3</v>
      </c>
    </row>
    <row r="20" spans="1:10" ht="37.9" customHeight="1" x14ac:dyDescent="0.25">
      <c r="A20" s="103" t="s">
        <v>130</v>
      </c>
      <c r="B20" s="103"/>
      <c r="C20" s="103"/>
      <c r="D20" s="103"/>
      <c r="E20" s="103"/>
      <c r="F20" s="103"/>
      <c r="G20" s="103"/>
      <c r="H20" s="103"/>
      <c r="I20" s="103"/>
    </row>
    <row r="21" spans="1:10" ht="77.5" customHeight="1" x14ac:dyDescent="0.25">
      <c r="A21" s="103" t="s">
        <v>132</v>
      </c>
      <c r="B21" s="103"/>
      <c r="C21" s="103"/>
      <c r="D21" s="103"/>
      <c r="E21" s="103"/>
      <c r="F21" s="103"/>
      <c r="G21" s="103"/>
      <c r="H21" s="103"/>
      <c r="I21" s="103"/>
      <c r="J21" s="20"/>
    </row>
    <row r="22" spans="1:10" ht="15.5" x14ac:dyDescent="0.25">
      <c r="A22" s="22" t="s">
        <v>79</v>
      </c>
    </row>
    <row r="23" spans="1:10" ht="15.5" x14ac:dyDescent="0.25">
      <c r="A23" s="22" t="s">
        <v>66</v>
      </c>
    </row>
    <row r="24" spans="1:10" ht="15.5" x14ac:dyDescent="0.25">
      <c r="A24" s="22" t="s">
        <v>68</v>
      </c>
    </row>
    <row r="25" spans="1:10" ht="15.5" x14ac:dyDescent="0.25">
      <c r="A25" s="22" t="s">
        <v>67</v>
      </c>
    </row>
    <row r="26" spans="1:10" ht="15.5" x14ac:dyDescent="0.25">
      <c r="A26" s="22" t="s">
        <v>69</v>
      </c>
    </row>
  </sheetData>
  <mergeCells count="3">
    <mergeCell ref="F17:H17"/>
    <mergeCell ref="A21:I21"/>
    <mergeCell ref="A20:I20"/>
  </mergeCell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4F6A6-9648-4357-A853-136835774A1E}">
  <dimension ref="A1:J9"/>
  <sheetViews>
    <sheetView zoomScaleNormal="100" workbookViewId="0">
      <selection activeCell="I6" sqref="I6"/>
    </sheetView>
  </sheetViews>
  <sheetFormatPr defaultColWidth="22" defaultRowHeight="13" x14ac:dyDescent="0.3"/>
  <cols>
    <col min="1" max="1" width="22" style="44"/>
    <col min="2" max="2" width="17.54296875" style="44" customWidth="1"/>
    <col min="3" max="3" width="17.26953125" style="44" customWidth="1"/>
    <col min="4" max="4" width="22" style="44"/>
    <col min="5" max="5" width="19.81640625" style="44" customWidth="1"/>
    <col min="6" max="7" width="16.81640625" style="44" customWidth="1"/>
    <col min="8" max="8" width="12.453125" style="44" customWidth="1"/>
    <col min="9" max="16384" width="22" style="44"/>
  </cols>
  <sheetData>
    <row r="1" spans="1:10" x14ac:dyDescent="0.3">
      <c r="A1" s="42"/>
      <c r="B1" s="43"/>
      <c r="C1" s="43"/>
    </row>
    <row r="2" spans="1:10" x14ac:dyDescent="0.3">
      <c r="A2" s="104" t="s">
        <v>91</v>
      </c>
      <c r="B2" s="104"/>
      <c r="C2" s="104"/>
      <c r="D2" s="104"/>
      <c r="E2" s="104"/>
      <c r="F2" s="104"/>
      <c r="G2" s="105"/>
      <c r="H2" s="45"/>
    </row>
    <row r="3" spans="1:10" x14ac:dyDescent="0.3">
      <c r="A3" s="46" t="s">
        <v>92</v>
      </c>
      <c r="B3" s="46" t="s">
        <v>93</v>
      </c>
      <c r="C3" s="46" t="s">
        <v>94</v>
      </c>
      <c r="D3" s="46" t="s">
        <v>95</v>
      </c>
      <c r="E3" s="46" t="s">
        <v>96</v>
      </c>
      <c r="F3" s="46" t="s">
        <v>97</v>
      </c>
      <c r="G3" s="46" t="s">
        <v>98</v>
      </c>
      <c r="H3" s="45"/>
    </row>
    <row r="4" spans="1:10" ht="46.5" customHeight="1" x14ac:dyDescent="0.3">
      <c r="A4" s="46" t="s">
        <v>99</v>
      </c>
      <c r="B4" s="46" t="s">
        <v>100</v>
      </c>
      <c r="C4" s="46" t="s">
        <v>101</v>
      </c>
      <c r="D4" s="46" t="s">
        <v>102</v>
      </c>
      <c r="E4" s="46" t="s">
        <v>103</v>
      </c>
      <c r="F4" s="46" t="s">
        <v>123</v>
      </c>
      <c r="G4" s="46" t="s">
        <v>104</v>
      </c>
      <c r="H4" s="45"/>
    </row>
    <row r="5" spans="1:10" ht="36.75" customHeight="1" x14ac:dyDescent="0.3">
      <c r="A5" s="50" t="s">
        <v>121</v>
      </c>
      <c r="B5" s="48">
        <v>7000</v>
      </c>
      <c r="C5" s="51">
        <v>1</v>
      </c>
      <c r="D5" s="76">
        <f>B5*C5</f>
        <v>7000</v>
      </c>
      <c r="E5" s="76">
        <v>1800</v>
      </c>
      <c r="F5" s="77">
        <v>48</v>
      </c>
      <c r="G5" s="76">
        <f>E5*F5</f>
        <v>86400</v>
      </c>
      <c r="H5" s="49"/>
      <c r="I5" s="90" t="s">
        <v>131</v>
      </c>
      <c r="J5" s="74"/>
    </row>
    <row r="6" spans="1:10" ht="46.5" customHeight="1" x14ac:dyDescent="0.3">
      <c r="A6" s="53" t="s">
        <v>128</v>
      </c>
      <c r="B6" s="51"/>
      <c r="C6" s="51"/>
      <c r="D6" s="54">
        <f>ROUND(SUM(D5:D5), -3)</f>
        <v>7000</v>
      </c>
      <c r="E6" s="51"/>
      <c r="F6" s="51"/>
      <c r="G6" s="54">
        <f>ROUND(SUM(G5:G5), -2)</f>
        <v>86400</v>
      </c>
      <c r="H6" s="75"/>
      <c r="I6" s="55">
        <f>D6+G6</f>
        <v>93400</v>
      </c>
    </row>
    <row r="7" spans="1:10" ht="11.25" customHeight="1" x14ac:dyDescent="0.3">
      <c r="A7" s="56"/>
      <c r="B7" s="57"/>
      <c r="C7" s="57"/>
      <c r="D7" s="52"/>
      <c r="E7" s="57"/>
      <c r="F7" s="57"/>
      <c r="G7" s="52"/>
    </row>
    <row r="8" spans="1:10" ht="16.149999999999999" customHeight="1" x14ac:dyDescent="0.3">
      <c r="A8" s="106" t="s">
        <v>122</v>
      </c>
      <c r="B8" s="106"/>
      <c r="C8" s="106"/>
      <c r="D8" s="106"/>
      <c r="E8" s="106"/>
      <c r="F8" s="106"/>
      <c r="G8" s="106"/>
    </row>
    <row r="9" spans="1:10" x14ac:dyDescent="0.3">
      <c r="A9" s="58"/>
      <c r="B9" s="58"/>
      <c r="C9" s="58"/>
      <c r="D9" s="58"/>
      <c r="E9" s="58"/>
      <c r="F9" s="58"/>
      <c r="G9" s="58"/>
    </row>
  </sheetData>
  <mergeCells count="2">
    <mergeCell ref="A2:G2"/>
    <mergeCell ref="A8:G8"/>
  </mergeCells>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3B345-84A6-4E89-8DF3-272A6DDF987E}">
  <dimension ref="A1:F11"/>
  <sheetViews>
    <sheetView topLeftCell="A2" zoomScale="90" zoomScaleNormal="90" workbookViewId="0">
      <selection activeCell="E11" sqref="E11"/>
    </sheetView>
  </sheetViews>
  <sheetFormatPr defaultColWidth="8.81640625" defaultRowHeight="14.5" x14ac:dyDescent="0.35"/>
  <cols>
    <col min="1" max="1" width="22.26953125" style="40" bestFit="1" customWidth="1"/>
    <col min="2" max="2" width="11.81640625" style="40" customWidth="1"/>
    <col min="3" max="3" width="12.7265625" style="40" customWidth="1"/>
    <col min="4" max="4" width="11.453125" style="40" customWidth="1"/>
    <col min="5" max="5" width="14.7265625" style="40" customWidth="1"/>
    <col min="6" max="16384" width="8.81640625" style="40"/>
  </cols>
  <sheetData>
    <row r="1" spans="1:6" s="44" customFormat="1" ht="15" x14ac:dyDescent="0.3">
      <c r="A1" s="107" t="s">
        <v>90</v>
      </c>
      <c r="B1" s="107"/>
      <c r="C1" s="107"/>
      <c r="D1" s="107"/>
      <c r="E1" s="107"/>
    </row>
    <row r="2" spans="1:6" s="44" customFormat="1" ht="13" x14ac:dyDescent="0.3">
      <c r="A2" s="59" t="s">
        <v>92</v>
      </c>
      <c r="B2" s="59" t="s">
        <v>93</v>
      </c>
      <c r="C2" s="59" t="s">
        <v>94</v>
      </c>
      <c r="D2" s="59" t="s">
        <v>95</v>
      </c>
      <c r="E2" s="59" t="s">
        <v>96</v>
      </c>
    </row>
    <row r="3" spans="1:6" s="44" customFormat="1" ht="104" x14ac:dyDescent="0.3">
      <c r="A3" s="59" t="s">
        <v>105</v>
      </c>
      <c r="B3" s="59" t="s">
        <v>106</v>
      </c>
      <c r="C3" s="59" t="s">
        <v>107</v>
      </c>
      <c r="D3" s="59" t="s">
        <v>108</v>
      </c>
      <c r="E3" s="59" t="s">
        <v>109</v>
      </c>
    </row>
    <row r="4" spans="1:6" s="44" customFormat="1" ht="26" x14ac:dyDescent="0.3">
      <c r="A4" s="60" t="s">
        <v>124</v>
      </c>
      <c r="B4" s="51">
        <v>1</v>
      </c>
      <c r="C4" s="51">
        <v>1</v>
      </c>
      <c r="D4" s="51" t="s">
        <v>2</v>
      </c>
      <c r="E4" s="51">
        <f t="shared" ref="E4:E7" si="0">+B4*C4</f>
        <v>1</v>
      </c>
    </row>
    <row r="5" spans="1:6" s="44" customFormat="1" ht="27" customHeight="1" x14ac:dyDescent="0.3">
      <c r="A5" s="60" t="s">
        <v>4</v>
      </c>
      <c r="B5" s="51">
        <v>1</v>
      </c>
      <c r="C5" s="51">
        <v>1</v>
      </c>
      <c r="D5" s="51" t="s">
        <v>2</v>
      </c>
      <c r="E5" s="51">
        <f t="shared" si="0"/>
        <v>1</v>
      </c>
    </row>
    <row r="6" spans="1:6" s="44" customFormat="1" ht="26" x14ac:dyDescent="0.3">
      <c r="A6" s="60" t="s">
        <v>5</v>
      </c>
      <c r="B6" s="51">
        <v>1</v>
      </c>
      <c r="C6" s="51">
        <v>1</v>
      </c>
      <c r="D6" s="51" t="s">
        <v>2</v>
      </c>
      <c r="E6" s="51">
        <f t="shared" si="0"/>
        <v>1</v>
      </c>
      <c r="F6" s="61"/>
    </row>
    <row r="7" spans="1:6" s="44" customFormat="1" ht="26" x14ac:dyDescent="0.3">
      <c r="A7" s="60" t="s">
        <v>125</v>
      </c>
      <c r="B7" s="77">
        <v>1.2</v>
      </c>
      <c r="C7" s="51">
        <v>1</v>
      </c>
      <c r="D7" s="51" t="s">
        <v>2</v>
      </c>
      <c r="E7" s="51">
        <f t="shared" si="0"/>
        <v>1.2</v>
      </c>
      <c r="F7" s="61"/>
    </row>
    <row r="8" spans="1:6" s="44" customFormat="1" ht="13.9" customHeight="1" x14ac:dyDescent="0.3">
      <c r="A8" s="60" t="s">
        <v>126</v>
      </c>
      <c r="B8" s="77">
        <v>48</v>
      </c>
      <c r="C8" s="51">
        <v>2</v>
      </c>
      <c r="D8" s="51" t="s">
        <v>2</v>
      </c>
      <c r="E8" s="51">
        <f>+B8*C8</f>
        <v>96</v>
      </c>
      <c r="F8" s="61"/>
    </row>
    <row r="9" spans="1:6" s="44" customFormat="1" ht="28.5" customHeight="1" x14ac:dyDescent="0.3">
      <c r="A9" s="47" t="s">
        <v>127</v>
      </c>
      <c r="B9" s="84">
        <v>38.4</v>
      </c>
      <c r="C9" s="51">
        <v>2</v>
      </c>
      <c r="D9" s="51" t="s">
        <v>2</v>
      </c>
      <c r="E9" s="87">
        <f t="shared" ref="E9" si="1">+B9*C9</f>
        <v>76.8</v>
      </c>
      <c r="F9" s="74"/>
    </row>
    <row r="10" spans="1:6" s="44" customFormat="1" ht="13" x14ac:dyDescent="0.3">
      <c r="A10" s="50"/>
      <c r="B10" s="51"/>
      <c r="C10" s="51"/>
      <c r="D10" s="46" t="s">
        <v>110</v>
      </c>
      <c r="E10" s="62">
        <f>SUM(E4:E9)</f>
        <v>177</v>
      </c>
    </row>
    <row r="11" spans="1:6" s="44" customFormat="1" ht="9.75" customHeight="1" x14ac:dyDescent="0.3">
      <c r="A11" s="63"/>
      <c r="B11" s="64"/>
      <c r="C11" s="64"/>
      <c r="D11" s="65"/>
      <c r="E11" s="66"/>
    </row>
  </sheetData>
  <mergeCells count="1">
    <mergeCell ref="A1:E1"/>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62711-D0EA-4BA3-B511-1827CF3872D1}">
  <dimension ref="A1:G9"/>
  <sheetViews>
    <sheetView zoomScale="80" zoomScaleNormal="80" workbookViewId="0">
      <selection activeCell="F6" sqref="F6"/>
    </sheetView>
  </sheetViews>
  <sheetFormatPr defaultColWidth="17.7265625" defaultRowHeight="31.9" customHeight="1" x14ac:dyDescent="0.35"/>
  <cols>
    <col min="1" max="16384" width="17.7265625" style="40"/>
  </cols>
  <sheetData>
    <row r="1" spans="1:7" s="44" customFormat="1" ht="31.9" customHeight="1" x14ac:dyDescent="0.3">
      <c r="A1" s="107" t="s">
        <v>86</v>
      </c>
      <c r="B1" s="107"/>
      <c r="C1" s="107"/>
      <c r="D1" s="107"/>
      <c r="E1" s="107"/>
      <c r="F1" s="107"/>
    </row>
    <row r="2" spans="1:7" s="44" customFormat="1" ht="39" x14ac:dyDescent="0.3">
      <c r="A2" s="67"/>
      <c r="B2" s="108" t="s">
        <v>111</v>
      </c>
      <c r="C2" s="108"/>
      <c r="D2" s="67" t="s">
        <v>112</v>
      </c>
      <c r="E2" s="108"/>
      <c r="F2" s="108"/>
    </row>
    <row r="3" spans="1:7" s="44" customFormat="1" ht="31.9" customHeight="1" x14ac:dyDescent="0.3">
      <c r="A3" s="67"/>
      <c r="B3" s="68" t="s">
        <v>92</v>
      </c>
      <c r="C3" s="68" t="s">
        <v>93</v>
      </c>
      <c r="D3" s="68" t="s">
        <v>94</v>
      </c>
      <c r="E3" s="68" t="s">
        <v>95</v>
      </c>
      <c r="F3" s="68" t="s">
        <v>96</v>
      </c>
    </row>
    <row r="4" spans="1:7" s="44" customFormat="1" ht="70.900000000000006" customHeight="1" x14ac:dyDescent="0.3">
      <c r="A4" s="68" t="s">
        <v>113</v>
      </c>
      <c r="B4" s="67" t="s">
        <v>114</v>
      </c>
      <c r="C4" s="67" t="s">
        <v>115</v>
      </c>
      <c r="D4" s="67" t="s">
        <v>116</v>
      </c>
      <c r="E4" s="67" t="s">
        <v>117</v>
      </c>
      <c r="F4" s="67" t="s">
        <v>118</v>
      </c>
    </row>
    <row r="5" spans="1:7" s="44" customFormat="1" ht="31.9" customHeight="1" x14ac:dyDescent="0.3">
      <c r="A5" s="59">
        <v>1</v>
      </c>
      <c r="B5" s="77">
        <v>1</v>
      </c>
      <c r="C5" s="77">
        <v>46</v>
      </c>
      <c r="D5" s="77">
        <v>0</v>
      </c>
      <c r="E5" s="77" t="s">
        <v>2</v>
      </c>
      <c r="F5" s="77">
        <f>B5+C5+D5</f>
        <v>47</v>
      </c>
      <c r="G5" s="74"/>
    </row>
    <row r="6" spans="1:7" s="44" customFormat="1" ht="31.9" customHeight="1" x14ac:dyDescent="0.3">
      <c r="A6" s="59">
        <v>2</v>
      </c>
      <c r="B6" s="77">
        <v>1</v>
      </c>
      <c r="C6" s="77">
        <f>F5</f>
        <v>47</v>
      </c>
      <c r="D6" s="77">
        <v>0</v>
      </c>
      <c r="E6" s="77" t="s">
        <v>2</v>
      </c>
      <c r="F6" s="77">
        <f>B6+C6+D6</f>
        <v>48</v>
      </c>
    </row>
    <row r="7" spans="1:7" s="44" customFormat="1" ht="31.9" customHeight="1" x14ac:dyDescent="0.3">
      <c r="A7" s="59">
        <v>3</v>
      </c>
      <c r="B7" s="77">
        <v>1</v>
      </c>
      <c r="C7" s="77">
        <f>F6</f>
        <v>48</v>
      </c>
      <c r="D7" s="77">
        <v>0</v>
      </c>
      <c r="E7" s="77" t="s">
        <v>2</v>
      </c>
      <c r="F7" s="77">
        <f>B7+C7+D7</f>
        <v>49</v>
      </c>
    </row>
    <row r="8" spans="1:7" s="44" customFormat="1" ht="31.9" customHeight="1" x14ac:dyDescent="0.3">
      <c r="A8" s="59" t="s">
        <v>119</v>
      </c>
      <c r="B8" s="77">
        <f>AVERAGE(B5:B7)</f>
        <v>1</v>
      </c>
      <c r="C8" s="77">
        <f>AVERAGE(C5:C7)</f>
        <v>47</v>
      </c>
      <c r="D8" s="77">
        <f>AVERAGE(D5:D7)</f>
        <v>0</v>
      </c>
      <c r="E8" s="77" t="s">
        <v>2</v>
      </c>
      <c r="F8" s="77">
        <f>AVERAGE(F5:F7)</f>
        <v>48</v>
      </c>
    </row>
    <row r="9" spans="1:7" s="44" customFormat="1" ht="20.5" customHeight="1" x14ac:dyDescent="0.3">
      <c r="A9" s="69" t="s">
        <v>120</v>
      </c>
    </row>
  </sheetData>
  <mergeCells count="3">
    <mergeCell ref="A1:F1"/>
    <mergeCell ref="B2:C2"/>
    <mergeCell ref="E2:F2"/>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GGibson</dc:creator>
  <cp:lastModifiedBy>Wrigley, William</cp:lastModifiedBy>
  <cp:lastPrinted>2009-11-24T18:46:58Z</cp:lastPrinted>
  <dcterms:created xsi:type="dcterms:W3CDTF">2009-11-16T15:53:56Z</dcterms:created>
  <dcterms:modified xsi:type="dcterms:W3CDTF">2022-08-03T14:54:53Z</dcterms:modified>
</cp:coreProperties>
</file>