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38DF2B0-C6AB-4890-895A-699CEB7894BF}" xr6:coauthVersionLast="47" xr6:coauthVersionMax="47" xr10:uidLastSave="{00000000-0000-0000-0000-000000000000}"/>
  <bookViews>
    <workbookView xWindow="-110" yWindow="-110" windowWidth="19420" windowHeight="10420" xr2:uid="{00000000-000D-0000-FFFF-FFFF00000000}"/>
  </bookViews>
  <sheets>
    <sheet name="Summary" sheetId="6" r:id="rId1"/>
    <sheet name="Table 1" sheetId="1" r:id="rId2"/>
    <sheet name="Table 2" sheetId="2" r:id="rId3"/>
    <sheet name="Capital and O&amp;M" sheetId="3" r:id="rId4"/>
    <sheet name="Responses" sheetId="4" r:id="rId5"/>
    <sheet name="Responde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 i="3" l="1"/>
  <c r="G5" i="3"/>
  <c r="D5" i="3"/>
  <c r="K37" i="1" l="1"/>
  <c r="I35" i="1"/>
  <c r="E23" i="1"/>
  <c r="E10" i="1"/>
  <c r="E18" i="2"/>
  <c r="N8" i="1" l="1"/>
  <c r="D4" i="3"/>
  <c r="G4" i="3"/>
  <c r="I36" i="1" s="1"/>
  <c r="E4" i="4" l="1"/>
  <c r="E5" i="4"/>
  <c r="E6" i="4"/>
  <c r="B3" i="6"/>
  <c r="E7" i="4" l="1"/>
  <c r="B7" i="6" s="1"/>
  <c r="E8" i="2" l="1"/>
  <c r="E13" i="1"/>
  <c r="E9" i="2" l="1"/>
  <c r="D18" i="2"/>
  <c r="D16" i="2"/>
  <c r="D15" i="2"/>
  <c r="D14" i="2"/>
  <c r="D13" i="2"/>
  <c r="D12" i="2"/>
  <c r="D9" i="2"/>
  <c r="D8" i="2"/>
  <c r="E20" i="1"/>
  <c r="E19" i="1"/>
  <c r="E14" i="1"/>
  <c r="E32" i="1"/>
  <c r="E31" i="1"/>
  <c r="D32" i="1"/>
  <c r="D31" i="1"/>
  <c r="D23" i="1"/>
  <c r="F23" i="1" s="1"/>
  <c r="H23" i="1" s="1"/>
  <c r="D20" i="1"/>
  <c r="F20" i="1" s="1"/>
  <c r="H20" i="1" s="1"/>
  <c r="D19" i="1"/>
  <c r="D14" i="1"/>
  <c r="D13" i="1"/>
  <c r="D10" i="1"/>
  <c r="F10" i="1" s="1"/>
  <c r="B6" i="6" l="1"/>
  <c r="F31" i="1"/>
  <c r="F32" i="1"/>
  <c r="H32" i="1" s="1"/>
  <c r="E12" i="2"/>
  <c r="F12" i="2" s="1"/>
  <c r="H12" i="2" s="1"/>
  <c r="F8" i="2"/>
  <c r="E16" i="2"/>
  <c r="F16" i="2" s="1"/>
  <c r="H16" i="2" s="1"/>
  <c r="E14" i="2"/>
  <c r="F14" i="2" s="1"/>
  <c r="H14" i="2" s="1"/>
  <c r="E15" i="2"/>
  <c r="F15" i="2" s="1"/>
  <c r="F14" i="1"/>
  <c r="G14" i="1" s="1"/>
  <c r="E13" i="2"/>
  <c r="F13" i="2" s="1"/>
  <c r="F13" i="1"/>
  <c r="H13" i="1" s="1"/>
  <c r="F18" i="2"/>
  <c r="H18" i="2" s="1"/>
  <c r="F19" i="1"/>
  <c r="H19" i="1" s="1"/>
  <c r="F9" i="2"/>
  <c r="H9" i="2" s="1"/>
  <c r="G20" i="1"/>
  <c r="I20" i="1" s="1"/>
  <c r="G10" i="1"/>
  <c r="H10" i="1"/>
  <c r="G31" i="1"/>
  <c r="G23" i="1"/>
  <c r="G32" i="1" l="1"/>
  <c r="F24" i="1"/>
  <c r="H31" i="1"/>
  <c r="F34" i="1"/>
  <c r="H14" i="1"/>
  <c r="I14" i="1" s="1"/>
  <c r="I32" i="1"/>
  <c r="G19" i="1"/>
  <c r="I19" i="1"/>
  <c r="G8" i="2"/>
  <c r="G18" i="2"/>
  <c r="I18" i="2" s="1"/>
  <c r="H8" i="2"/>
  <c r="G12" i="2"/>
  <c r="I12" i="2" s="1"/>
  <c r="G9" i="2"/>
  <c r="I9" i="2" s="1"/>
  <c r="G14" i="2"/>
  <c r="I14" i="2" s="1"/>
  <c r="G16" i="2"/>
  <c r="I16" i="2" s="1"/>
  <c r="H15" i="2"/>
  <c r="G15" i="2"/>
  <c r="H13" i="2"/>
  <c r="G13" i="2"/>
  <c r="G13" i="1"/>
  <c r="I13" i="1" s="1"/>
  <c r="I10" i="1"/>
  <c r="I31" i="1"/>
  <c r="I23" i="1"/>
  <c r="I34" i="1" l="1"/>
  <c r="F35" i="1"/>
  <c r="K35" i="1" s="1"/>
  <c r="B4" i="6" s="1"/>
  <c r="I24" i="1"/>
  <c r="I8" i="2"/>
  <c r="F19" i="2"/>
  <c r="F20" i="2" s="1"/>
  <c r="I15" i="2"/>
  <c r="I13" i="2"/>
  <c r="I37" i="1" l="1"/>
  <c r="B5" i="6" s="1"/>
  <c r="B2" i="6"/>
  <c r="I19" i="2"/>
  <c r="I20" i="2" s="1"/>
</calcChain>
</file>

<file path=xl/sharedStrings.xml><?xml version="1.0" encoding="utf-8"?>
<sst xmlns="http://schemas.openxmlformats.org/spreadsheetml/2006/main" count="188" uniqueCount="147">
  <si>
    <t>Burden Item</t>
  </si>
  <si>
    <t>A</t>
  </si>
  <si>
    <t>B</t>
  </si>
  <si>
    <t>C</t>
  </si>
  <si>
    <t>D</t>
  </si>
  <si>
    <t>E</t>
  </si>
  <si>
    <t>F</t>
  </si>
  <si>
    <t>G</t>
  </si>
  <si>
    <t>H</t>
  </si>
  <si>
    <t>Technical person-hours per occurrence</t>
  </si>
  <si>
    <t>No. of occurrences per respondent per year</t>
  </si>
  <si>
    <t>Technical person-hours per respondent per year</t>
  </si>
  <si>
    <t>(AxB)</t>
  </si>
  <si>
    <r>
      <t xml:space="preserve">Respondents per year </t>
    </r>
    <r>
      <rPr>
        <b/>
        <vertAlign val="superscript"/>
        <sz val="10"/>
        <color theme="1"/>
        <rFont val="Times New Roman"/>
        <family val="1"/>
      </rPr>
      <t>a</t>
    </r>
  </si>
  <si>
    <t xml:space="preserve">Total cost per year </t>
  </si>
  <si>
    <r>
      <t xml:space="preserve">($) </t>
    </r>
    <r>
      <rPr>
        <b/>
        <vertAlign val="superscript"/>
        <sz val="10"/>
        <color theme="1"/>
        <rFont val="Times New Roman"/>
        <family val="1"/>
      </rPr>
      <t>b</t>
    </r>
  </si>
  <si>
    <t>1.  Applications</t>
  </si>
  <si>
    <t>N/A</t>
  </si>
  <si>
    <t>2.  Survey and Studies</t>
  </si>
  <si>
    <t>3.  Reporting Requirements</t>
  </si>
  <si>
    <t>B.  Required Activities</t>
  </si>
  <si>
    <t xml:space="preserve">New Sources </t>
  </si>
  <si>
    <r>
      <t xml:space="preserve">Initial performance test </t>
    </r>
    <r>
      <rPr>
        <vertAlign val="superscript"/>
        <sz val="10"/>
        <color theme="1"/>
        <rFont val="Times New Roman"/>
        <family val="1"/>
      </rPr>
      <t>d</t>
    </r>
  </si>
  <si>
    <r>
      <t>Repeat performance test</t>
    </r>
    <r>
      <rPr>
        <vertAlign val="superscript"/>
        <sz val="10"/>
        <color theme="1"/>
        <rFont val="Times New Roman"/>
        <family val="1"/>
      </rPr>
      <t xml:space="preserve"> d, e</t>
    </r>
    <r>
      <rPr>
        <sz val="10"/>
        <color theme="1"/>
        <rFont val="Times New Roman"/>
        <family val="1"/>
      </rPr>
      <t xml:space="preserve">           </t>
    </r>
  </si>
  <si>
    <t>C.  Create Information</t>
  </si>
  <si>
    <t>D.  Gather Existing Information</t>
  </si>
  <si>
    <t>E.  Write Report</t>
  </si>
  <si>
    <r>
      <t xml:space="preserve">Notification of construction/reconstruction </t>
    </r>
    <r>
      <rPr>
        <vertAlign val="superscript"/>
        <sz val="10"/>
        <color theme="1"/>
        <rFont val="Times New Roman"/>
        <family val="1"/>
      </rPr>
      <t>f</t>
    </r>
    <r>
      <rPr>
        <sz val="10"/>
        <color theme="1"/>
        <rFont val="Times New Roman"/>
        <family val="1"/>
      </rPr>
      <t xml:space="preserve"> </t>
    </r>
  </si>
  <si>
    <r>
      <t xml:space="preserve">Notification of initial performance test </t>
    </r>
    <r>
      <rPr>
        <vertAlign val="superscript"/>
        <sz val="10"/>
        <color theme="1"/>
        <rFont val="Times New Roman"/>
        <family val="1"/>
      </rPr>
      <t>e, g</t>
    </r>
  </si>
  <si>
    <t>Report of initial performance test</t>
  </si>
  <si>
    <t>Existing Sources</t>
  </si>
  <si>
    <r>
      <t xml:space="preserve">Semiannual report </t>
    </r>
    <r>
      <rPr>
        <vertAlign val="superscript"/>
        <sz val="10"/>
        <color theme="1"/>
        <rFont val="Times New Roman"/>
        <family val="1"/>
      </rPr>
      <t>h</t>
    </r>
  </si>
  <si>
    <t>Subtotal for Reporting Requirements</t>
  </si>
  <si>
    <t>4.  Recordkeeping Requirements</t>
  </si>
  <si>
    <t>B.  Plan Activities</t>
  </si>
  <si>
    <t>C.  Implement Activities</t>
  </si>
  <si>
    <t>D.  Develop Record System</t>
  </si>
  <si>
    <t xml:space="preserve">E.  Time to Enter Information </t>
  </si>
  <si>
    <t xml:space="preserve"> </t>
  </si>
  <si>
    <r>
      <t xml:space="preserve">Records of startup, shutdown, and malfunctions </t>
    </r>
    <r>
      <rPr>
        <vertAlign val="superscript"/>
        <sz val="10"/>
        <color theme="1"/>
        <rFont val="Times New Roman"/>
        <family val="1"/>
      </rPr>
      <t>i</t>
    </r>
  </si>
  <si>
    <r>
      <t xml:space="preserve">Records of VOC, temperature, and CMS maintenance </t>
    </r>
    <r>
      <rPr>
        <vertAlign val="superscript"/>
        <sz val="10"/>
        <color theme="1"/>
        <rFont val="Times New Roman"/>
        <family val="1"/>
      </rPr>
      <t>j</t>
    </r>
  </si>
  <si>
    <t>F.  Audits</t>
  </si>
  <si>
    <t>Subtotal for Recordkeeping Requirements</t>
  </si>
  <si>
    <t>(C=AxB)</t>
  </si>
  <si>
    <t>(CxD)</t>
  </si>
  <si>
    <t>Total cost per year</t>
  </si>
  <si>
    <t>Required Activities</t>
  </si>
  <si>
    <t>New Sources</t>
  </si>
  <si>
    <r>
      <t xml:space="preserve">Initial performance tests </t>
    </r>
    <r>
      <rPr>
        <vertAlign val="superscript"/>
        <sz val="10"/>
        <color theme="1"/>
        <rFont val="Times New Roman"/>
        <family val="1"/>
      </rPr>
      <t>c</t>
    </r>
  </si>
  <si>
    <r>
      <t xml:space="preserve">Repeat performance tests </t>
    </r>
    <r>
      <rPr>
        <vertAlign val="superscript"/>
        <sz val="10"/>
        <color theme="1"/>
        <rFont val="Times New Roman"/>
        <family val="1"/>
      </rPr>
      <t>c, d</t>
    </r>
  </si>
  <si>
    <t xml:space="preserve">Report Review </t>
  </si>
  <si>
    <r>
      <t xml:space="preserve">Notification of construction/reconstruction </t>
    </r>
    <r>
      <rPr>
        <vertAlign val="superscript"/>
        <sz val="10"/>
        <color theme="1"/>
        <rFont val="Times New Roman"/>
        <family val="1"/>
      </rPr>
      <t>e</t>
    </r>
  </si>
  <si>
    <r>
      <t xml:space="preserve">Notification of initial startup </t>
    </r>
    <r>
      <rPr>
        <vertAlign val="superscript"/>
        <sz val="10"/>
        <color theme="1"/>
        <rFont val="Times New Roman"/>
        <family val="1"/>
      </rPr>
      <t>f</t>
    </r>
  </si>
  <si>
    <r>
      <t xml:space="preserve">Notification of actual startup </t>
    </r>
    <r>
      <rPr>
        <vertAlign val="superscript"/>
        <sz val="10"/>
        <color theme="1"/>
        <rFont val="Times New Roman"/>
        <family val="1"/>
      </rPr>
      <t>g</t>
    </r>
  </si>
  <si>
    <r>
      <t xml:space="preserve">Notification of initial test </t>
    </r>
    <r>
      <rPr>
        <vertAlign val="superscript"/>
        <sz val="10"/>
        <color theme="1"/>
        <rFont val="Times New Roman"/>
        <family val="1"/>
      </rPr>
      <t>d, h</t>
    </r>
  </si>
  <si>
    <r>
      <t xml:space="preserve">Review test results </t>
    </r>
    <r>
      <rPr>
        <vertAlign val="superscript"/>
        <sz val="10"/>
        <color theme="1"/>
        <rFont val="Times New Roman"/>
        <family val="1"/>
      </rPr>
      <t>d, i</t>
    </r>
  </si>
  <si>
    <r>
      <t xml:space="preserve">Semiannual reports </t>
    </r>
    <r>
      <rPr>
        <vertAlign val="superscript"/>
        <sz val="10"/>
        <color theme="1"/>
        <rFont val="Times New Roman"/>
        <family val="1"/>
      </rPr>
      <t>j</t>
    </r>
  </si>
  <si>
    <t>ANNUAL SALARY BURDEN</t>
  </si>
  <si>
    <r>
      <t xml:space="preserve">A.  Familiarize with rule requirement </t>
    </r>
    <r>
      <rPr>
        <vertAlign val="superscript"/>
        <sz val="10"/>
        <color theme="1"/>
        <rFont val="Times New Roman"/>
        <family val="1"/>
      </rPr>
      <t>c</t>
    </r>
  </si>
  <si>
    <t>A.  Familiarize with rule requirement</t>
  </si>
  <si>
    <t>Technical hours per year</t>
  </si>
  <si>
    <t>Management hours per year</t>
  </si>
  <si>
    <t>Clerical hours per year</t>
  </si>
  <si>
    <t>(Ex0.10)</t>
  </si>
  <si>
    <t>(Ex0.05)</t>
  </si>
  <si>
    <t>Person hours per occurrence</t>
  </si>
  <si>
    <t>Person-hours per respondent per year</t>
  </si>
  <si>
    <t xml:space="preserve">Technical person hours per year </t>
  </si>
  <si>
    <t>Management  person-hours per year</t>
  </si>
  <si>
    <t>Clerical person-hours per year</t>
  </si>
  <si>
    <t>(A)</t>
  </si>
  <si>
    <t>Continuous Monitoring Device</t>
  </si>
  <si>
    <t>(B)</t>
  </si>
  <si>
    <t>Capital/Startup Cost for One Respondent</t>
  </si>
  <si>
    <t>(C)</t>
  </si>
  <si>
    <t>(D)</t>
  </si>
  <si>
    <t>Total Capital/Startup Cost,  (B X C)</t>
  </si>
  <si>
    <t>(E)</t>
  </si>
  <si>
    <t>Annual O&amp;M Costs for One Respondent</t>
  </si>
  <si>
    <t>(F)</t>
  </si>
  <si>
    <t>(G)</t>
  </si>
  <si>
    <t>Temperature or feed rate monitor</t>
  </si>
  <si>
    <t>hr/response</t>
  </si>
  <si>
    <t>Assumptions:</t>
  </si>
  <si>
    <r>
      <t>k</t>
    </r>
    <r>
      <rPr>
        <sz val="10"/>
        <color theme="1"/>
        <rFont val="Times New Roman"/>
        <family val="1"/>
      </rPr>
      <t xml:space="preserve"> Totals have been rounded to 3 significant figures. Figures may not add exactly due to rounding.</t>
    </r>
  </si>
  <si>
    <r>
      <t>c</t>
    </r>
    <r>
      <rPr>
        <sz val="10"/>
        <color theme="1"/>
        <rFont val="Times New Roman"/>
        <family val="1"/>
      </rPr>
      <t xml:space="preserve">  We estimate it will take 24 hours to participate with each performance test.</t>
    </r>
  </si>
  <si>
    <r>
      <t>d</t>
    </r>
    <r>
      <rPr>
        <sz val="10"/>
        <color theme="1"/>
        <rFont val="Times New Roman"/>
        <family val="1"/>
      </rPr>
      <t xml:space="preserve">  We estimate 20 percent of respondents will need to repeat the initial performance test.</t>
    </r>
  </si>
  <si>
    <r>
      <t>e</t>
    </r>
    <r>
      <rPr>
        <sz val="10"/>
        <color theme="1"/>
        <rFont val="Times New Roman"/>
        <family val="1"/>
      </rPr>
      <t xml:space="preserve">  We estimate it will take 2 hours to review construction/reconstruction notifications.</t>
    </r>
  </si>
  <si>
    <r>
      <t xml:space="preserve">f  </t>
    </r>
    <r>
      <rPr>
        <sz val="10"/>
        <color theme="1"/>
        <rFont val="Times New Roman"/>
        <family val="1"/>
      </rPr>
      <t xml:space="preserve"> We estimate it will take 0.5 hours to review initial startup notifications.</t>
    </r>
  </si>
  <si>
    <r>
      <t>g</t>
    </r>
    <r>
      <rPr>
        <sz val="10"/>
        <color theme="1"/>
        <rFont val="Times New Roman"/>
        <family val="1"/>
      </rPr>
      <t xml:space="preserve">  We estimate it will take 0.5 hours to review actual startup notifications.</t>
    </r>
  </si>
  <si>
    <r>
      <t>h</t>
    </r>
    <r>
      <rPr>
        <sz val="10"/>
        <color theme="1"/>
        <rFont val="Times New Roman"/>
        <family val="1"/>
      </rPr>
      <t xml:space="preserve">  We estimate it will take 0.5 hours to review initial test notifications.</t>
    </r>
  </si>
  <si>
    <r>
      <t>i</t>
    </r>
    <r>
      <rPr>
        <sz val="10"/>
        <color theme="1"/>
        <rFont val="Times New Roman"/>
        <family val="1"/>
      </rPr>
      <t xml:space="preserve">  We estimate it will take 0.5 hours to review test results.</t>
    </r>
  </si>
  <si>
    <r>
      <t>j</t>
    </r>
    <r>
      <rPr>
        <sz val="10"/>
        <color theme="1"/>
        <rFont val="Times New Roman"/>
        <family val="1"/>
      </rPr>
      <t xml:space="preserve">  We estimate it will take 2 hours to review each semiannual report twice annually.</t>
    </r>
  </si>
  <si>
    <t>See 3B</t>
  </si>
  <si>
    <t>See 3A</t>
  </si>
  <si>
    <r>
      <t>TOTAL COST (rounded)</t>
    </r>
    <r>
      <rPr>
        <b/>
        <vertAlign val="superscript"/>
        <sz val="10"/>
        <color theme="1"/>
        <rFont val="Times New Roman"/>
        <family val="1"/>
      </rPr>
      <t>k</t>
    </r>
  </si>
  <si>
    <r>
      <t xml:space="preserve">TOTAL LABOR BURDEN AND COSTS (rounded) </t>
    </r>
    <r>
      <rPr>
        <b/>
        <vertAlign val="superscript"/>
        <sz val="10"/>
        <color rgb="FF000000"/>
        <rFont val="Times New Roman"/>
        <family val="1"/>
      </rPr>
      <t>k</t>
    </r>
  </si>
  <si>
    <r>
      <t xml:space="preserve">TOTAL CAPITAL AND O&amp;M COST (rounded) </t>
    </r>
    <r>
      <rPr>
        <b/>
        <vertAlign val="superscript"/>
        <sz val="10"/>
        <color theme="1"/>
        <rFont val="Times New Roman"/>
        <family val="1"/>
      </rPr>
      <t>k</t>
    </r>
  </si>
  <si>
    <r>
      <t xml:space="preserve">GRAND TOTAL </t>
    </r>
    <r>
      <rPr>
        <b/>
        <vertAlign val="superscript"/>
        <sz val="10"/>
        <color theme="1"/>
        <rFont val="Times New Roman"/>
        <family val="1"/>
      </rPr>
      <t>k</t>
    </r>
  </si>
  <si>
    <r>
      <t xml:space="preserve">Table 2: Average Annual EPA Burden and Cost – </t>
    </r>
    <r>
      <rPr>
        <b/>
        <sz val="12"/>
        <color theme="1"/>
        <rFont val="Times New Roman"/>
        <family val="1"/>
      </rPr>
      <t>NSPS for Flexible Vinyl and Urethane Coating and Printing (40 CFR Part 60, Subpart FFF) (Renewal)</t>
    </r>
  </si>
  <si>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</si>
  <si>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</si>
  <si>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</si>
  <si>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</si>
  <si>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</si>
  <si>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</si>
  <si>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</si>
  <si>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Number of Respondents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</si>
  <si>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</si>
  <si>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</si>
  <si>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</si>
  <si>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</si>
  <si>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</si>
  <si>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</si>
  <si>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</si>
  <si>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</si>
  <si>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</si>
  <si>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</si>
  <si>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ICR Summary Information</t>
  </si>
  <si>
    <t>Hours per Response</t>
  </si>
  <si>
    <t>Total Estimated Burden Hours</t>
  </si>
  <si>
    <t>Total Estimated Costs</t>
  </si>
  <si>
    <t>Annualized Capital O&amp;M</t>
  </si>
  <si>
    <t>Notification of construction/ reconstruction</t>
  </si>
  <si>
    <t>Notification of initial performance test</t>
  </si>
  <si>
    <t>Semiannual Reports</t>
  </si>
  <si>
    <r>
      <t xml:space="preserve">Number of New  Respondents </t>
    </r>
    <r>
      <rPr>
        <b/>
        <vertAlign val="superscript"/>
        <sz val="10"/>
        <color theme="1"/>
        <rFont val="Times New Roman"/>
        <family val="1"/>
      </rPr>
      <t>a</t>
    </r>
  </si>
  <si>
    <r>
      <t>Number of Respondents with O&amp;M</t>
    </r>
    <r>
      <rPr>
        <b/>
        <vertAlign val="superscript"/>
        <sz val="10"/>
        <color theme="1"/>
        <rFont val="Times New Roman"/>
        <family val="1"/>
      </rPr>
      <t xml:space="preserve"> b</t>
    </r>
  </si>
  <si>
    <t>Total O&amp;M, 
(E X F)</t>
  </si>
  <si>
    <t>Note: Totals have been rounded to 3 significant figures. Figures may not add exactly due to rounding.</t>
  </si>
  <si>
    <t>Total (rounded)</t>
  </si>
  <si>
    <r>
      <t>c</t>
    </r>
    <r>
      <rPr>
        <sz val="10"/>
        <color theme="1"/>
        <rFont val="Times New Roman"/>
        <family val="1"/>
      </rPr>
      <t xml:space="preserve">  We estimate it will take one hour to read and familiarize with the rule. This burden item applies to all sources.</t>
    </r>
  </si>
  <si>
    <r>
      <t>d</t>
    </r>
    <r>
      <rPr>
        <sz val="10"/>
        <color theme="1"/>
        <rFont val="Times New Roman"/>
        <family val="1"/>
      </rPr>
      <t xml:space="preserve">  We estimate each performance test will take 280 hours to complete.</t>
    </r>
  </si>
  <si>
    <r>
      <t>e</t>
    </r>
    <r>
      <rPr>
        <sz val="10"/>
        <color theme="1"/>
        <rFont val="Times New Roman"/>
        <family val="1"/>
      </rPr>
      <t xml:space="preserve">  We estimate 20 percent of respondents will need to repeat the initial performance test.</t>
    </r>
  </si>
  <si>
    <r>
      <t>f</t>
    </r>
    <r>
      <rPr>
        <sz val="10"/>
        <color theme="1"/>
        <rFont val="Times New Roman"/>
        <family val="1"/>
      </rPr>
      <t xml:space="preserve">  We estimate it will take 2 hours to prepare the notification of construction/reconstruction.</t>
    </r>
  </si>
  <si>
    <r>
      <t>g</t>
    </r>
    <r>
      <rPr>
        <sz val="10"/>
        <color theme="1"/>
        <rFont val="Times New Roman"/>
        <family val="1"/>
      </rPr>
      <t xml:space="preserve">  We estimate it will take 2 hours to prepare the notification of initial performance test.</t>
    </r>
  </si>
  <si>
    <r>
      <t>h</t>
    </r>
    <r>
      <rPr>
        <sz val="10"/>
        <color theme="1"/>
        <rFont val="Times New Roman"/>
        <family val="1"/>
      </rPr>
      <t xml:space="preserve">  We estimate it will take 4 hours to compile data for semiannual reports.</t>
    </r>
  </si>
  <si>
    <r>
      <t>i</t>
    </r>
    <r>
      <rPr>
        <sz val="10"/>
        <color theme="1"/>
        <rFont val="Times New Roman"/>
        <family val="1"/>
      </rPr>
      <t xml:space="preserve">  We estimate it will take 1.5 hours to record startups, shutdowns, and malfunctions.</t>
    </r>
  </si>
  <si>
    <r>
      <t>j</t>
    </r>
    <r>
      <rPr>
        <sz val="10"/>
        <color theme="1"/>
        <rFont val="Times New Roman"/>
        <family val="1"/>
      </rPr>
      <t xml:space="preserve">  We estimate it will take 0.25 hours to record VOCs, temperatures, and CMS maintenance.</t>
    </r>
  </si>
  <si>
    <r>
      <t>a</t>
    </r>
    <r>
      <rPr>
        <sz val="10"/>
        <rFont val="Times New Roman"/>
        <family val="1"/>
      </rPr>
      <t xml:space="preserve">   We estimate that there are an average of 42 existing respondents, and it is estimated that 1 additional source will become subject over the next three years of this ICR. </t>
    </r>
  </si>
  <si>
    <r>
      <t>b</t>
    </r>
    <r>
      <rPr>
        <sz val="10"/>
        <color theme="1"/>
        <rFont val="Times New Roman"/>
        <family val="1"/>
      </rPr>
      <t xml:space="preserve">  This ICR uses the following labor rates: $70.56 per hour for Managerial labor; $52.37 per hour for Technical labor, and $28.34 per hour for Clerical labor.  These rates are from the Office of Personnel Management (OPM), 2022 General Schedule, which excludes locality rates of pay. The rates have been increased by 60% to account for the benefit packages available to government employees. 								</t>
    </r>
  </si>
  <si>
    <r>
      <t>b</t>
    </r>
    <r>
      <rPr>
        <sz val="10"/>
        <color theme="1"/>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the benefit packages available to those employed by private industry. 										</t>
    </r>
  </si>
  <si>
    <r>
      <t>a</t>
    </r>
    <r>
      <rPr>
        <sz val="10"/>
        <color theme="1"/>
        <rFont val="Times New Roman"/>
        <family val="1"/>
      </rPr>
      <t xml:space="preserve">   We estimate that an average of 42 existing respondents, and</t>
    </r>
    <r>
      <rPr>
        <sz val="10"/>
        <color rgb="FF000000"/>
        <rFont val="Times New Roman"/>
        <family val="1"/>
      </rPr>
      <t xml:space="preserve"> it is estimated that 1 additional source will become subject over the next three years of this ICR. </t>
    </r>
  </si>
  <si>
    <t>Table 1: Annual Respondent Burden and Cost – NSPS for Flexible Vinyl and Urethane Coating and Printing (40 CFR Part 60, Subpart FFF) (Renewal)</t>
  </si>
  <si>
    <r>
      <t>Capital/Startup vs. Operation and Maintenance (O&amp;M) Costs</t>
    </r>
    <r>
      <rPr>
        <sz val="12"/>
        <color theme="1"/>
        <rFont val="Times New Roman"/>
        <family val="1"/>
      </rPr>
      <t> </t>
    </r>
  </si>
  <si>
    <t>Form Number</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</si>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</sst>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1" formatCode="_(* #,##0_);_(* \(#,##0\);_(* &quot;-&quot;_);_(@_)"/>
  </numFmts>
  <fonts count="18"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sz val="10"/>
      <color rgb="FF000000"/>
      <name val="Times New Roman"/>
      <family val="1"/>
    </font>
    <font>
      <b/>
      <sz val="12"/>
      <color rgb="FF000000"/>
      <name val="Times New Roman"/>
      <family val="1"/>
    </font>
    <font>
      <sz val="10"/>
      <color rgb="FF000000"/>
      <name val="Times New Roman"/>
      <family val="1"/>
    </font>
    <font>
      <sz val="10"/>
      <color rgb="FFFF0000"/>
      <name val="Times New Roman"/>
      <family val="1"/>
    </font>
    <font>
      <b/>
      <sz val="10"/>
      <name val="Times New Roman"/>
      <family val="1"/>
    </font>
    <font>
      <vertAlign val="superscript"/>
      <sz val="10"/>
      <name val="Times New Roman"/>
      <family val="1"/>
    </font>
    <font>
      <sz val="10"/>
      <name val="Times New Roman"/>
      <family val="1"/>
    </font>
    <font>
      <b/>
      <vertAlign val="superscript"/>
      <sz val="10"/>
      <color rgb="FF000000"/>
      <name val="Times New Roman"/>
      <family val="1"/>
    </font>
    <font>
      <b/>
      <sz val="12"/>
      <color theme="1"/>
      <name val="Times New Roman"/>
      <family val="1"/>
    </font>
    <font>
      <sz val="10"/>
      <color theme="1"/>
      <name val="Calibri"/>
      <family val="2"/>
      <scheme val="minor"/>
    </font>
    <font>
      <vertAlign val="superscript"/>
      <sz val="10"/>
      <color rgb="FF000000"/>
      <name val="Times New Roman"/>
      <family val="1"/>
    </font>
    <font>
      <sz val="12"/>
      <color theme="1"/>
      <name val="Times New Roman"/>
      <family val="1"/>
    </font>
    <font>
      <sz val="12"/>
      <color rgb="FF00000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6" fontId="0" fillId="0" borderId="0" xfId="0" applyNumberFormat="1"/>
    <xf numFmtId="0" fontId="1" fillId="0" borderId="0" xfId="0" applyFont="1" applyFill="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xf numFmtId="0" fontId="1" fillId="0" borderId="1" xfId="0" applyFont="1" applyFill="1" applyBorder="1" applyAlignment="1">
      <alignment horizontal="right" vertical="center"/>
    </xf>
    <xf numFmtId="0" fontId="1" fillId="0" borderId="1" xfId="0" applyFont="1" applyFill="1" applyBorder="1" applyAlignment="1">
      <alignment horizontal="left" vertical="center" indent="1"/>
    </xf>
    <xf numFmtId="2" fontId="1" fillId="0" borderId="1" xfId="0" applyNumberFormat="1" applyFont="1" applyFill="1" applyBorder="1" applyAlignment="1">
      <alignment horizontal="center" vertical="center"/>
    </xf>
    <xf numFmtId="8"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indent="2"/>
    </xf>
    <xf numFmtId="0" fontId="1" fillId="0" borderId="1" xfId="0" applyFont="1" applyFill="1" applyBorder="1" applyAlignment="1">
      <alignment horizontal="left" vertical="center" indent="3"/>
    </xf>
    <xf numFmtId="1" fontId="1"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5" fillId="0" borderId="1" xfId="0" applyFont="1" applyFill="1" applyBorder="1" applyAlignment="1">
      <alignment vertical="center" wrapText="1"/>
    </xf>
    <xf numFmtId="8" fontId="2" fillId="0" borderId="1" xfId="0" applyNumberFormat="1" applyFont="1" applyFill="1" applyBorder="1" applyAlignment="1">
      <alignment horizontal="right" vertical="center"/>
    </xf>
    <xf numFmtId="0" fontId="5" fillId="0" borderId="1" xfId="0" applyFont="1" applyFill="1" applyBorder="1" applyAlignment="1">
      <alignment vertical="center"/>
    </xf>
    <xf numFmtId="6" fontId="2" fillId="0" borderId="1" xfId="0" applyNumberFormat="1" applyFont="1" applyFill="1" applyBorder="1" applyAlignment="1">
      <alignment horizontal="right" vertical="center"/>
    </xf>
    <xf numFmtId="0" fontId="2" fillId="0" borderId="1" xfId="0" applyFont="1" applyFill="1" applyBorder="1"/>
    <xf numFmtId="6" fontId="2" fillId="0" borderId="1" xfId="0" applyNumberFormat="1" applyFont="1" applyFill="1" applyBorder="1"/>
    <xf numFmtId="0" fontId="2" fillId="0" borderId="0" xfId="0" applyFont="1" applyFill="1"/>
    <xf numFmtId="0" fontId="2" fillId="0" borderId="1" xfId="0" applyFont="1" applyFill="1" applyBorder="1" applyAlignment="1">
      <alignment vertical="center" wrapText="1"/>
    </xf>
    <xf numFmtId="0" fontId="1" fillId="0" borderId="0" xfId="0" applyFont="1" applyAlignment="1">
      <alignment vertical="center"/>
    </xf>
    <xf numFmtId="0" fontId="4" fillId="0" borderId="0" xfId="0" applyFont="1" applyAlignment="1">
      <alignment vertical="center"/>
    </xf>
    <xf numFmtId="0" fontId="1" fillId="0" borderId="1" xfId="0" applyFont="1" applyFill="1" applyBorder="1" applyAlignment="1">
      <alignment horizontal="center" vertical="center"/>
    </xf>
    <xf numFmtId="0" fontId="8" fillId="0" borderId="0" xfId="0" applyFont="1" applyFill="1"/>
    <xf numFmtId="0" fontId="2" fillId="0" borderId="1" xfId="0" applyFont="1" applyFill="1" applyBorder="1" applyAlignment="1">
      <alignment horizontal="center" vertical="center" wrapText="1"/>
    </xf>
    <xf numFmtId="1" fontId="9" fillId="0" borderId="0" xfId="0" applyNumberFormat="1" applyFont="1" applyFill="1"/>
    <xf numFmtId="0" fontId="6" fillId="0" borderId="0" xfId="0" applyFont="1"/>
    <xf numFmtId="0" fontId="14" fillId="0" borderId="0" xfId="0" applyFont="1"/>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1"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5" fillId="0" borderId="0" xfId="0" applyFont="1" applyAlignment="1">
      <alignment vertical="center"/>
    </xf>
    <xf numFmtId="41" fontId="0" fillId="0" borderId="0" xfId="0" applyNumberFormat="1"/>
    <xf numFmtId="3" fontId="1" fillId="0" borderId="0" xfId="0" applyNumberFormat="1" applyFont="1" applyFill="1"/>
    <xf numFmtId="0" fontId="2" fillId="0" borderId="0" xfId="0" applyFont="1" applyAlignment="1">
      <alignment horizontal="center" vertical="center" wrapText="1"/>
    </xf>
    <xf numFmtId="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6" fontId="1" fillId="0" borderId="0" xfId="0" applyNumberFormat="1" applyFont="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6" fontId="14" fillId="0" borderId="0" xfId="0" applyNumberFormat="1" applyFont="1"/>
    <xf numFmtId="0" fontId="1" fillId="0" borderId="0" xfId="0" applyFont="1"/>
    <xf numFmtId="0" fontId="17" fillId="0" borderId="0" xfId="0" applyFont="1" applyAlignment="1">
      <alignment horizontal="left" vertical="center" indent="10"/>
    </xf>
    <xf numFmtId="0" fontId="13" fillId="0" borderId="0" xfId="0" applyFont="1" applyFill="1"/>
    <xf numFmtId="2" fontId="1" fillId="0" borderId="1" xfId="0" applyNumberFormat="1" applyFont="1" applyBorder="1" applyAlignment="1">
      <alignment horizontal="center" vertical="center" wrapText="1"/>
    </xf>
    <xf numFmtId="0" fontId="13" fillId="0" borderId="0" xfId="0" applyFont="1" applyAlignment="1">
      <alignment horizontal="center"/>
    </xf>
    <xf numFmtId="0" fontId="4" fillId="0" borderId="0" xfId="0" applyFont="1" applyAlignment="1">
      <alignment horizontal="left" vertical="center" wrapText="1"/>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0" xfId="0" applyFont="1" applyAlignment="1">
      <alignment horizontal="left" vertical="center" wrapText="1"/>
    </xf>
    <xf numFmtId="1"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BF24-128D-4EEE-9C4B-4BBF7D783829}">
  <dimension ref="A1:B8"/>
  <sheetViews>
    <sheetView tabSelected="1" workbookViewId="0">
      <selection activeCell="B5" sqref="B5"/>
    </sheetView>
  </sheetViews>
  <sheetFormatPr defaultRowHeight="14.5" x14ac:dyDescent="0.35"/>
  <cols>
    <col min="1" max="1" width="28.7265625" customWidth="1"/>
    <col min="2" max="2" width="12.1796875" customWidth="1"/>
  </cols>
  <sheetData>
    <row r="1" spans="1:2" ht="15.5" x14ac:dyDescent="0.35">
      <c r="A1" s="61" t="s">
        <v>118</v>
      </c>
      <c r="B1" s="61"/>
    </row>
    <row r="2" spans="1:2" x14ac:dyDescent="0.35">
      <c r="A2" t="s">
        <v>119</v>
      </c>
      <c r="B2" s="47">
        <f>'Table 1'!K37</f>
        <v>15.815688218492552</v>
      </c>
    </row>
    <row r="3" spans="1:2" x14ac:dyDescent="0.35">
      <c r="A3" t="s">
        <v>107</v>
      </c>
      <c r="B3" s="47">
        <f>ROUND(Respondents!F8,0)</f>
        <v>42</v>
      </c>
    </row>
    <row r="4" spans="1:2" x14ac:dyDescent="0.35">
      <c r="A4" t="s">
        <v>120</v>
      </c>
      <c r="B4" s="47">
        <f>'Table 1'!K35</f>
        <v>1340</v>
      </c>
    </row>
    <row r="5" spans="1:2" x14ac:dyDescent="0.35">
      <c r="A5" t="s">
        <v>121</v>
      </c>
      <c r="B5" s="1">
        <f>'Table 1'!I37</f>
        <v>545000</v>
      </c>
    </row>
    <row r="6" spans="1:2" x14ac:dyDescent="0.35">
      <c r="A6" t="s">
        <v>122</v>
      </c>
      <c r="B6" s="1">
        <f>'Table 1'!I36</f>
        <v>385000</v>
      </c>
    </row>
    <row r="7" spans="1:2" x14ac:dyDescent="0.35">
      <c r="A7" t="s">
        <v>100</v>
      </c>
      <c r="B7" s="47">
        <f>Responses!E7</f>
        <v>84.725999999999999</v>
      </c>
    </row>
    <row r="8" spans="1:2" x14ac:dyDescent="0.35">
      <c r="A8" t="s">
        <v>145</v>
      </c>
      <c r="B8" t="s">
        <v>146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opLeftCell="A25" workbookViewId="0">
      <selection activeCell="I36" sqref="I36"/>
    </sheetView>
  </sheetViews>
  <sheetFormatPr defaultColWidth="9.1796875" defaultRowHeight="13" x14ac:dyDescent="0.3"/>
  <cols>
    <col min="1" max="1" width="42.81640625" style="2" customWidth="1"/>
    <col min="2" max="2" width="11.1796875" style="2" customWidth="1"/>
    <col min="3" max="3" width="11.453125" style="2" customWidth="1"/>
    <col min="4" max="4" width="10.1796875" style="2" customWidth="1"/>
    <col min="5" max="5" width="11.453125" style="2" customWidth="1"/>
    <col min="6" max="8" width="9.26953125" style="2" bestFit="1" customWidth="1"/>
    <col min="9" max="9" width="12.54296875" style="2" customWidth="1"/>
    <col min="10" max="11" width="9.1796875" style="2"/>
    <col min="12" max="12" width="10.453125" style="2" bestFit="1" customWidth="1"/>
    <col min="13" max="13" width="15.26953125" style="2" customWidth="1"/>
    <col min="14" max="14" width="14.1796875" style="2" customWidth="1"/>
    <col min="15" max="16384" width="9.1796875" style="2"/>
  </cols>
  <sheetData>
    <row r="1" spans="1:14" ht="15" x14ac:dyDescent="0.3">
      <c r="A1" s="59" t="s">
        <v>143</v>
      </c>
    </row>
    <row r="2" spans="1:14" x14ac:dyDescent="0.3">
      <c r="A2" s="22"/>
    </row>
    <row r="3" spans="1:14" x14ac:dyDescent="0.3">
      <c r="F3" s="2">
        <v>123.94</v>
      </c>
      <c r="G3" s="2">
        <v>157.61000000000001</v>
      </c>
      <c r="H3" s="2">
        <v>62.52</v>
      </c>
    </row>
    <row r="4" spans="1:14" x14ac:dyDescent="0.3">
      <c r="A4" s="65" t="s">
        <v>0</v>
      </c>
      <c r="B4" s="3" t="s">
        <v>1</v>
      </c>
      <c r="C4" s="3" t="s">
        <v>2</v>
      </c>
      <c r="D4" s="3" t="s">
        <v>3</v>
      </c>
      <c r="E4" s="3" t="s">
        <v>4</v>
      </c>
      <c r="F4" s="3" t="s">
        <v>5</v>
      </c>
      <c r="G4" s="3" t="s">
        <v>6</v>
      </c>
      <c r="H4" s="3" t="s">
        <v>7</v>
      </c>
      <c r="I4" s="3" t="s">
        <v>8</v>
      </c>
    </row>
    <row r="5" spans="1:14" ht="65" x14ac:dyDescent="0.3">
      <c r="A5" s="65"/>
      <c r="B5" s="65" t="s">
        <v>9</v>
      </c>
      <c r="C5" s="65" t="s">
        <v>10</v>
      </c>
      <c r="D5" s="4" t="s">
        <v>11</v>
      </c>
      <c r="E5" s="65" t="s">
        <v>13</v>
      </c>
      <c r="F5" s="4" t="s">
        <v>60</v>
      </c>
      <c r="G5" s="4" t="s">
        <v>61</v>
      </c>
      <c r="H5" s="4" t="s">
        <v>62</v>
      </c>
      <c r="I5" s="4" t="s">
        <v>14</v>
      </c>
    </row>
    <row r="6" spans="1:14" ht="15" x14ac:dyDescent="0.3">
      <c r="A6" s="65"/>
      <c r="B6" s="65"/>
      <c r="C6" s="65"/>
      <c r="D6" s="4" t="s">
        <v>12</v>
      </c>
      <c r="E6" s="65"/>
      <c r="F6" s="4" t="s">
        <v>44</v>
      </c>
      <c r="G6" s="4" t="s">
        <v>64</v>
      </c>
      <c r="H6" s="4" t="s">
        <v>63</v>
      </c>
      <c r="I6" s="4" t="s">
        <v>15</v>
      </c>
    </row>
    <row r="7" spans="1:14" x14ac:dyDescent="0.3">
      <c r="A7" s="5" t="s">
        <v>16</v>
      </c>
      <c r="B7" s="6" t="s">
        <v>17</v>
      </c>
      <c r="C7" s="7"/>
      <c r="D7" s="7"/>
      <c r="E7" s="7"/>
      <c r="F7" s="7"/>
      <c r="G7" s="7"/>
      <c r="H7" s="7"/>
      <c r="I7" s="7"/>
    </row>
    <row r="8" spans="1:14" x14ac:dyDescent="0.3">
      <c r="A8" s="5" t="s">
        <v>18</v>
      </c>
      <c r="B8" s="6" t="s">
        <v>17</v>
      </c>
      <c r="C8" s="7"/>
      <c r="D8" s="7"/>
      <c r="E8" s="7"/>
      <c r="F8" s="7"/>
      <c r="G8" s="7"/>
      <c r="H8" s="7"/>
      <c r="I8" s="7"/>
      <c r="M8" s="2" t="s">
        <v>47</v>
      </c>
      <c r="N8" s="2">
        <f>Respondents!B5</f>
        <v>0.33</v>
      </c>
    </row>
    <row r="9" spans="1:14" x14ac:dyDescent="0.3">
      <c r="A9" s="5" t="s">
        <v>19</v>
      </c>
      <c r="B9" s="6"/>
      <c r="C9" s="6"/>
      <c r="D9" s="6"/>
      <c r="E9" s="6"/>
      <c r="F9" s="6"/>
      <c r="G9" s="6"/>
      <c r="H9" s="6"/>
      <c r="I9" s="8"/>
      <c r="M9" s="2" t="s">
        <v>30</v>
      </c>
      <c r="N9" s="2">
        <v>42</v>
      </c>
    </row>
    <row r="10" spans="1:14" ht="15.5" x14ac:dyDescent="0.3">
      <c r="A10" s="9" t="s">
        <v>58</v>
      </c>
      <c r="B10" s="6">
        <v>1</v>
      </c>
      <c r="C10" s="6">
        <v>1</v>
      </c>
      <c r="D10" s="6">
        <f>B10*C10</f>
        <v>1</v>
      </c>
      <c r="E10" s="6">
        <f>N9</f>
        <v>42</v>
      </c>
      <c r="F10" s="6">
        <f>D10*E10</f>
        <v>42</v>
      </c>
      <c r="G10" s="10">
        <f>F10*0.05</f>
        <v>2.1</v>
      </c>
      <c r="H10" s="10">
        <f>F10*0.1</f>
        <v>4.2</v>
      </c>
      <c r="I10" s="11">
        <f>F10*$F$3+G10*$G$3+H10*$H$3</f>
        <v>5799.0449999999992</v>
      </c>
    </row>
    <row r="11" spans="1:14" x14ac:dyDescent="0.3">
      <c r="A11" s="9" t="s">
        <v>20</v>
      </c>
      <c r="B11" s="6"/>
      <c r="C11" s="6"/>
      <c r="D11" s="6"/>
      <c r="E11" s="6"/>
      <c r="F11" s="6"/>
      <c r="G11" s="6"/>
      <c r="H11" s="6"/>
      <c r="I11" s="8"/>
    </row>
    <row r="12" spans="1:14" x14ac:dyDescent="0.3">
      <c r="A12" s="12" t="s">
        <v>21</v>
      </c>
      <c r="B12" s="6"/>
      <c r="C12" s="6"/>
      <c r="D12" s="6"/>
      <c r="E12" s="6"/>
      <c r="F12" s="6"/>
      <c r="G12" s="6"/>
      <c r="H12" s="6"/>
      <c r="I12" s="8"/>
    </row>
    <row r="13" spans="1:14" ht="15.5" x14ac:dyDescent="0.3">
      <c r="A13" s="13" t="s">
        <v>22</v>
      </c>
      <c r="B13" s="6">
        <v>280</v>
      </c>
      <c r="C13" s="6">
        <v>1</v>
      </c>
      <c r="D13" s="6">
        <f>B13*C13</f>
        <v>280</v>
      </c>
      <c r="E13" s="6">
        <f>N8</f>
        <v>0.33</v>
      </c>
      <c r="F13" s="6">
        <f>D13*E13</f>
        <v>92.4</v>
      </c>
      <c r="G13" s="10">
        <f>F13*0.05</f>
        <v>4.62</v>
      </c>
      <c r="H13" s="10">
        <f>F13*0.1</f>
        <v>9.24</v>
      </c>
      <c r="I13" s="11">
        <f>F13*$F$3+G13*$G$3+H13*$H$3</f>
        <v>12757.899000000001</v>
      </c>
    </row>
    <row r="14" spans="1:14" ht="15.5" x14ac:dyDescent="0.3">
      <c r="A14" s="13" t="s">
        <v>23</v>
      </c>
      <c r="B14" s="6">
        <v>280</v>
      </c>
      <c r="C14" s="6">
        <v>0.2</v>
      </c>
      <c r="D14" s="6">
        <f>B14*C14</f>
        <v>56</v>
      </c>
      <c r="E14" s="6">
        <f>N8</f>
        <v>0.33</v>
      </c>
      <c r="F14" s="6">
        <f>D14*E14</f>
        <v>18.48</v>
      </c>
      <c r="G14" s="10">
        <f>F14*0.05</f>
        <v>0.92400000000000004</v>
      </c>
      <c r="H14" s="10">
        <f>F14*0.1</f>
        <v>1.8480000000000001</v>
      </c>
      <c r="I14" s="11">
        <f>F14*$F$3+G14*$G$3+H14*$H$3</f>
        <v>2551.5798</v>
      </c>
    </row>
    <row r="15" spans="1:14" x14ac:dyDescent="0.3">
      <c r="A15" s="9" t="s">
        <v>24</v>
      </c>
      <c r="B15" s="26" t="s">
        <v>93</v>
      </c>
      <c r="C15" s="26"/>
      <c r="D15" s="26"/>
      <c r="E15" s="26"/>
      <c r="F15" s="26"/>
      <c r="G15" s="26"/>
      <c r="H15" s="26"/>
      <c r="I15" s="8"/>
    </row>
    <row r="16" spans="1:14" x14ac:dyDescent="0.3">
      <c r="A16" s="9" t="s">
        <v>25</v>
      </c>
      <c r="B16" s="26" t="s">
        <v>93</v>
      </c>
      <c r="C16" s="26"/>
      <c r="D16" s="26"/>
      <c r="E16" s="26"/>
      <c r="F16" s="26"/>
      <c r="G16" s="26"/>
      <c r="H16" s="26"/>
      <c r="I16" s="8"/>
    </row>
    <row r="17" spans="1:9" x14ac:dyDescent="0.3">
      <c r="A17" s="9" t="s">
        <v>26</v>
      </c>
      <c r="B17" s="6"/>
      <c r="C17" s="6"/>
      <c r="D17" s="6"/>
      <c r="E17" s="6"/>
      <c r="F17" s="6"/>
      <c r="G17" s="6"/>
      <c r="H17" s="6"/>
      <c r="I17" s="8"/>
    </row>
    <row r="18" spans="1:9" x14ac:dyDescent="0.3">
      <c r="A18" s="12" t="s">
        <v>21</v>
      </c>
      <c r="B18" s="6"/>
      <c r="C18" s="6"/>
      <c r="D18" s="6"/>
      <c r="E18" s="6"/>
      <c r="F18" s="6"/>
      <c r="G18" s="6"/>
      <c r="H18" s="6"/>
      <c r="I18" s="8"/>
    </row>
    <row r="19" spans="1:9" ht="15.5" x14ac:dyDescent="0.3">
      <c r="A19" s="13" t="s">
        <v>27</v>
      </c>
      <c r="B19" s="6">
        <v>2</v>
      </c>
      <c r="C19" s="6">
        <v>1</v>
      </c>
      <c r="D19" s="6">
        <f>B19*C19</f>
        <v>2</v>
      </c>
      <c r="E19" s="6">
        <f>N8</f>
        <v>0.33</v>
      </c>
      <c r="F19" s="6">
        <f>D19*E19</f>
        <v>0.66</v>
      </c>
      <c r="G19" s="10">
        <f>F19*0.05</f>
        <v>3.3000000000000002E-2</v>
      </c>
      <c r="H19" s="10">
        <f>F19*0.1</f>
        <v>6.6000000000000003E-2</v>
      </c>
      <c r="I19" s="11">
        <f>F19*$F$3+G19*$G$3+H19*$H$3</f>
        <v>91.127850000000009</v>
      </c>
    </row>
    <row r="20" spans="1:9" ht="15.5" x14ac:dyDescent="0.3">
      <c r="A20" s="13" t="s">
        <v>28</v>
      </c>
      <c r="B20" s="6">
        <v>2</v>
      </c>
      <c r="C20" s="6">
        <v>1.2</v>
      </c>
      <c r="D20" s="6">
        <f>B20*C20</f>
        <v>2.4</v>
      </c>
      <c r="E20" s="6">
        <f>N8</f>
        <v>0.33</v>
      </c>
      <c r="F20" s="6">
        <f>D20*E20</f>
        <v>0.79200000000000004</v>
      </c>
      <c r="G20" s="10">
        <f>F20*0.05</f>
        <v>3.9600000000000003E-2</v>
      </c>
      <c r="H20" s="10">
        <f>F20*0.1</f>
        <v>7.9200000000000007E-2</v>
      </c>
      <c r="I20" s="11">
        <f>F20*$F$3+G20*$G$3+H20*$H$3</f>
        <v>109.35342</v>
      </c>
    </row>
    <row r="21" spans="1:9" x14ac:dyDescent="0.3">
      <c r="A21" s="13" t="s">
        <v>29</v>
      </c>
      <c r="B21" s="26" t="s">
        <v>93</v>
      </c>
      <c r="C21" s="26"/>
      <c r="D21" s="26"/>
      <c r="E21" s="26"/>
      <c r="F21" s="26"/>
      <c r="G21" s="26"/>
      <c r="H21" s="26"/>
      <c r="I21" s="8"/>
    </row>
    <row r="22" spans="1:9" x14ac:dyDescent="0.3">
      <c r="A22" s="12" t="s">
        <v>30</v>
      </c>
      <c r="B22" s="6"/>
      <c r="C22" s="6"/>
      <c r="D22" s="6"/>
      <c r="E22" s="6"/>
      <c r="F22" s="6"/>
      <c r="G22" s="6"/>
      <c r="H22" s="6"/>
      <c r="I22" s="8"/>
    </row>
    <row r="23" spans="1:9" ht="15.5" x14ac:dyDescent="0.3">
      <c r="A23" s="13" t="s">
        <v>31</v>
      </c>
      <c r="B23" s="6">
        <v>4</v>
      </c>
      <c r="C23" s="6">
        <v>2</v>
      </c>
      <c r="D23" s="6">
        <f>B23*C23</f>
        <v>8</v>
      </c>
      <c r="E23" s="6">
        <f>N9</f>
        <v>42</v>
      </c>
      <c r="F23" s="6">
        <f>D23*E23</f>
        <v>336</v>
      </c>
      <c r="G23" s="14">
        <f>F23*0.05</f>
        <v>16.8</v>
      </c>
      <c r="H23" s="14">
        <f>F23*0.1</f>
        <v>33.6</v>
      </c>
      <c r="I23" s="11">
        <f>F23*$F$3+G23*$G$3+H23*$H$3</f>
        <v>46392.359999999993</v>
      </c>
    </row>
    <row r="24" spans="1:9" x14ac:dyDescent="0.3">
      <c r="A24" s="15" t="s">
        <v>32</v>
      </c>
      <c r="B24" s="16"/>
      <c r="C24" s="16"/>
      <c r="D24" s="16"/>
      <c r="E24" s="16"/>
      <c r="F24" s="63">
        <f>SUM(F10:H14,F19:H20,F23:H23)</f>
        <v>563.8818</v>
      </c>
      <c r="G24" s="63"/>
      <c r="H24" s="63"/>
      <c r="I24" s="17">
        <f>SUM(I10:I23)</f>
        <v>67701.36507</v>
      </c>
    </row>
    <row r="25" spans="1:9" x14ac:dyDescent="0.3">
      <c r="A25" s="5" t="s">
        <v>33</v>
      </c>
      <c r="B25" s="6"/>
      <c r="C25" s="6"/>
      <c r="D25" s="6"/>
      <c r="E25" s="6"/>
      <c r="F25" s="6"/>
      <c r="G25" s="6"/>
      <c r="H25" s="6"/>
      <c r="I25" s="8"/>
    </row>
    <row r="26" spans="1:9" x14ac:dyDescent="0.3">
      <c r="A26" s="9" t="s">
        <v>59</v>
      </c>
      <c r="B26" s="26" t="s">
        <v>94</v>
      </c>
      <c r="C26" s="26"/>
      <c r="D26" s="26"/>
      <c r="E26" s="26"/>
      <c r="F26" s="26"/>
      <c r="G26" s="26"/>
      <c r="H26" s="26"/>
      <c r="I26" s="8"/>
    </row>
    <row r="27" spans="1:9" x14ac:dyDescent="0.3">
      <c r="A27" s="9" t="s">
        <v>34</v>
      </c>
      <c r="B27" s="26" t="s">
        <v>93</v>
      </c>
      <c r="C27" s="26"/>
      <c r="D27" s="26"/>
      <c r="E27" s="26"/>
      <c r="F27" s="26"/>
      <c r="G27" s="26"/>
      <c r="H27" s="26"/>
      <c r="I27" s="8"/>
    </row>
    <row r="28" spans="1:9" x14ac:dyDescent="0.3">
      <c r="A28" s="9" t="s">
        <v>35</v>
      </c>
      <c r="B28" s="26" t="s">
        <v>93</v>
      </c>
      <c r="C28" s="26"/>
      <c r="D28" s="26"/>
      <c r="E28" s="26"/>
      <c r="F28" s="26"/>
      <c r="G28" s="26"/>
      <c r="H28" s="26"/>
      <c r="I28" s="8"/>
    </row>
    <row r="29" spans="1:9" x14ac:dyDescent="0.3">
      <c r="A29" s="9" t="s">
        <v>36</v>
      </c>
      <c r="B29" s="6" t="s">
        <v>17</v>
      </c>
      <c r="C29" s="7"/>
      <c r="D29" s="7"/>
      <c r="E29" s="7"/>
      <c r="F29" s="7"/>
      <c r="G29" s="7"/>
      <c r="H29" s="7"/>
      <c r="I29" s="7"/>
    </row>
    <row r="30" spans="1:9" x14ac:dyDescent="0.3">
      <c r="A30" s="9" t="s">
        <v>37</v>
      </c>
      <c r="B30" s="6"/>
      <c r="C30" s="6" t="s">
        <v>38</v>
      </c>
      <c r="D30" s="6"/>
      <c r="E30" s="6"/>
      <c r="F30" s="6"/>
      <c r="G30" s="6"/>
      <c r="H30" s="6"/>
      <c r="I30" s="8"/>
    </row>
    <row r="31" spans="1:9" ht="15.5" x14ac:dyDescent="0.3">
      <c r="A31" s="12" t="s">
        <v>39</v>
      </c>
      <c r="B31" s="6">
        <v>1.5</v>
      </c>
      <c r="C31" s="6">
        <v>2</v>
      </c>
      <c r="D31" s="6">
        <f>B31*C31</f>
        <v>3</v>
      </c>
      <c r="E31" s="6">
        <f>N9</f>
        <v>42</v>
      </c>
      <c r="F31" s="6">
        <f>D31*E31</f>
        <v>126</v>
      </c>
      <c r="G31" s="10">
        <f>F31*0.05</f>
        <v>6.3000000000000007</v>
      </c>
      <c r="H31" s="10">
        <f>F31*0.1</f>
        <v>12.600000000000001</v>
      </c>
      <c r="I31" s="11">
        <f>F31*$F$3+G31*$G$3+H31*$H$3</f>
        <v>17397.135000000002</v>
      </c>
    </row>
    <row r="32" spans="1:9" ht="15.5" x14ac:dyDescent="0.3">
      <c r="A32" s="12" t="s">
        <v>40</v>
      </c>
      <c r="B32" s="6">
        <v>0.25</v>
      </c>
      <c r="C32" s="6">
        <v>52</v>
      </c>
      <c r="D32" s="6">
        <f>B32*C32</f>
        <v>13</v>
      </c>
      <c r="E32" s="6">
        <f>N9</f>
        <v>42</v>
      </c>
      <c r="F32" s="6">
        <f>D32*E32</f>
        <v>546</v>
      </c>
      <c r="G32" s="10">
        <f>F32*0.05</f>
        <v>27.3</v>
      </c>
      <c r="H32" s="10">
        <f>F32*0.1</f>
        <v>54.6</v>
      </c>
      <c r="I32" s="11">
        <f>F32*$F$3+G32*$G$3+H32*$H$3</f>
        <v>75387.585000000006</v>
      </c>
    </row>
    <row r="33" spans="1:12" x14ac:dyDescent="0.3">
      <c r="A33" s="9" t="s">
        <v>41</v>
      </c>
      <c r="B33" s="6" t="s">
        <v>17</v>
      </c>
      <c r="C33" s="7"/>
      <c r="D33" s="7"/>
      <c r="E33" s="7"/>
      <c r="F33" s="7"/>
      <c r="G33" s="7"/>
      <c r="H33" s="7"/>
      <c r="I33" s="7"/>
    </row>
    <row r="34" spans="1:12" x14ac:dyDescent="0.3">
      <c r="A34" s="15" t="s">
        <v>42</v>
      </c>
      <c r="B34" s="16"/>
      <c r="C34" s="16"/>
      <c r="D34" s="16"/>
      <c r="E34" s="16"/>
      <c r="F34" s="63">
        <f>SUM(F31:H32)</f>
        <v>772.8</v>
      </c>
      <c r="G34" s="63"/>
      <c r="H34" s="63"/>
      <c r="I34" s="17">
        <f>SUM(I31:I32)</f>
        <v>92784.72</v>
      </c>
    </row>
    <row r="35" spans="1:12" ht="15" x14ac:dyDescent="0.3">
      <c r="A35" s="18" t="s">
        <v>96</v>
      </c>
      <c r="B35" s="18"/>
      <c r="C35" s="18"/>
      <c r="D35" s="18"/>
      <c r="E35" s="18"/>
      <c r="F35" s="64">
        <f>ROUND(F24+F34,-1)</f>
        <v>1340</v>
      </c>
      <c r="G35" s="64"/>
      <c r="H35" s="64"/>
      <c r="I35" s="19">
        <f>ROUND(I24+I34, -3)</f>
        <v>160000</v>
      </c>
      <c r="J35" s="27"/>
      <c r="K35" s="48">
        <f>F35</f>
        <v>1340</v>
      </c>
    </row>
    <row r="36" spans="1:12" ht="15" x14ac:dyDescent="0.3">
      <c r="A36" s="20" t="s">
        <v>97</v>
      </c>
      <c r="B36" s="7"/>
      <c r="C36" s="7"/>
      <c r="D36" s="7"/>
      <c r="E36" s="7"/>
      <c r="F36" s="7"/>
      <c r="G36" s="7"/>
      <c r="H36" s="7"/>
      <c r="I36" s="21">
        <f>'Capital and O&amp;M'!I5</f>
        <v>385000</v>
      </c>
    </row>
    <row r="37" spans="1:12" s="22" customFormat="1" ht="15" x14ac:dyDescent="0.3">
      <c r="A37" s="20" t="s">
        <v>98</v>
      </c>
      <c r="B37" s="20"/>
      <c r="C37" s="20"/>
      <c r="D37" s="20"/>
      <c r="E37" s="20"/>
      <c r="F37" s="20"/>
      <c r="G37" s="20"/>
      <c r="H37" s="20"/>
      <c r="I37" s="21">
        <f>ROUND(I35+I36, -3)</f>
        <v>545000</v>
      </c>
      <c r="K37" s="29">
        <f>F35/Responses!E7</f>
        <v>15.815688218492552</v>
      </c>
      <c r="L37" s="22" t="s">
        <v>82</v>
      </c>
    </row>
    <row r="39" spans="1:12" x14ac:dyDescent="0.3">
      <c r="A39" s="24" t="s">
        <v>83</v>
      </c>
    </row>
    <row r="40" spans="1:12" ht="41.5" customHeight="1" x14ac:dyDescent="0.3">
      <c r="A40" s="66" t="s">
        <v>139</v>
      </c>
      <c r="B40" s="66"/>
      <c r="C40" s="66"/>
      <c r="D40" s="66"/>
      <c r="E40" s="66"/>
      <c r="F40" s="66"/>
      <c r="G40" s="66"/>
      <c r="H40" s="66"/>
      <c r="I40" s="66"/>
    </row>
    <row r="41" spans="1:12" ht="59.5" customHeight="1" x14ac:dyDescent="0.3">
      <c r="A41" s="62" t="s">
        <v>141</v>
      </c>
      <c r="B41" s="62"/>
      <c r="C41" s="62"/>
      <c r="D41" s="62"/>
      <c r="E41" s="62"/>
      <c r="F41" s="62"/>
      <c r="G41" s="62"/>
      <c r="H41" s="62"/>
      <c r="I41" s="62"/>
    </row>
    <row r="42" spans="1:12" ht="15.5" x14ac:dyDescent="0.3">
      <c r="A42" s="25" t="s">
        <v>131</v>
      </c>
    </row>
    <row r="43" spans="1:12" ht="15.5" x14ac:dyDescent="0.3">
      <c r="A43" s="25" t="s">
        <v>132</v>
      </c>
    </row>
    <row r="44" spans="1:12" ht="15.5" x14ac:dyDescent="0.3">
      <c r="A44" s="25" t="s">
        <v>133</v>
      </c>
    </row>
    <row r="45" spans="1:12" ht="15.5" x14ac:dyDescent="0.3">
      <c r="A45" s="25" t="s">
        <v>134</v>
      </c>
    </row>
    <row r="46" spans="1:12" ht="15.5" x14ac:dyDescent="0.3">
      <c r="A46" s="25" t="s">
        <v>135</v>
      </c>
    </row>
    <row r="47" spans="1:12" ht="15.5" x14ac:dyDescent="0.3">
      <c r="A47" s="25" t="s">
        <v>136</v>
      </c>
    </row>
    <row r="48" spans="1:12" ht="15.5" x14ac:dyDescent="0.3">
      <c r="A48" s="25" t="s">
        <v>137</v>
      </c>
    </row>
    <row r="49" spans="1:2" ht="15.5" x14ac:dyDescent="0.3">
      <c r="A49" s="25" t="s">
        <v>138</v>
      </c>
    </row>
    <row r="50" spans="1:2" ht="15.5" x14ac:dyDescent="0.3">
      <c r="A50" s="25" t="s">
        <v>84</v>
      </c>
    </row>
    <row r="53" spans="1:2" ht="15.5" x14ac:dyDescent="0.3">
      <c r="A53" s="58"/>
      <c r="B53" s="58"/>
    </row>
    <row r="54" spans="1:2" ht="15.5" x14ac:dyDescent="0.3">
      <c r="A54" s="58"/>
      <c r="B54" s="58"/>
    </row>
    <row r="55" spans="1:2" ht="15.5" x14ac:dyDescent="0.3">
      <c r="A55" s="58"/>
      <c r="B55" s="58"/>
    </row>
  </sheetData>
  <mergeCells count="9">
    <mergeCell ref="A41:I41"/>
    <mergeCell ref="F34:H34"/>
    <mergeCell ref="F35:H35"/>
    <mergeCell ref="F24:H24"/>
    <mergeCell ref="A4:A6"/>
    <mergeCell ref="B5:B6"/>
    <mergeCell ref="C5:C6"/>
    <mergeCell ref="E5:E6"/>
    <mergeCell ref="A40:I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opLeftCell="A20" workbookViewId="0">
      <selection activeCell="A24" sqref="A24:I24"/>
    </sheetView>
  </sheetViews>
  <sheetFormatPr defaultRowHeight="14.5" x14ac:dyDescent="0.35"/>
  <cols>
    <col min="1" max="1" width="41.26953125" bestFit="1" customWidth="1"/>
    <col min="2" max="2" width="9.453125" customWidth="1"/>
    <col min="3" max="3" width="10.453125" customWidth="1"/>
    <col min="4" max="4" width="9.81640625" customWidth="1"/>
    <col min="5" max="5" width="10.54296875" customWidth="1"/>
    <col min="7" max="7" width="10.54296875" customWidth="1"/>
    <col min="9" max="9" width="12.81640625" customWidth="1"/>
  </cols>
  <sheetData>
    <row r="1" spans="1:9" ht="15.5" x14ac:dyDescent="0.35">
      <c r="A1" s="30" t="s">
        <v>99</v>
      </c>
    </row>
    <row r="2" spans="1:9" ht="13.5" customHeight="1" x14ac:dyDescent="0.35">
      <c r="F2">
        <v>52.37</v>
      </c>
      <c r="G2">
        <v>70.56</v>
      </c>
      <c r="H2">
        <v>28.34</v>
      </c>
    </row>
    <row r="3" spans="1:9" x14ac:dyDescent="0.35">
      <c r="A3" s="65" t="s">
        <v>0</v>
      </c>
      <c r="B3" s="3" t="s">
        <v>1</v>
      </c>
      <c r="C3" s="3" t="s">
        <v>2</v>
      </c>
      <c r="D3" s="3" t="s">
        <v>3</v>
      </c>
      <c r="E3" s="3" t="s">
        <v>4</v>
      </c>
      <c r="F3" s="3" t="s">
        <v>5</v>
      </c>
      <c r="G3" s="3" t="s">
        <v>6</v>
      </c>
      <c r="H3" s="3" t="s">
        <v>7</v>
      </c>
      <c r="I3" s="3" t="s">
        <v>8</v>
      </c>
    </row>
    <row r="4" spans="1:9" ht="51" customHeight="1" x14ac:dyDescent="0.35">
      <c r="A4" s="65"/>
      <c r="B4" s="28" t="s">
        <v>65</v>
      </c>
      <c r="C4" s="28" t="s">
        <v>10</v>
      </c>
      <c r="D4" s="28" t="s">
        <v>66</v>
      </c>
      <c r="E4" s="28" t="s">
        <v>13</v>
      </c>
      <c r="F4" s="28" t="s">
        <v>67</v>
      </c>
      <c r="G4" s="28" t="s">
        <v>68</v>
      </c>
      <c r="H4" s="28" t="s">
        <v>69</v>
      </c>
      <c r="I4" s="28" t="s">
        <v>45</v>
      </c>
    </row>
    <row r="5" spans="1:9" ht="15" x14ac:dyDescent="0.35">
      <c r="A5" s="65"/>
      <c r="B5" s="4"/>
      <c r="C5" s="23"/>
      <c r="D5" s="4" t="s">
        <v>43</v>
      </c>
      <c r="E5" s="23"/>
      <c r="F5" s="4" t="s">
        <v>44</v>
      </c>
      <c r="G5" s="4" t="s">
        <v>64</v>
      </c>
      <c r="H5" s="4" t="s">
        <v>63</v>
      </c>
      <c r="I5" s="4" t="s">
        <v>15</v>
      </c>
    </row>
    <row r="6" spans="1:9" x14ac:dyDescent="0.35">
      <c r="A6" s="5" t="s">
        <v>46</v>
      </c>
      <c r="B6" s="6"/>
      <c r="C6" s="6"/>
      <c r="D6" s="6"/>
      <c r="E6" s="6"/>
      <c r="F6" s="6"/>
      <c r="G6" s="6"/>
      <c r="H6" s="6"/>
      <c r="I6" s="8"/>
    </row>
    <row r="7" spans="1:9" x14ac:dyDescent="0.35">
      <c r="A7" s="9" t="s">
        <v>47</v>
      </c>
      <c r="B7" s="6"/>
      <c r="C7" s="6"/>
      <c r="D7" s="6"/>
      <c r="E7" s="6"/>
      <c r="F7" s="6"/>
      <c r="G7" s="6"/>
      <c r="H7" s="6"/>
      <c r="I7" s="8"/>
    </row>
    <row r="8" spans="1:9" ht="15.5" x14ac:dyDescent="0.35">
      <c r="A8" s="12" t="s">
        <v>48</v>
      </c>
      <c r="B8" s="6">
        <v>24</v>
      </c>
      <c r="C8" s="6">
        <v>1</v>
      </c>
      <c r="D8" s="6">
        <f>B8*C8</f>
        <v>24</v>
      </c>
      <c r="E8" s="6">
        <f>'Table 1'!N8</f>
        <v>0.33</v>
      </c>
      <c r="F8" s="6">
        <f>D8*E8</f>
        <v>7.92</v>
      </c>
      <c r="G8" s="10">
        <f>F8*0.05</f>
        <v>0.39600000000000002</v>
      </c>
      <c r="H8" s="10">
        <f>F8*0.1</f>
        <v>0.79200000000000004</v>
      </c>
      <c r="I8" s="11">
        <f>F8*$F$2+G8*$G$2+H8*$H$2</f>
        <v>465.15744000000001</v>
      </c>
    </row>
    <row r="9" spans="1:9" ht="15.5" x14ac:dyDescent="0.35">
      <c r="A9" s="12" t="s">
        <v>49</v>
      </c>
      <c r="B9" s="6">
        <v>24</v>
      </c>
      <c r="C9" s="6">
        <v>0.2</v>
      </c>
      <c r="D9" s="6">
        <f>B9*C9</f>
        <v>4.8000000000000007</v>
      </c>
      <c r="E9" s="6">
        <f>E8</f>
        <v>0.33</v>
      </c>
      <c r="F9" s="10">
        <f>D9*E9</f>
        <v>1.5840000000000003</v>
      </c>
      <c r="G9" s="10">
        <f>F9*0.05</f>
        <v>7.920000000000002E-2</v>
      </c>
      <c r="H9" s="10">
        <f>F9*0.1</f>
        <v>0.15840000000000004</v>
      </c>
      <c r="I9" s="11">
        <f>F9*$F$2+G9*$G$2+H9*$H$2</f>
        <v>93.03148800000001</v>
      </c>
    </row>
    <row r="10" spans="1:9" x14ac:dyDescent="0.35">
      <c r="A10" s="5" t="s">
        <v>50</v>
      </c>
      <c r="B10" s="6"/>
      <c r="C10" s="6"/>
      <c r="D10" s="6"/>
      <c r="E10" s="6"/>
      <c r="F10" s="6"/>
      <c r="G10" s="6"/>
      <c r="H10" s="6"/>
      <c r="I10" s="8"/>
    </row>
    <row r="11" spans="1:9" x14ac:dyDescent="0.35">
      <c r="A11" s="9" t="s">
        <v>47</v>
      </c>
      <c r="B11" s="6"/>
      <c r="C11" s="6"/>
      <c r="D11" s="6"/>
      <c r="E11" s="6"/>
      <c r="F11" s="6"/>
      <c r="G11" s="6"/>
      <c r="H11" s="6"/>
      <c r="I11" s="8"/>
    </row>
    <row r="12" spans="1:9" ht="15.5" x14ac:dyDescent="0.35">
      <c r="A12" s="12" t="s">
        <v>51</v>
      </c>
      <c r="B12" s="6">
        <v>2</v>
      </c>
      <c r="C12" s="6">
        <v>1</v>
      </c>
      <c r="D12" s="6">
        <f>B12*C12</f>
        <v>2</v>
      </c>
      <c r="E12" s="6">
        <f>$E$8</f>
        <v>0.33</v>
      </c>
      <c r="F12" s="6">
        <f>D12*E12</f>
        <v>0.66</v>
      </c>
      <c r="G12" s="10">
        <f>F12*0.05</f>
        <v>3.3000000000000002E-2</v>
      </c>
      <c r="H12" s="10">
        <f>F12*0.1</f>
        <v>6.6000000000000003E-2</v>
      </c>
      <c r="I12" s="11">
        <f>F12*$F$2+G12*$G$2+H12*$H$2</f>
        <v>38.763120000000001</v>
      </c>
    </row>
    <row r="13" spans="1:9" ht="15.5" x14ac:dyDescent="0.35">
      <c r="A13" s="12" t="s">
        <v>52</v>
      </c>
      <c r="B13" s="6">
        <v>0.5</v>
      </c>
      <c r="C13" s="6">
        <v>1</v>
      </c>
      <c r="D13" s="6">
        <f>B13*C13</f>
        <v>0.5</v>
      </c>
      <c r="E13" s="6">
        <f t="shared" ref="E13:E16" si="0">$E$8</f>
        <v>0.33</v>
      </c>
      <c r="F13" s="10">
        <f>D13*E13</f>
        <v>0.16500000000000001</v>
      </c>
      <c r="G13" s="10">
        <f>F13*0.05</f>
        <v>8.2500000000000004E-3</v>
      </c>
      <c r="H13" s="10">
        <f>F13*0.1</f>
        <v>1.6500000000000001E-2</v>
      </c>
      <c r="I13" s="11">
        <f>F13*$F$2+G13*$G$2+H13*$H$2</f>
        <v>9.6907800000000002</v>
      </c>
    </row>
    <row r="14" spans="1:9" ht="15.5" x14ac:dyDescent="0.35">
      <c r="A14" s="12" t="s">
        <v>53</v>
      </c>
      <c r="B14" s="6">
        <v>0.5</v>
      </c>
      <c r="C14" s="6">
        <v>1</v>
      </c>
      <c r="D14" s="6">
        <f>B14*C14</f>
        <v>0.5</v>
      </c>
      <c r="E14" s="6">
        <f t="shared" si="0"/>
        <v>0.33</v>
      </c>
      <c r="F14" s="10">
        <f>D14*E14</f>
        <v>0.16500000000000001</v>
      </c>
      <c r="G14" s="10">
        <f>F14*0.05</f>
        <v>8.2500000000000004E-3</v>
      </c>
      <c r="H14" s="10">
        <f>F14*0.1</f>
        <v>1.6500000000000001E-2</v>
      </c>
      <c r="I14" s="11">
        <f>F14*$F$2+G14*$G$2+H14*$H$2</f>
        <v>9.6907800000000002</v>
      </c>
    </row>
    <row r="15" spans="1:9" ht="15.5" x14ac:dyDescent="0.35">
      <c r="A15" s="12" t="s">
        <v>54</v>
      </c>
      <c r="B15" s="6">
        <v>0.5</v>
      </c>
      <c r="C15" s="6">
        <v>1.2</v>
      </c>
      <c r="D15" s="6">
        <f>B15*C15</f>
        <v>0.6</v>
      </c>
      <c r="E15" s="6">
        <f t="shared" si="0"/>
        <v>0.33</v>
      </c>
      <c r="F15" s="10">
        <f>D15*E15</f>
        <v>0.19800000000000001</v>
      </c>
      <c r="G15" s="10">
        <f>F15*0.05</f>
        <v>9.9000000000000008E-3</v>
      </c>
      <c r="H15" s="10">
        <f>F15*0.1</f>
        <v>1.9800000000000002E-2</v>
      </c>
      <c r="I15" s="11">
        <f>F15*$F$2+G15*$G$2+H15*$H$2</f>
        <v>11.628936000000001</v>
      </c>
    </row>
    <row r="16" spans="1:9" ht="15.5" x14ac:dyDescent="0.35">
      <c r="A16" s="12" t="s">
        <v>55</v>
      </c>
      <c r="B16" s="6">
        <v>0.5</v>
      </c>
      <c r="C16" s="6">
        <v>1.2</v>
      </c>
      <c r="D16" s="6">
        <f>B16*C16</f>
        <v>0.6</v>
      </c>
      <c r="E16" s="6">
        <f t="shared" si="0"/>
        <v>0.33</v>
      </c>
      <c r="F16" s="10">
        <f>D16*E16</f>
        <v>0.19800000000000001</v>
      </c>
      <c r="G16" s="10">
        <f>F16*0.05</f>
        <v>9.9000000000000008E-3</v>
      </c>
      <c r="H16" s="10">
        <f>F16*0.1</f>
        <v>1.9800000000000002E-2</v>
      </c>
      <c r="I16" s="11">
        <f>F16*$F$2+G16*$G$2+H16*$H$2</f>
        <v>11.628936000000001</v>
      </c>
    </row>
    <row r="17" spans="1:9" x14ac:dyDescent="0.35">
      <c r="A17" s="9" t="s">
        <v>30</v>
      </c>
      <c r="B17" s="6"/>
      <c r="C17" s="6"/>
      <c r="D17" s="6"/>
      <c r="E17" s="6"/>
      <c r="F17" s="6"/>
      <c r="G17" s="6"/>
      <c r="H17" s="6"/>
      <c r="I17" s="8"/>
    </row>
    <row r="18" spans="1:9" ht="15.5" x14ac:dyDescent="0.35">
      <c r="A18" s="12" t="s">
        <v>56</v>
      </c>
      <c r="B18" s="6">
        <v>2</v>
      </c>
      <c r="C18" s="6">
        <v>2</v>
      </c>
      <c r="D18" s="6">
        <f>B18*C18</f>
        <v>4</v>
      </c>
      <c r="E18" s="6">
        <f>'Table 1'!N9</f>
        <v>42</v>
      </c>
      <c r="F18" s="6">
        <f>D18*E18</f>
        <v>168</v>
      </c>
      <c r="G18" s="10">
        <f>F18*0.05</f>
        <v>8.4</v>
      </c>
      <c r="H18" s="10">
        <f>F18*0.1</f>
        <v>16.8</v>
      </c>
      <c r="I18" s="11">
        <f>F18*$F$2+G18*$G$2+H18*$H$2</f>
        <v>9866.9759999999987</v>
      </c>
    </row>
    <row r="19" spans="1:9" hidden="1" x14ac:dyDescent="0.35">
      <c r="A19" s="5" t="s">
        <v>57</v>
      </c>
      <c r="B19" s="6"/>
      <c r="C19" s="6"/>
      <c r="D19" s="6"/>
      <c r="E19" s="6"/>
      <c r="F19" s="67">
        <f>SUM(F8:H18)</f>
        <v>205.72350000000003</v>
      </c>
      <c r="G19" s="67"/>
      <c r="H19" s="67"/>
      <c r="I19" s="11">
        <f>SUM(I8:I18)</f>
        <v>10506.567479999998</v>
      </c>
    </row>
    <row r="20" spans="1:9" ht="15" x14ac:dyDescent="0.35">
      <c r="A20" s="15" t="s">
        <v>95</v>
      </c>
      <c r="B20" s="15"/>
      <c r="C20" s="15"/>
      <c r="D20" s="15"/>
      <c r="E20" s="15"/>
      <c r="F20" s="63">
        <f>F19</f>
        <v>205.72350000000003</v>
      </c>
      <c r="G20" s="68"/>
      <c r="H20" s="68"/>
      <c r="I20" s="19">
        <f>ROUND(I19, -1)</f>
        <v>10510</v>
      </c>
    </row>
    <row r="22" spans="1:9" x14ac:dyDescent="0.35">
      <c r="A22" s="24" t="s">
        <v>83</v>
      </c>
    </row>
    <row r="23" spans="1:9" ht="15.5" x14ac:dyDescent="0.35">
      <c r="A23" s="62" t="s">
        <v>142</v>
      </c>
      <c r="B23" s="62"/>
      <c r="C23" s="62"/>
      <c r="D23" s="62"/>
      <c r="E23" s="62"/>
      <c r="F23" s="62"/>
      <c r="G23" s="62"/>
      <c r="H23" s="62"/>
      <c r="I23" s="62"/>
    </row>
    <row r="24" spans="1:9" ht="48" customHeight="1" x14ac:dyDescent="0.35">
      <c r="A24" s="62" t="s">
        <v>140</v>
      </c>
      <c r="B24" s="62"/>
      <c r="C24" s="62"/>
      <c r="D24" s="62"/>
      <c r="E24" s="62"/>
      <c r="F24" s="62"/>
      <c r="G24" s="62"/>
      <c r="H24" s="62"/>
      <c r="I24" s="62"/>
    </row>
    <row r="25" spans="1:9" ht="15.5" x14ac:dyDescent="0.35">
      <c r="A25" s="25" t="s">
        <v>85</v>
      </c>
    </row>
    <row r="26" spans="1:9" ht="15.5" x14ac:dyDescent="0.35">
      <c r="A26" s="25" t="s">
        <v>86</v>
      </c>
    </row>
    <row r="27" spans="1:9" ht="15.5" x14ac:dyDescent="0.35">
      <c r="A27" s="25" t="s">
        <v>87</v>
      </c>
    </row>
    <row r="28" spans="1:9" ht="15.5" x14ac:dyDescent="0.35">
      <c r="A28" s="25" t="s">
        <v>88</v>
      </c>
    </row>
    <row r="29" spans="1:9" ht="15.5" x14ac:dyDescent="0.35">
      <c r="A29" s="25" t="s">
        <v>89</v>
      </c>
    </row>
    <row r="30" spans="1:9" ht="15.5" x14ac:dyDescent="0.35">
      <c r="A30" s="25" t="s">
        <v>90</v>
      </c>
    </row>
    <row r="31" spans="1:9" ht="15.5" x14ac:dyDescent="0.35">
      <c r="A31" s="25" t="s">
        <v>91</v>
      </c>
    </row>
    <row r="32" spans="1:9" ht="15.5" x14ac:dyDescent="0.35">
      <c r="A32" s="25" t="s">
        <v>92</v>
      </c>
    </row>
    <row r="33" spans="1:1" ht="15.5" x14ac:dyDescent="0.35">
      <c r="A33" s="25" t="s">
        <v>84</v>
      </c>
    </row>
  </sheetData>
  <mergeCells count="5">
    <mergeCell ref="F19:H19"/>
    <mergeCell ref="F20:H20"/>
    <mergeCell ref="A3:A5"/>
    <mergeCell ref="A23:I23"/>
    <mergeCell ref="A24:I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I5" sqref="I5"/>
    </sheetView>
  </sheetViews>
  <sheetFormatPr defaultRowHeight="14.5" x14ac:dyDescent="0.35"/>
  <cols>
    <col min="1" max="1" width="11.81640625" customWidth="1"/>
    <col min="2" max="2" width="12.54296875" customWidth="1"/>
    <col min="3" max="3" width="12" customWidth="1"/>
    <col min="4" max="5" width="13.54296875" customWidth="1"/>
    <col min="6" max="6" width="12.453125" customWidth="1"/>
    <col min="7" max="7" width="15.7265625" customWidth="1"/>
  </cols>
  <sheetData>
    <row r="1" spans="1:9" s="31" customFormat="1" ht="15" x14ac:dyDescent="0.3">
      <c r="A1" s="69" t="s">
        <v>144</v>
      </c>
      <c r="B1" s="69"/>
      <c r="C1" s="69"/>
      <c r="D1" s="69"/>
      <c r="E1" s="69"/>
      <c r="F1" s="69"/>
      <c r="G1" s="70"/>
      <c r="H1" s="49"/>
    </row>
    <row r="2" spans="1:9" s="31" customFormat="1" ht="13" x14ac:dyDescent="0.3">
      <c r="A2" s="38" t="s">
        <v>70</v>
      </c>
      <c r="B2" s="38" t="s">
        <v>72</v>
      </c>
      <c r="C2" s="38" t="s">
        <v>74</v>
      </c>
      <c r="D2" s="38" t="s">
        <v>75</v>
      </c>
      <c r="E2" s="38" t="s">
        <v>77</v>
      </c>
      <c r="F2" s="38" t="s">
        <v>79</v>
      </c>
      <c r="G2" s="38" t="s">
        <v>80</v>
      </c>
      <c r="H2" s="49"/>
    </row>
    <row r="3" spans="1:9" s="31" customFormat="1" ht="46.5" customHeight="1" x14ac:dyDescent="0.3">
      <c r="A3" s="38" t="s">
        <v>71</v>
      </c>
      <c r="B3" s="38" t="s">
        <v>73</v>
      </c>
      <c r="C3" s="38" t="s">
        <v>126</v>
      </c>
      <c r="D3" s="38" t="s">
        <v>76</v>
      </c>
      <c r="E3" s="38" t="s">
        <v>78</v>
      </c>
      <c r="F3" s="38" t="s">
        <v>127</v>
      </c>
      <c r="G3" s="38" t="s">
        <v>128</v>
      </c>
      <c r="H3" s="49"/>
    </row>
    <row r="4" spans="1:9" s="31" customFormat="1" ht="36.75" customHeight="1" x14ac:dyDescent="0.3">
      <c r="A4" s="35" t="s">
        <v>81</v>
      </c>
      <c r="B4" s="50">
        <v>20000</v>
      </c>
      <c r="C4" s="51">
        <v>0.33</v>
      </c>
      <c r="D4" s="52">
        <f>B4*C4</f>
        <v>6600</v>
      </c>
      <c r="E4" s="51">
        <v>9000</v>
      </c>
      <c r="F4" s="51">
        <v>42</v>
      </c>
      <c r="G4" s="52">
        <f>F4*E4</f>
        <v>378000</v>
      </c>
      <c r="H4" s="53"/>
    </row>
    <row r="5" spans="1:9" s="31" customFormat="1" ht="46.5" customHeight="1" x14ac:dyDescent="0.3">
      <c r="A5" s="54" t="s">
        <v>130</v>
      </c>
      <c r="B5" s="34"/>
      <c r="C5" s="34"/>
      <c r="D5" s="55">
        <f>ROUND(SUM(D4:D4), -2)</f>
        <v>6600</v>
      </c>
      <c r="E5" s="34"/>
      <c r="F5" s="34"/>
      <c r="G5" s="55">
        <f>ROUND(G4, -3)</f>
        <v>378000</v>
      </c>
      <c r="I5" s="56">
        <f>(ROUND(+D5+G5,-3))</f>
        <v>385000</v>
      </c>
    </row>
    <row r="6" spans="1:9" x14ac:dyDescent="0.35">
      <c r="A6" s="57" t="s">
        <v>129</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8018-DED4-4991-A3B3-C03570736EB4}">
  <dimension ref="A1:E8"/>
  <sheetViews>
    <sheetView workbookViewId="0">
      <selection activeCell="E5" sqref="E5"/>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5" s="31" customFormat="1" ht="15" x14ac:dyDescent="0.3">
      <c r="A1" s="71" t="s">
        <v>100</v>
      </c>
      <c r="B1" s="71"/>
      <c r="C1" s="71"/>
      <c r="D1" s="71"/>
      <c r="E1" s="71"/>
    </row>
    <row r="2" spans="1:5" s="31" customFormat="1" ht="13" x14ac:dyDescent="0.3">
      <c r="A2" s="32" t="s">
        <v>70</v>
      </c>
      <c r="B2" s="32" t="s">
        <v>72</v>
      </c>
      <c r="C2" s="32" t="s">
        <v>74</v>
      </c>
      <c r="D2" s="32" t="s">
        <v>75</v>
      </c>
      <c r="E2" s="32" t="s">
        <v>77</v>
      </c>
    </row>
    <row r="3" spans="1:5" s="31" customFormat="1" ht="104" x14ac:dyDescent="0.3">
      <c r="A3" s="32" t="s">
        <v>101</v>
      </c>
      <c r="B3" s="32" t="s">
        <v>102</v>
      </c>
      <c r="C3" s="32" t="s">
        <v>103</v>
      </c>
      <c r="D3" s="32" t="s">
        <v>104</v>
      </c>
      <c r="E3" s="32" t="s">
        <v>105</v>
      </c>
    </row>
    <row r="4" spans="1:5" s="31" customFormat="1" ht="26" x14ac:dyDescent="0.3">
      <c r="A4" s="33" t="s">
        <v>123</v>
      </c>
      <c r="B4" s="34">
        <v>0.33</v>
      </c>
      <c r="C4" s="34">
        <v>1</v>
      </c>
      <c r="D4" s="34">
        <v>0</v>
      </c>
      <c r="E4" s="34">
        <f>+B4*C4</f>
        <v>0.33</v>
      </c>
    </row>
    <row r="5" spans="1:5" s="31" customFormat="1" ht="36" customHeight="1" x14ac:dyDescent="0.3">
      <c r="A5" s="33" t="s">
        <v>124</v>
      </c>
      <c r="B5" s="34">
        <v>0.33</v>
      </c>
      <c r="C5" s="34">
        <v>1.2</v>
      </c>
      <c r="D5" s="34">
        <v>0</v>
      </c>
      <c r="E5" s="60">
        <f>+B5*C5</f>
        <v>0.39600000000000002</v>
      </c>
    </row>
    <row r="6" spans="1:5" s="31" customFormat="1" ht="28.5" customHeight="1" x14ac:dyDescent="0.3">
      <c r="A6" s="35" t="s">
        <v>125</v>
      </c>
      <c r="B6" s="36">
        <v>42</v>
      </c>
      <c r="C6" s="34">
        <v>2</v>
      </c>
      <c r="D6" s="34">
        <v>0</v>
      </c>
      <c r="E6" s="34">
        <f>+B6*C6</f>
        <v>84</v>
      </c>
    </row>
    <row r="7" spans="1:5" s="31" customFormat="1" ht="13" x14ac:dyDescent="0.3">
      <c r="A7" s="37"/>
      <c r="B7" s="34"/>
      <c r="C7" s="34"/>
      <c r="D7" s="38" t="s">
        <v>106</v>
      </c>
      <c r="E7" s="39">
        <f>SUM(E4:E6)</f>
        <v>84.725999999999999</v>
      </c>
    </row>
    <row r="8" spans="1:5" s="31" customFormat="1" ht="9.75" customHeight="1" x14ac:dyDescent="0.3">
      <c r="A8" s="40"/>
      <c r="B8" s="41"/>
      <c r="C8" s="41"/>
      <c r="D8" s="42"/>
      <c r="E8" s="43"/>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DFA2-C9CD-403F-AF4A-BFA2BD9F1B51}">
  <dimension ref="A1:F9"/>
  <sheetViews>
    <sheetView workbookViewId="0">
      <selection activeCell="E5" sqref="E5"/>
    </sheetView>
  </sheetViews>
  <sheetFormatPr defaultColWidth="17.7265625" defaultRowHeight="31.9" customHeight="1" x14ac:dyDescent="0.35"/>
  <sheetData>
    <row r="1" spans="1:6" s="31" customFormat="1" ht="15" x14ac:dyDescent="0.3">
      <c r="A1" s="71" t="s">
        <v>107</v>
      </c>
      <c r="B1" s="71"/>
      <c r="C1" s="71"/>
      <c r="D1" s="71"/>
      <c r="E1" s="71"/>
      <c r="F1" s="71"/>
    </row>
    <row r="2" spans="1:6" s="31" customFormat="1" ht="46.15" customHeight="1" x14ac:dyDescent="0.3">
      <c r="A2" s="44"/>
      <c r="B2" s="72" t="s">
        <v>108</v>
      </c>
      <c r="C2" s="72"/>
      <c r="D2" s="44" t="s">
        <v>109</v>
      </c>
      <c r="E2" s="72"/>
      <c r="F2" s="72"/>
    </row>
    <row r="3" spans="1:6" s="31" customFormat="1" ht="31.9" customHeight="1" x14ac:dyDescent="0.3">
      <c r="A3" s="44"/>
      <c r="B3" s="45" t="s">
        <v>70</v>
      </c>
      <c r="C3" s="45" t="s">
        <v>72</v>
      </c>
      <c r="D3" s="45" t="s">
        <v>74</v>
      </c>
      <c r="E3" s="45" t="s">
        <v>75</v>
      </c>
      <c r="F3" s="45" t="s">
        <v>77</v>
      </c>
    </row>
    <row r="4" spans="1:6" s="31" customFormat="1" ht="70.900000000000006" customHeight="1" x14ac:dyDescent="0.3">
      <c r="A4" s="45" t="s">
        <v>110</v>
      </c>
      <c r="B4" s="44" t="s">
        <v>111</v>
      </c>
      <c r="C4" s="44" t="s">
        <v>112</v>
      </c>
      <c r="D4" s="44" t="s">
        <v>113</v>
      </c>
      <c r="E4" s="44" t="s">
        <v>114</v>
      </c>
      <c r="F4" s="44" t="s">
        <v>115</v>
      </c>
    </row>
    <row r="5" spans="1:6" s="31" customFormat="1" ht="31.9" customHeight="1" x14ac:dyDescent="0.3">
      <c r="A5" s="32">
        <v>1</v>
      </c>
      <c r="B5" s="34">
        <v>0.33</v>
      </c>
      <c r="C5" s="34">
        <v>41</v>
      </c>
      <c r="D5" s="34">
        <v>0</v>
      </c>
      <c r="E5" s="34">
        <v>0</v>
      </c>
      <c r="F5" s="34">
        <v>41.33</v>
      </c>
    </row>
    <row r="6" spans="1:6" s="31" customFormat="1" ht="31.9" customHeight="1" x14ac:dyDescent="0.3">
      <c r="A6" s="32">
        <v>2</v>
      </c>
      <c r="B6" s="34">
        <v>0.33</v>
      </c>
      <c r="C6" s="34">
        <v>41.33</v>
      </c>
      <c r="D6" s="34">
        <v>0</v>
      </c>
      <c r="E6" s="34">
        <v>0</v>
      </c>
      <c r="F6" s="34">
        <v>41.66</v>
      </c>
    </row>
    <row r="7" spans="1:6" s="31" customFormat="1" ht="31.9" customHeight="1" x14ac:dyDescent="0.3">
      <c r="A7" s="32">
        <v>3</v>
      </c>
      <c r="B7" s="34">
        <v>0.33</v>
      </c>
      <c r="C7" s="34">
        <v>41.66</v>
      </c>
      <c r="D7" s="34">
        <v>0</v>
      </c>
      <c r="E7" s="34">
        <v>0</v>
      </c>
      <c r="F7" s="34">
        <v>42</v>
      </c>
    </row>
    <row r="8" spans="1:6" s="31" customFormat="1" ht="31.9" customHeight="1" x14ac:dyDescent="0.3">
      <c r="A8" s="32" t="s">
        <v>116</v>
      </c>
      <c r="B8" s="34">
        <v>0.33</v>
      </c>
      <c r="C8" s="34">
        <v>41.33</v>
      </c>
      <c r="D8" s="34"/>
      <c r="E8" s="34"/>
      <c r="F8" s="38">
        <v>41.66</v>
      </c>
    </row>
    <row r="9" spans="1:6" s="31" customFormat="1" ht="20.5" customHeight="1" x14ac:dyDescent="0.3">
      <c r="A9" s="46" t="s">
        <v>117</v>
      </c>
    </row>
  </sheetData>
  <mergeCells count="3">
    <mergeCell ref="A1:F1"/>
    <mergeCell ref="B2:C2"/>
    <mergeCell ref="E2:F2"/>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and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dcterms:created xsi:type="dcterms:W3CDTF">2016-02-22T17:41:52Z</dcterms:created>
  <dcterms:modified xsi:type="dcterms:W3CDTF">2022-08-08T14:59:12Z</dcterms:modified>
</cp:coreProperties>
</file>