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A10F42B-7F56-4477-88BE-39A3B05AEE05}" xr6:coauthVersionLast="47" xr6:coauthVersionMax="47" xr10:uidLastSave="{00000000-0000-0000-0000-000000000000}"/>
  <bookViews>
    <workbookView xWindow="-110" yWindow="-110" windowWidth="19420" windowHeight="10420" xr2:uid="{96DE058B-D098-4CE9-9E14-B8F7844C5F75}"/>
  </bookViews>
  <sheets>
    <sheet name="Summary" sheetId="5" r:id="rId1"/>
    <sheet name="Table 1" sheetId="4" r:id="rId2"/>
    <sheet name="Table 2" sheetId="2" r:id="rId3"/>
    <sheet name="Capital O&amp;M" sheetId="3" r:id="rId4"/>
    <sheet name="Responses" sheetId="6"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5" l="1"/>
  <c r="B5" i="5"/>
  <c r="B4" i="5"/>
  <c r="B3" i="5"/>
  <c r="G5" i="3"/>
  <c r="G6" i="3"/>
  <c r="B4" i="3"/>
  <c r="E17" i="2" l="1"/>
  <c r="E16" i="2"/>
  <c r="C17" i="2"/>
  <c r="D17" i="2" s="1"/>
  <c r="F17" i="2" s="1"/>
  <c r="G17" i="2" s="1"/>
  <c r="C16" i="2"/>
  <c r="D16" i="2" s="1"/>
  <c r="F16" i="2" s="1"/>
  <c r="H16" i="2" s="1"/>
  <c r="C15" i="2"/>
  <c r="E15" i="2"/>
  <c r="E14" i="2"/>
  <c r="E13" i="2"/>
  <c r="E11" i="2"/>
  <c r="E10" i="2"/>
  <c r="E9" i="2"/>
  <c r="E34" i="4"/>
  <c r="I9" i="4"/>
  <c r="H9" i="4"/>
  <c r="G9" i="4"/>
  <c r="F9" i="4"/>
  <c r="G16" i="2" l="1"/>
  <c r="I16" i="2" s="1"/>
  <c r="H17" i="2"/>
  <c r="I17" i="2" s="1"/>
  <c r="E5" i="3"/>
  <c r="E5" i="6" l="1"/>
  <c r="E6" i="6"/>
  <c r="E7" i="6"/>
  <c r="E8" i="6"/>
  <c r="E9" i="6"/>
  <c r="E10" i="6"/>
  <c r="E11" i="6"/>
  <c r="E12" i="6"/>
  <c r="E13" i="6"/>
  <c r="E14" i="6"/>
  <c r="E17" i="6"/>
  <c r="E4" i="6"/>
  <c r="B18" i="6"/>
  <c r="E18" i="6" s="1"/>
  <c r="B17" i="6"/>
  <c r="B16" i="6"/>
  <c r="E16" i="6" s="1"/>
  <c r="B15" i="6"/>
  <c r="E15" i="6" s="1"/>
  <c r="B14" i="6"/>
  <c r="F8" i="7"/>
  <c r="C8" i="7"/>
  <c r="F7" i="7"/>
  <c r="F6" i="7"/>
  <c r="F5" i="7"/>
  <c r="E19" i="6" l="1"/>
  <c r="G4" i="3"/>
  <c r="D6" i="2"/>
  <c r="F6" i="2" s="1"/>
  <c r="D27" i="4"/>
  <c r="F27" i="4" s="1"/>
  <c r="D53" i="4"/>
  <c r="D40" i="4"/>
  <c r="D26" i="4"/>
  <c r="F26" i="4" s="1"/>
  <c r="G26" i="4" s="1"/>
  <c r="B7" i="5" l="1"/>
  <c r="B2" i="5"/>
  <c r="G6" i="2"/>
  <c r="H6" i="2"/>
  <c r="G27" i="4"/>
  <c r="H27" i="4"/>
  <c r="H26" i="4"/>
  <c r="I26" i="4" s="1"/>
  <c r="I6" i="2" l="1"/>
  <c r="I27" i="4"/>
  <c r="D15" i="2"/>
  <c r="D10" i="2"/>
  <c r="D11" i="2"/>
  <c r="D57" i="4"/>
  <c r="D55" i="4"/>
  <c r="D54" i="4"/>
  <c r="D51" i="4"/>
  <c r="D50" i="4"/>
  <c r="D49" i="4"/>
  <c r="D39" i="4"/>
  <c r="D38" i="4"/>
  <c r="D37" i="4"/>
  <c r="D36" i="4"/>
  <c r="D34" i="4"/>
  <c r="D31" i="4"/>
  <c r="D29" i="4"/>
  <c r="F29" i="4" s="1"/>
  <c r="D28" i="4"/>
  <c r="F28" i="4" s="1"/>
  <c r="G28" i="4" s="1"/>
  <c r="D25" i="4"/>
  <c r="F25" i="4" s="1"/>
  <c r="D21" i="4"/>
  <c r="D20" i="4"/>
  <c r="D19" i="4"/>
  <c r="D18" i="4"/>
  <c r="D16" i="4"/>
  <c r="F16" i="4" s="1"/>
  <c r="D15" i="4"/>
  <c r="F15" i="4" s="1"/>
  <c r="D14" i="4"/>
  <c r="F14" i="4" s="1"/>
  <c r="D13" i="4"/>
  <c r="F13" i="4" s="1"/>
  <c r="H13" i="4" s="1"/>
  <c r="D12" i="4"/>
  <c r="F12" i="4" s="1"/>
  <c r="H12" i="4" s="1"/>
  <c r="D9" i="4"/>
  <c r="F6" i="3" l="1"/>
  <c r="E9" i="4"/>
  <c r="F5" i="3"/>
  <c r="H25" i="4"/>
  <c r="G25" i="4"/>
  <c r="H29" i="4"/>
  <c r="G29" i="4"/>
  <c r="G13" i="4"/>
  <c r="I13" i="4" s="1"/>
  <c r="H16" i="4"/>
  <c r="G16" i="4"/>
  <c r="I16" i="4" s="1"/>
  <c r="H14" i="4"/>
  <c r="G14" i="4"/>
  <c r="G15" i="4"/>
  <c r="H15" i="4"/>
  <c r="G12" i="4"/>
  <c r="I12" i="4" s="1"/>
  <c r="H28" i="4"/>
  <c r="I28" i="4" s="1"/>
  <c r="F15" i="2" l="1"/>
  <c r="F34" i="4"/>
  <c r="E49" i="4"/>
  <c r="F49" i="4" s="1"/>
  <c r="E21" i="4"/>
  <c r="F21" i="4" s="1"/>
  <c r="E55" i="4"/>
  <c r="F55" i="4" s="1"/>
  <c r="E50" i="4"/>
  <c r="F50" i="4" s="1"/>
  <c r="E40" i="4"/>
  <c r="F40" i="4" s="1"/>
  <c r="E20" i="4"/>
  <c r="F20" i="4" s="1"/>
  <c r="E38" i="4"/>
  <c r="F38" i="4" s="1"/>
  <c r="E53" i="4"/>
  <c r="F53" i="4" s="1"/>
  <c r="E31" i="4"/>
  <c r="F31" i="4" s="1"/>
  <c r="E57" i="4"/>
  <c r="F57" i="4" s="1"/>
  <c r="E39" i="4"/>
  <c r="F39" i="4" s="1"/>
  <c r="E19" i="4"/>
  <c r="F19" i="4" s="1"/>
  <c r="E18" i="4"/>
  <c r="F18" i="4" s="1"/>
  <c r="E54" i="4"/>
  <c r="F54" i="4" s="1"/>
  <c r="E37" i="4"/>
  <c r="F37" i="4" s="1"/>
  <c r="E36" i="4"/>
  <c r="F36" i="4" s="1"/>
  <c r="E51" i="4"/>
  <c r="F51" i="4" s="1"/>
  <c r="G7" i="3"/>
  <c r="I29" i="4"/>
  <c r="I25" i="4"/>
  <c r="I14" i="4"/>
  <c r="I15" i="4"/>
  <c r="H54" i="4" l="1"/>
  <c r="G54" i="4"/>
  <c r="H15" i="2"/>
  <c r="G15" i="2"/>
  <c r="G18" i="4"/>
  <c r="H18" i="4"/>
  <c r="G40" i="4"/>
  <c r="H40" i="4"/>
  <c r="G19" i="4"/>
  <c r="H19" i="4"/>
  <c r="H50" i="4"/>
  <c r="G50" i="4"/>
  <c r="G20" i="4"/>
  <c r="H20" i="4"/>
  <c r="H39" i="4"/>
  <c r="G39" i="4"/>
  <c r="I39" i="4" s="1"/>
  <c r="G57" i="4"/>
  <c r="H57" i="4"/>
  <c r="I57" i="4" s="1"/>
  <c r="H21" i="4"/>
  <c r="G21" i="4"/>
  <c r="G55" i="4"/>
  <c r="H55" i="4"/>
  <c r="F60" i="4" s="1"/>
  <c r="H51" i="4"/>
  <c r="G51" i="4"/>
  <c r="I51" i="4" s="1"/>
  <c r="H31" i="4"/>
  <c r="G31" i="4"/>
  <c r="I31" i="4" s="1"/>
  <c r="H49" i="4"/>
  <c r="G49" i="4"/>
  <c r="I49" i="4" s="1"/>
  <c r="H36" i="4"/>
  <c r="G36" i="4"/>
  <c r="H53" i="4"/>
  <c r="G53" i="4"/>
  <c r="H34" i="4"/>
  <c r="G34" i="4"/>
  <c r="I34" i="4" s="1"/>
  <c r="G37" i="4"/>
  <c r="H37" i="4"/>
  <c r="G38" i="4"/>
  <c r="H38" i="4"/>
  <c r="F41" i="4" l="1"/>
  <c r="I38" i="4"/>
  <c r="I19" i="4"/>
  <c r="F61" i="4"/>
  <c r="I55" i="4"/>
  <c r="I37" i="4"/>
  <c r="I21" i="4"/>
  <c r="I40" i="4"/>
  <c r="I20" i="4"/>
  <c r="I18" i="4"/>
  <c r="I53" i="4"/>
  <c r="I50" i="4"/>
  <c r="I60" i="4" s="1"/>
  <c r="I15" i="2"/>
  <c r="I36" i="4"/>
  <c r="I54" i="4"/>
  <c r="D7" i="3"/>
  <c r="D14" i="2"/>
  <c r="D13" i="2"/>
  <c r="D12" i="2"/>
  <c r="F11" i="2"/>
  <c r="F10" i="2"/>
  <c r="D9" i="2"/>
  <c r="F9" i="2" s="1"/>
  <c r="I41" i="4" l="1"/>
  <c r="I61" i="4" s="1"/>
  <c r="H9" i="2"/>
  <c r="H11" i="2"/>
  <c r="G11" i="2"/>
  <c r="H10" i="2"/>
  <c r="G10" i="2"/>
  <c r="G9" i="2"/>
  <c r="I62" i="4" l="1"/>
  <c r="I63" i="4" s="1"/>
  <c r="I9" i="2"/>
  <c r="I10" i="2"/>
  <c r="I11" i="2"/>
  <c r="F14" i="2" l="1"/>
  <c r="F13" i="2" l="1"/>
  <c r="F12" i="2"/>
  <c r="G14" i="2"/>
  <c r="H14" i="2"/>
  <c r="I14" i="2" l="1"/>
  <c r="G12" i="2"/>
  <c r="F18" i="2" s="1"/>
  <c r="H12" i="2"/>
  <c r="H13" i="2"/>
  <c r="G13" i="2"/>
  <c r="I13" i="2" s="1"/>
  <c r="I12" i="2" l="1"/>
  <c r="I18" i="2" s="1"/>
</calcChain>
</file>

<file path=xl/sharedStrings.xml><?xml version="1.0" encoding="utf-8"?>
<sst xmlns="http://schemas.openxmlformats.org/spreadsheetml/2006/main" count="234" uniqueCount="194">
  <si>
    <t>(A)</t>
  </si>
  <si>
    <t>Information Collection Activity</t>
  </si>
  <si>
    <t>(B)</t>
  </si>
  <si>
    <t>Number of Respondents</t>
  </si>
  <si>
    <t>(C)</t>
  </si>
  <si>
    <t>Number of Responses</t>
  </si>
  <si>
    <t>(D)</t>
  </si>
  <si>
    <t>(E)</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</si>
  <si>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</si>
  <si>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</si>
  <si>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</si>
  <si>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</si>
  <si>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</si>
  <si>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</si>
  <si>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</si>
  <si>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</si>
  <si>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</si>
  <si>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Continuous Monitoring Device</t>
  </si>
  <si>
    <t xml:space="preserve">Number of New Respondents </t>
  </si>
  <si>
    <t>Total Capital/Startup Cost, (B X C)</t>
  </si>
  <si>
    <t>(F)</t>
  </si>
  <si>
    <t>Number of Respondents with O&amp;M</t>
  </si>
  <si>
    <t>(G)</t>
  </si>
  <si>
    <t>Total O&amp;M, 
(E X F)</t>
  </si>
  <si>
    <t>Burden Item</t>
  </si>
  <si>
    <t>1. Applications</t>
  </si>
  <si>
    <t>N/A</t>
  </si>
  <si>
    <t>3. Reporting Requirements</t>
  </si>
  <si>
    <t>(H)</t>
  </si>
  <si>
    <t>Assumptions:</t>
  </si>
  <si>
    <t>B. Required Activities</t>
  </si>
  <si>
    <t>See 3B</t>
  </si>
  <si>
    <t>C. Create Information</t>
  </si>
  <si>
    <t>D. Gather Information</t>
  </si>
  <si>
    <t>See 3E</t>
  </si>
  <si>
    <t>E. Report Preparation</t>
  </si>
  <si>
    <t>Subtotal for Reporting Requirements</t>
  </si>
  <si>
    <t>4. Recordkeeping Requirements</t>
  </si>
  <si>
    <t>See 3A</t>
  </si>
  <si>
    <t>B. Plan Activities</t>
  </si>
  <si>
    <t>C. Implement Activities</t>
  </si>
  <si>
    <t>D. Develop Record System</t>
  </si>
  <si>
    <t>E. Record Information</t>
  </si>
  <si>
    <t>1) Records of operating parameters</t>
  </si>
  <si>
    <t>5) Records of stack tests</t>
  </si>
  <si>
    <t>F. Personnel Training</t>
  </si>
  <si>
    <t>G. Time for Audits</t>
  </si>
  <si>
    <t>Subtotal for Recordkeeping Requirements</t>
  </si>
  <si>
    <t>Labor Rates</t>
  </si>
  <si>
    <t>Management</t>
  </si>
  <si>
    <t>Technical</t>
  </si>
  <si>
    <t>Clerical</t>
  </si>
  <si>
    <t xml:space="preserve">Total </t>
  </si>
  <si>
    <t>Annual O&amp;M Costs for One Respondent</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</si>
  <si>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</si>
  <si>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</si>
  <si>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</si>
  <si>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</si>
  <si>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</si>
  <si>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</si>
  <si>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</si>
  <si>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</si>
  <si>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</si>
  <si>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</si>
  <si>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</si>
  <si>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</si>
  <si>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</si>
  <si>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</si>
  <si>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</si>
  <si>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</si>
  <si>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Waste management plan</t>
  </si>
  <si>
    <t xml:space="preserve">Capital/Startup Cost for One Respondent </t>
  </si>
  <si>
    <t>Capital/Startup vs. Operation and Maintenance (O&amp;M) Costs</t>
  </si>
  <si>
    <t>Hours per Response</t>
  </si>
  <si>
    <t>Technical person-hours per occurrence</t>
  </si>
  <si>
    <t>No. of occurrences per respondent per year</t>
  </si>
  <si>
    <t>Technical person-hours per respondent per year</t>
  </si>
  <si>
    <r>
      <t xml:space="preserve">Respondents per year </t>
    </r>
    <r>
      <rPr>
        <b/>
        <vertAlign val="superscript"/>
        <sz val="10"/>
        <color rgb="FF000000"/>
        <rFont val="Times New Roman"/>
        <family val="1"/>
      </rPr>
      <t>a</t>
    </r>
  </si>
  <si>
    <t>Technical hours per year (E=CxD)</t>
  </si>
  <si>
    <t xml:space="preserve">Management hours per year  </t>
  </si>
  <si>
    <t xml:space="preserve">Clerical hours per year </t>
  </si>
  <si>
    <r>
      <t xml:space="preserve">Total cost per year ($) </t>
    </r>
    <r>
      <rPr>
        <b/>
        <vertAlign val="superscript"/>
        <sz val="10"/>
        <color rgb="FF000000"/>
        <rFont val="Times New Roman"/>
        <family val="1"/>
      </rPr>
      <t>b</t>
    </r>
  </si>
  <si>
    <t>(C=AxB)</t>
  </si>
  <si>
    <t>(F=Ex0.05)</t>
  </si>
  <si>
    <t>(G=Ex0.10)</t>
  </si>
  <si>
    <t>2. Survey and Studies</t>
  </si>
  <si>
    <r>
      <t xml:space="preserve">A. Familiarize with regulatory requirements </t>
    </r>
    <r>
      <rPr>
        <vertAlign val="superscript"/>
        <sz val="10"/>
        <color rgb="FF000000"/>
        <rFont val="Times New Roman"/>
        <family val="1"/>
      </rPr>
      <t>c, d</t>
    </r>
  </si>
  <si>
    <r>
      <t xml:space="preserve">1) Initial requirements </t>
    </r>
    <r>
      <rPr>
        <vertAlign val="superscript"/>
        <sz val="10"/>
        <color rgb="FF000000"/>
        <rFont val="Times New Roman"/>
        <family val="1"/>
      </rPr>
      <t>e</t>
    </r>
    <r>
      <rPr>
        <sz val="10"/>
        <color rgb="FF000000"/>
        <rFont val="Times New Roman"/>
        <family val="1"/>
      </rPr>
      <t xml:space="preserve"> </t>
    </r>
  </si>
  <si>
    <t>b) Establish and teach operator qualification course</t>
  </si>
  <si>
    <t xml:space="preserve">c) Obtain operator qualification </t>
  </si>
  <si>
    <t>d) Establish operating parameters (maximum and minimum)</t>
  </si>
  <si>
    <t xml:space="preserve">a) Annual stack test and test report (PM, HCl, and opacity) </t>
  </si>
  <si>
    <t>b) Annual refresher operator training course</t>
  </si>
  <si>
    <t>c) Annual review of site-specific information</t>
  </si>
  <si>
    <t>3) Report of initial performance test</t>
  </si>
  <si>
    <t>a) Site-specific operating parameters</t>
  </si>
  <si>
    <t>c) Results of stack tests conducted during the year</t>
  </si>
  <si>
    <t>e) Documentation of use of by-pass stack</t>
  </si>
  <si>
    <t>f) Documentation for periods when all qualified operators were unavailable for more than 8 hours</t>
  </si>
  <si>
    <t>2) Records of periods for which minimum amount of data on operating parameters were not obtained</t>
  </si>
  <si>
    <r>
      <t>c</t>
    </r>
    <r>
      <rPr>
        <sz val="10"/>
        <color theme="1"/>
        <rFont val="Times New Roman"/>
        <family val="1"/>
      </rPr>
      <t xml:space="preserve">  We assume that all respondents will have to familiarize themselves with the regulatory requirements each year.</t>
    </r>
  </si>
  <si>
    <r>
      <t>d</t>
    </r>
    <r>
      <rPr>
        <sz val="10"/>
        <color theme="1"/>
        <rFont val="Times New Roman"/>
        <family val="1"/>
      </rPr>
      <t xml:space="preserve">  Cost is incurred by a facility regardless of the number of affected units at the plant.</t>
    </r>
  </si>
  <si>
    <t>5)  Review annual compliance report</t>
  </si>
  <si>
    <t>Table 1: Annual Respondent Burden and Cost – Emission Guidelines for Existing Commercial and Industrial Solid Waste Incineration Units (40 CFR Part 60, Subpart DDDD) (Renewal)</t>
  </si>
  <si>
    <t xml:space="preserve">Table 2: Average Annual EPA Burden and Cost – Emission Guidelines for Existing Commercial and Industrial Solid Waste Incineration Units (40 CFR Part 60, Subpart DDDD) (Renewal)
</t>
  </si>
  <si>
    <t>a) Initial stack test and report</t>
  </si>
  <si>
    <r>
      <t xml:space="preserve">e) Continuous parameter monitoring initial costs (including by-pass stack) </t>
    </r>
    <r>
      <rPr>
        <vertAlign val="superscript"/>
        <sz val="10"/>
        <color rgb="FF000000"/>
        <rFont val="Times New Roman"/>
        <family val="1"/>
      </rPr>
      <t xml:space="preserve"> f</t>
    </r>
  </si>
  <si>
    <t xml:space="preserve">2) Periodic requirements </t>
  </si>
  <si>
    <r>
      <t xml:space="preserve">d) Continuous parameter monitoring (including by-pass stack) annual costs </t>
    </r>
    <r>
      <rPr>
        <vertAlign val="superscript"/>
        <sz val="10"/>
        <color rgb="FF000000"/>
        <rFont val="Times New Roman"/>
        <family val="1"/>
      </rPr>
      <t>g</t>
    </r>
  </si>
  <si>
    <t xml:space="preserve">5) Waste management plan </t>
  </si>
  <si>
    <t xml:space="preserve">4) Siting analysis for new units only (establishes values for site-specific operating parameters) </t>
  </si>
  <si>
    <r>
      <t xml:space="preserve">6) Annual Report </t>
    </r>
    <r>
      <rPr>
        <vertAlign val="superscript"/>
        <sz val="10"/>
        <color rgb="FF000000"/>
        <rFont val="Times New Roman"/>
        <family val="1"/>
      </rPr>
      <t>h</t>
    </r>
  </si>
  <si>
    <t>1) Control plan</t>
  </si>
  <si>
    <t>2) Notification of final compliance</t>
  </si>
  <si>
    <t>b) Emissions/parameter exceedances and malfunctions</t>
  </si>
  <si>
    <t>9) Qualified operator deviation 
notification of resumed operation</t>
  </si>
  <si>
    <t>3) Records of malfunction of the unit</t>
  </si>
  <si>
    <t>4) Records of exceedances of operating parameters</t>
  </si>
  <si>
    <t>6) Records of persons who have reviewed operating procedures</t>
  </si>
  <si>
    <t>7) Records of persons who have completed operator training</t>
  </si>
  <si>
    <t>8) Records of persons who meet operator qualification criteria</t>
  </si>
  <si>
    <t>9) Records of monitoring device calibration</t>
  </si>
  <si>
    <t>10) Records of site-specific documentation</t>
  </si>
  <si>
    <r>
      <t xml:space="preserve">Total Labor Burden and Costs (rounded) </t>
    </r>
    <r>
      <rPr>
        <b/>
        <vertAlign val="superscript"/>
        <sz val="10"/>
        <color rgb="FF000000"/>
        <rFont val="Times New Roman"/>
        <family val="1"/>
      </rPr>
      <t>k</t>
    </r>
  </si>
  <si>
    <r>
      <t xml:space="preserve">Total Capital and O&amp;M Cost (rounded) </t>
    </r>
    <r>
      <rPr>
        <b/>
        <vertAlign val="superscript"/>
        <sz val="10"/>
        <color rgb="FF000000"/>
        <rFont val="Times New Roman"/>
        <family val="1"/>
      </rPr>
      <t>k</t>
    </r>
  </si>
  <si>
    <r>
      <t xml:space="preserve">Grand Total (rounded) </t>
    </r>
    <r>
      <rPr>
        <b/>
        <vertAlign val="superscript"/>
        <sz val="10"/>
        <color rgb="FF000000"/>
        <rFont val="Times New Roman"/>
        <family val="1"/>
      </rPr>
      <t>k</t>
    </r>
  </si>
  <si>
    <r>
      <t>e</t>
    </r>
    <r>
      <rPr>
        <sz val="10"/>
        <color theme="1"/>
        <rFont val="Times New Roman"/>
        <family val="1"/>
      </rPr>
      <t xml:space="preserve">  This activity is based on a one-time cost only.</t>
    </r>
  </si>
  <si>
    <r>
      <t>f</t>
    </r>
    <r>
      <rPr>
        <sz val="10"/>
        <color theme="1"/>
        <rFont val="Times New Roman"/>
        <family val="1"/>
      </rPr>
      <t xml:space="preserve">  Based on the “Revised Testing and Monitoring Options and Costs for Medical Waste Incinerators (MWIs) - Methodology and Assumptions (A-91-61,IV-B-66)," we assume 9 hours (($300 for planning + $500 for selection)/$89.94 per hour = 9 hours).</t>
    </r>
  </si>
  <si>
    <r>
      <t>g</t>
    </r>
    <r>
      <rPr>
        <sz val="10"/>
        <color theme="1"/>
        <rFont val="Times New Roman"/>
        <family val="1"/>
      </rPr>
      <t xml:space="preserve">  Based on the "Revised Testing and Monitoring Options and Costs for Medical Waste Incinerators (MWIs) - Methodology and Assumptions (A-91-61, IV-B-66)," respondents spend 83 hours for reporting.</t>
    </r>
  </si>
  <si>
    <r>
      <t>h</t>
    </r>
    <r>
      <rPr>
        <sz val="10"/>
        <color theme="1"/>
        <rFont val="Times New Roman"/>
        <family val="1"/>
      </rPr>
      <t xml:space="preserve">  Respondents make one combined annual report per year.</t>
    </r>
  </si>
  <si>
    <r>
      <t>k</t>
    </r>
    <r>
      <rPr>
        <sz val="10"/>
        <color theme="1"/>
        <rFont val="Times New Roman"/>
        <family val="1"/>
      </rPr>
      <t xml:space="preserve">  Totals have been rounded to 3 significant figures. Figures may not add exactly due to rounding.</t>
    </r>
  </si>
  <si>
    <t>2. Familiarize with regulatory requirements</t>
  </si>
  <si>
    <t>3. Required Activities</t>
  </si>
  <si>
    <t>Report Reviews</t>
  </si>
  <si>
    <t>1)  Review control plan</t>
  </si>
  <si>
    <t>2)  Review notification of final compliance</t>
  </si>
  <si>
    <t>3)  Review waste management plan</t>
  </si>
  <si>
    <t>4)  Review initial stack test report</t>
  </si>
  <si>
    <r>
      <t xml:space="preserve">6)  Review semi-annual excess emission and parameter exceedance report </t>
    </r>
    <r>
      <rPr>
        <vertAlign val="superscript"/>
        <sz val="10"/>
        <color rgb="FF000000"/>
        <rFont val="Times New Roman"/>
        <family val="1"/>
      </rPr>
      <t>c</t>
    </r>
  </si>
  <si>
    <r>
      <t>d</t>
    </r>
    <r>
      <rPr>
        <sz val="10"/>
        <color rgb="FF000000"/>
        <rFont val="Times New Roman"/>
        <family val="1"/>
      </rPr>
      <t xml:space="preserve">  Totals have been rounded to 3 significant figures. Figures may not add exactly due to rounding.</t>
    </r>
  </si>
  <si>
    <t>Total Annual Responses</t>
  </si>
  <si>
    <t xml:space="preserve">Number of Respondents  </t>
  </si>
  <si>
    <t>Number of Existing Respondents That Keep Records but Do Not Submit Reports</t>
  </si>
  <si>
    <t>State plans</t>
  </si>
  <si>
    <t>Construction/reconstruction notification</t>
  </si>
  <si>
    <t>Startup notification</t>
  </si>
  <si>
    <t>Demonstration date of continuous monitoring system performance notification</t>
  </si>
  <si>
    <t>Anticipated date for conducting opacity observations notification</t>
  </si>
  <si>
    <t>Use of continuous opacity monitoring system data notification</t>
  </si>
  <si>
    <t>Final control plan notification</t>
  </si>
  <si>
    <t>Final compliance notification</t>
  </si>
  <si>
    <t>Initial performance test report</t>
  </si>
  <si>
    <t>Total Annual Responses 
E=(BxC)+D</t>
  </si>
  <si>
    <r>
      <t xml:space="preserve">Annual report </t>
    </r>
    <r>
      <rPr>
        <vertAlign val="superscript"/>
        <sz val="9"/>
        <color theme="1"/>
        <rFont val="Times New Roman"/>
        <family val="1"/>
      </rPr>
      <t>a</t>
    </r>
  </si>
  <si>
    <r>
      <t xml:space="preserve">Wet scrubber </t>
    </r>
    <r>
      <rPr>
        <vertAlign val="superscript"/>
        <sz val="10"/>
        <color theme="1"/>
        <rFont val="Times New Roman"/>
        <family val="1"/>
      </rPr>
      <t>a</t>
    </r>
  </si>
  <si>
    <r>
      <t xml:space="preserve">Annual stack testing </t>
    </r>
    <r>
      <rPr>
        <vertAlign val="superscript"/>
        <sz val="10"/>
        <color theme="1"/>
        <rFont val="Times New Roman"/>
        <family val="1"/>
      </rPr>
      <t>b</t>
    </r>
  </si>
  <si>
    <r>
      <t xml:space="preserve">Continuous parameter monitoring (including bypass stack) </t>
    </r>
    <r>
      <rPr>
        <vertAlign val="superscript"/>
        <sz val="10"/>
        <color theme="1"/>
        <rFont val="Times New Roman"/>
        <family val="1"/>
      </rPr>
      <t>c</t>
    </r>
  </si>
  <si>
    <r>
      <t xml:space="preserve">Total </t>
    </r>
    <r>
      <rPr>
        <b/>
        <vertAlign val="superscript"/>
        <sz val="10"/>
        <color rgb="FF000000"/>
        <rFont val="Times New Roman"/>
        <family val="1"/>
      </rPr>
      <t>d</t>
    </r>
  </si>
  <si>
    <r>
      <t>d</t>
    </r>
    <r>
      <rPr>
        <sz val="10"/>
        <color theme="1"/>
        <rFont val="Times New Roman"/>
        <family val="1"/>
      </rPr>
      <t xml:space="preserve"> Totals have been rounded to 3 significant figures. Figures may not add exactly due to rounding.</t>
    </r>
  </si>
  <si>
    <r>
      <t xml:space="preserve">d) Statement of no exceedances </t>
    </r>
    <r>
      <rPr>
        <vertAlign val="superscript"/>
        <sz val="10"/>
        <color rgb="FF000000"/>
        <rFont val="Times New Roman"/>
        <family val="1"/>
      </rPr>
      <t>i</t>
    </r>
  </si>
  <si>
    <r>
      <t xml:space="preserve">10) Semiannual report of emissions/parameter exceedances </t>
    </r>
    <r>
      <rPr>
        <vertAlign val="superscript"/>
        <sz val="10"/>
        <color rgb="FF000000"/>
        <rFont val="Times New Roman"/>
        <family val="1"/>
      </rPr>
      <t>i</t>
    </r>
  </si>
  <si>
    <r>
      <t xml:space="preserve">7) Status report for operators that are off-site for more than 2 weeks </t>
    </r>
    <r>
      <rPr>
        <vertAlign val="superscript"/>
        <sz val="10"/>
        <color rgb="FF000000"/>
        <rFont val="Times New Roman"/>
        <family val="1"/>
      </rPr>
      <t>j</t>
    </r>
  </si>
  <si>
    <r>
      <t xml:space="preserve">8) Corrective action summary for operators that are off-site for more than 2 weeks </t>
    </r>
    <r>
      <rPr>
        <vertAlign val="superscript"/>
        <sz val="10"/>
        <color rgb="FF000000"/>
        <rFont val="Times New Roman"/>
        <family val="1"/>
      </rPr>
      <t>j</t>
    </r>
  </si>
  <si>
    <r>
      <t>j</t>
    </r>
    <r>
      <rPr>
        <sz val="10"/>
        <color theme="1"/>
        <rFont val="Times New Roman"/>
        <family val="1"/>
      </rPr>
      <t xml:space="preserve">  Assume that 10 percent of facilities will not have a qualified operator available for more than two weeks at least once a year, and that two corrective action summaries will be required.</t>
    </r>
  </si>
  <si>
    <r>
      <t xml:space="preserve">i  </t>
    </r>
    <r>
      <rPr>
        <sz val="10"/>
        <color theme="1"/>
        <rFont val="Times New Roman"/>
        <family val="1"/>
      </rPr>
      <t>We assume that 10 percent of the facilities will have an exceedance during the year.</t>
    </r>
    <r>
      <rPr>
        <vertAlign val="superscript"/>
        <sz val="10"/>
        <color theme="1"/>
        <rFont val="Times New Roman"/>
        <family val="1"/>
      </rPr>
      <t xml:space="preserve"> </t>
    </r>
    <r>
      <rPr>
        <sz val="10"/>
        <color theme="1"/>
        <rFont val="Times New Roman"/>
        <family val="1"/>
      </rPr>
      <t>The remaining 90% of facilities would submit a statement of no exceedance.</t>
    </r>
  </si>
  <si>
    <r>
      <t>a</t>
    </r>
    <r>
      <rPr>
        <sz val="10"/>
        <color theme="1"/>
        <rFont val="Times New Roman"/>
        <family val="1"/>
      </rPr>
      <t xml:space="preserve">  We estimate that an average of 74 existing respondents and zero new respondents per year will be subject to the rule over the three-year period of this ICR.</t>
    </r>
  </si>
  <si>
    <r>
      <t>a</t>
    </r>
    <r>
      <rPr>
        <sz val="10"/>
        <color rgb="FF000000"/>
        <rFont val="Times New Roman"/>
        <family val="1"/>
      </rPr>
      <t xml:space="preserve">  We estimate that an average of 74 existing respondents and zero new respondents per year will be subject to the rule over the three-year period of this ICR.</t>
    </r>
  </si>
  <si>
    <t>ICR Summary Information</t>
  </si>
  <si>
    <t>Total Estimated Burden Hours</t>
  </si>
  <si>
    <t>Total Estimated Costs</t>
  </si>
  <si>
    <t>Annualized Capital O&amp;M</t>
  </si>
  <si>
    <r>
      <rPr>
        <vertAlign val="superscript"/>
        <sz val="10"/>
        <color rgb="FF000000"/>
        <rFont val="Times New Roman"/>
        <family val="1"/>
      </rPr>
      <t xml:space="preserve">1 </t>
    </r>
    <r>
      <rPr>
        <sz val="10"/>
        <color rgb="FF000000"/>
        <rFont val="Times New Roman"/>
        <family val="1"/>
      </rPr>
      <t>New respondents include sources with constructed, reconstructed and modified affected facilities.</t>
    </r>
  </si>
  <si>
    <r>
      <rPr>
        <vertAlign val="superscript"/>
        <sz val="10"/>
        <color theme="1"/>
        <rFont val="Times New Roman"/>
        <family val="1"/>
      </rPr>
      <t xml:space="preserve">a </t>
    </r>
    <r>
      <rPr>
        <sz val="10"/>
        <color theme="1"/>
        <rFont val="Times New Roman"/>
        <family val="1"/>
      </rPr>
      <t>Annual reports are not required until the second year that units are in operation; therefore, annual reports will only apply to existing sources (i.e., 74 respondents).</t>
    </r>
  </si>
  <si>
    <r>
      <t>b</t>
    </r>
    <r>
      <rPr>
        <sz val="10"/>
        <color theme="1"/>
        <rFont val="Times New Roman"/>
        <family val="1"/>
      </rPr>
      <t xml:space="preserve"> Assume 125 contractor hours per respondent and an average contractor labor rate of $123.94 per hour. The labor rate is based on the United States Department of Labor, Bureau of Labor Statistics, Sept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</si>
  <si>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This ICR uses the following labor rates for privately-owned sources: $157.61 for managerial, $123.94 for technical,  and $62.52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</si>
  <si>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rgb="FF000000"/>
        <rFont val="Times New Roman"/>
        <family val="1"/>
      </rPr>
      <t xml:space="preserve">  This ICR uses the following labor rates:  $70.56 for managerial, $52.37 for technical,  and $28.34 for clerical labor.   These rates are from the Office of Personnel Management (OPM), 2022 General Schedule, which excludes locality rates of pay.  The rates have been increased by 60 percent to account for the benefit packages available to government employees.</t>
    </r>
  </si>
  <si>
    <r>
      <t>c</t>
    </r>
    <r>
      <rPr>
        <sz val="10"/>
        <color rgb="FF000000"/>
        <rFont val="Times New Roman"/>
        <family val="1"/>
      </rPr>
      <t xml:space="preserve">  We assume that 10 percent of the facilities will have exceedance reports.</t>
    </r>
  </si>
  <si>
    <r>
      <t>d</t>
    </r>
    <r>
      <rPr>
        <sz val="10"/>
        <color theme="1"/>
        <rFont val="Times New Roman"/>
        <family val="1"/>
      </rPr>
      <t xml:space="preserve"> Assume that 10 percent of facilities will not have a qualified operator available for more than two weeks at least once a year, and that two corrective action summaries will be required.</t>
    </r>
  </si>
  <si>
    <r>
      <t xml:space="preserve">7)  Review status report for operators that are off-site for more than 2 weeks </t>
    </r>
    <r>
      <rPr>
        <vertAlign val="superscript"/>
        <sz val="10"/>
        <color rgb="FF000000"/>
        <rFont val="Times New Roman"/>
        <family val="1"/>
      </rPr>
      <t>d</t>
    </r>
  </si>
  <si>
    <r>
      <t xml:space="preserve">8) Corrective action summary for operators that are off-site for more than 2 weeks </t>
    </r>
    <r>
      <rPr>
        <vertAlign val="superscript"/>
        <sz val="10"/>
        <color rgb="FF000000"/>
        <rFont val="Times New Roman"/>
        <family val="1"/>
      </rPr>
      <t>d</t>
    </r>
  </si>
  <si>
    <r>
      <t xml:space="preserve">TOTAL (rounded) </t>
    </r>
    <r>
      <rPr>
        <b/>
        <vertAlign val="superscript"/>
        <sz val="9"/>
        <color theme="1"/>
        <rFont val="Times New Roman"/>
        <family val="1"/>
      </rPr>
      <t>e</t>
    </r>
  </si>
  <si>
    <r>
      <t>e</t>
    </r>
    <r>
      <rPr>
        <sz val="10"/>
        <color rgb="FF000000"/>
        <rFont val="Times New Roman"/>
        <family val="1"/>
      </rPr>
      <t xml:space="preserve">  Totals have been rounded to 3 significant figures. Figures may not add exactly due to rounding.</t>
    </r>
  </si>
  <si>
    <r>
      <t>a</t>
    </r>
    <r>
      <rPr>
        <sz val="10"/>
        <color theme="1"/>
        <rFont val="Times New Roman"/>
        <family val="1"/>
      </rPr>
      <t xml:space="preserve"> Total capital cost of parameter monitoring for wet scrubbers minus planning and equipment selecting cost equals: $18,786 - $800 = $17,986.  Based on 0.11746 capital recovery factor, 10 percent interest rate, and 20 year lifetime of the units = $2,113 (1994 dollars); Costs have been increased from 1994 to 2020 $ using the CEPCI Equipment Cost Index: $2,113 x 1.62 cost adjustment = $3,423.</t>
    </r>
  </si>
  <si>
    <r>
      <t>c</t>
    </r>
    <r>
      <rPr>
        <sz val="10"/>
        <color theme="1"/>
        <rFont val="Times New Roman"/>
        <family val="1"/>
      </rPr>
      <t xml:space="preserve"> Based on the memorandum titled "Revised Testing and Monitoring Options and Costs for Medical Waste Incinerators (MWIs) - Methodology and Assumptions (A-91-61,IV-B-66)," O&amp;M cost = $1,693 x 0.11746 = $199 (1994 dollars); Costs have been increased from 1994 to 2020 $ using the CEPCI Equipment Cost Index. $199 x 1.62 cost adjustment = $322.</t>
    </r>
  </si>
  <si>
    <r>
      <rPr>
        <vertAlign val="superscript"/>
        <sz val="10"/>
        <color theme="1"/>
        <rFont val="Times New Roman"/>
        <family val="1"/>
      </rPr>
      <t xml:space="preserve">b </t>
    </r>
    <r>
      <rPr>
        <sz val="10"/>
        <color theme="1"/>
        <rFont val="Times New Roman"/>
        <family val="1"/>
      </rPr>
      <t xml:space="preserve">We assume that 10 percent of the facilities will have an exceedance during the year. </t>
    </r>
  </si>
  <si>
    <r>
      <t xml:space="preserve">Qualified operator deviation notification of resumed operation </t>
    </r>
    <r>
      <rPr>
        <vertAlign val="superscript"/>
        <sz val="9"/>
        <color theme="1"/>
        <rFont val="Times New Roman"/>
        <family val="1"/>
      </rPr>
      <t>c</t>
    </r>
  </si>
  <si>
    <r>
      <t>Total (rounded)</t>
    </r>
    <r>
      <rPr>
        <b/>
        <vertAlign val="superscript"/>
        <sz val="9"/>
        <color theme="1"/>
        <rFont val="Times New Roman"/>
        <family val="1"/>
      </rPr>
      <t xml:space="preserve"> d</t>
    </r>
  </si>
  <si>
    <t>Form Number</t>
  </si>
  <si>
    <t>Not applicable</t>
  </si>
  <si>
    <r>
      <rPr>
        <vertAlign val="superscript"/>
        <sz val="10"/>
        <color theme="1"/>
        <rFont val="Times New Roman"/>
        <family val="1"/>
      </rPr>
      <t xml:space="preserve">c </t>
    </r>
    <r>
      <rPr>
        <sz val="10"/>
        <color theme="1"/>
        <rFont val="Times New Roman"/>
        <family val="1"/>
      </rPr>
      <t>We assume that 10 percent of facilities will not have a qualified operator available for more than two weeks at least once a year, and that two corrective action summaries will be required.</t>
    </r>
  </si>
  <si>
    <t>See 3E.10</t>
  </si>
  <si>
    <r>
      <t xml:space="preserve">Status report for operators that are off-site for more than 2 weeks </t>
    </r>
    <r>
      <rPr>
        <vertAlign val="superscript"/>
        <sz val="9"/>
        <color theme="1"/>
        <rFont val="Times New Roman"/>
        <family val="1"/>
      </rPr>
      <t>c</t>
    </r>
  </si>
  <si>
    <r>
      <t xml:space="preserve">Corrective action summary for operators that are off-site for more than 2 weeks </t>
    </r>
    <r>
      <rPr>
        <vertAlign val="superscript"/>
        <sz val="9"/>
        <color theme="1"/>
        <rFont val="Times New Roman"/>
        <family val="1"/>
      </rPr>
      <t>c</t>
    </r>
  </si>
  <si>
    <r>
      <t xml:space="preserve">Semiannual report of emissions/parameter exceedances </t>
    </r>
    <r>
      <rPr>
        <vertAlign val="superscript"/>
        <sz val="9"/>
        <color theme="1"/>
        <rFont val="Times New Roman"/>
        <family val="1"/>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</si>
</sst>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quot;$&quot;#,##0.00"/>
    <numFmt numFmtId="165" formatCode="0.0"/>
  </numFmts>
  <fonts count="24"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sz val="8"/>
      <name val="Calibri"/>
      <family val="2"/>
      <scheme val="minor"/>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b/>
      <sz val="9"/>
      <color rgb="FF000000"/>
      <name val="Times New Roman"/>
      <family val="1"/>
    </font>
    <font>
      <b/>
      <vertAlign val="superscript"/>
      <sz val="9"/>
      <color theme="1"/>
      <name val="Times New Roman"/>
      <family val="1"/>
    </font>
    <font>
      <b/>
      <sz val="9"/>
      <color rgb="FF0000FF"/>
      <name val="Times New Roman"/>
      <family val="1"/>
    </font>
    <font>
      <i/>
      <sz val="10"/>
      <color rgb="FF000000"/>
      <name val="Times New Roman"/>
      <family val="1"/>
    </font>
    <font>
      <sz val="10"/>
      <color rgb="FFFF0000"/>
      <name val="Times New Roman"/>
      <family val="1"/>
    </font>
    <font>
      <b/>
      <sz val="12"/>
      <color theme="1"/>
      <name val="Times New Roman"/>
      <family val="1"/>
    </font>
    <font>
      <sz val="11"/>
      <color rgb="FFFF0000"/>
      <name val="Calibri"/>
      <family val="2"/>
      <scheme val="minor"/>
    </font>
    <font>
      <b/>
      <sz val="10"/>
      <color rgb="FF7030A0"/>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2" fillId="0" borderId="0" xfId="0" applyFont="1" applyAlignment="1">
      <alignment vertical="center"/>
    </xf>
    <xf numFmtId="0" fontId="2" fillId="0" borderId="0" xfId="0" applyFont="1"/>
    <xf numFmtId="0" fontId="10" fillId="0" borderId="0" xfId="0" applyFont="1" applyAlignment="1">
      <alignment vertical="center"/>
    </xf>
    <xf numFmtId="0" fontId="10" fillId="0" borderId="1" xfId="0" applyFont="1" applyBorder="1" applyAlignment="1">
      <alignment vertical="center" wrapText="1"/>
    </xf>
    <xf numFmtId="0" fontId="15" fillId="0" borderId="1" xfId="0" applyFont="1" applyBorder="1" applyAlignment="1">
      <alignment vertical="center"/>
    </xf>
    <xf numFmtId="164" fontId="8" fillId="0" borderId="1" xfId="0" applyNumberFormat="1" applyFont="1" applyBorder="1"/>
    <xf numFmtId="0" fontId="10" fillId="0" borderId="1" xfId="0" applyFont="1" applyBorder="1" applyAlignment="1">
      <alignment horizontal="center" vertical="center" wrapText="1"/>
    </xf>
    <xf numFmtId="0" fontId="3" fillId="0" borderId="1" xfId="0" applyFont="1" applyBorder="1" applyAlignment="1">
      <alignment horizontal="center" vertical="center"/>
    </xf>
    <xf numFmtId="0" fontId="16" fillId="0" borderId="1" xfId="0" applyFont="1" applyBorder="1" applyAlignment="1">
      <alignment vertical="center"/>
    </xf>
    <xf numFmtId="0" fontId="2" fillId="0" borderId="1" xfId="0" applyFont="1" applyBorder="1" applyAlignment="1">
      <alignment vertical="center"/>
    </xf>
    <xf numFmtId="0" fontId="2" fillId="0" borderId="1" xfId="0" applyFont="1" applyBorder="1"/>
    <xf numFmtId="0" fontId="4" fillId="0" borderId="1" xfId="0" applyFont="1" applyBorder="1" applyAlignment="1">
      <alignment horizontal="center" vertical="center"/>
    </xf>
    <xf numFmtId="6" fontId="4" fillId="0" borderId="1" xfId="0" applyNumberFormat="1" applyFont="1" applyBorder="1" applyAlignment="1">
      <alignment horizontal="right" vertical="center"/>
    </xf>
    <xf numFmtId="0" fontId="4" fillId="0" borderId="1" xfId="0" applyFont="1" applyBorder="1" applyAlignment="1">
      <alignment horizontal="left" vertical="center" wrapText="1" indent="1"/>
    </xf>
    <xf numFmtId="0" fontId="6" fillId="0" borderId="1" xfId="0" applyFont="1" applyBorder="1" applyAlignment="1">
      <alignment vertical="center" wrapText="1"/>
    </xf>
    <xf numFmtId="0" fontId="6" fillId="0" borderId="1" xfId="0" applyFont="1" applyBorder="1" applyAlignment="1">
      <alignment horizontal="center" vertical="center"/>
    </xf>
    <xf numFmtId="0" fontId="18" fillId="0" borderId="1" xfId="0" applyFont="1" applyBorder="1" applyAlignment="1">
      <alignment horizontal="center" vertical="center"/>
    </xf>
    <xf numFmtId="6" fontId="6" fillId="0" borderId="1" xfId="0" applyNumberFormat="1" applyFont="1" applyBorder="1" applyAlignment="1">
      <alignment horizontal="right" vertical="center"/>
    </xf>
    <xf numFmtId="6" fontId="2" fillId="0" borderId="0" xfId="0" applyNumberFormat="1" applyFont="1"/>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8" fillId="0" borderId="2" xfId="0" applyFont="1" applyBorder="1" applyAlignment="1">
      <alignment vertical="center" wrapText="1"/>
    </xf>
    <xf numFmtId="0" fontId="8" fillId="0" borderId="13" xfId="0" applyFont="1" applyBorder="1" applyAlignment="1">
      <alignment vertical="center" wrapText="1"/>
    </xf>
    <xf numFmtId="0" fontId="10" fillId="0" borderId="2" xfId="0" applyFont="1" applyBorder="1" applyAlignment="1">
      <alignment horizontal="center" vertical="center" wrapText="1"/>
    </xf>
    <xf numFmtId="0" fontId="10" fillId="0" borderId="13" xfId="0" applyFont="1" applyBorder="1" applyAlignment="1">
      <alignment horizontal="center" vertical="center" wrapText="1"/>
    </xf>
    <xf numFmtId="0" fontId="8" fillId="0" borderId="14" xfId="0" applyFont="1" applyBorder="1" applyAlignment="1">
      <alignmen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indent="1"/>
    </xf>
    <xf numFmtId="8" fontId="8" fillId="0" borderId="1" xfId="0" applyNumberFormat="1" applyFont="1" applyBorder="1" applyAlignment="1">
      <alignment horizontal="right"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left" vertical="center" wrapText="1" indent="3"/>
    </xf>
    <xf numFmtId="6" fontId="8" fillId="0" borderId="1" xfId="0" applyNumberFormat="1" applyFont="1" applyBorder="1" applyAlignment="1">
      <alignment horizontal="right" vertical="center" wrapText="1"/>
    </xf>
    <xf numFmtId="1" fontId="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9" fillId="0" borderId="1" xfId="0" applyFont="1" applyBorder="1" applyAlignment="1">
      <alignment horizontal="center" vertical="center" wrapText="1"/>
    </xf>
    <xf numFmtId="6" fontId="14" fillId="0" borderId="1" xfId="0" applyNumberFormat="1" applyFont="1" applyBorder="1" applyAlignment="1">
      <alignment horizontal="right" vertical="center" wrapText="1"/>
    </xf>
    <xf numFmtId="0" fontId="8" fillId="0" borderId="1" xfId="0" applyFont="1" applyBorder="1" applyAlignment="1">
      <alignment vertical="center"/>
    </xf>
    <xf numFmtId="2" fontId="8" fillId="0" borderId="1" xfId="0" applyNumberFormat="1" applyFont="1" applyBorder="1" applyAlignment="1">
      <alignment horizontal="center" vertical="center" wrapText="1"/>
    </xf>
    <xf numFmtId="0" fontId="19" fillId="0" borderId="1" xfId="0" applyFont="1" applyBorder="1" applyAlignment="1">
      <alignment vertical="center" wrapText="1"/>
    </xf>
    <xf numFmtId="6" fontId="10" fillId="0" borderId="1" xfId="0" applyNumberFormat="1" applyFont="1" applyBorder="1" applyAlignment="1">
      <alignment horizontal="right" vertical="center" wrapText="1"/>
    </xf>
    <xf numFmtId="0" fontId="20"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xf numFmtId="0" fontId="4"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165" fontId="8" fillId="0"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22" fillId="0" borderId="0" xfId="0" applyFont="1"/>
    <xf numFmtId="0" fontId="20" fillId="0" borderId="0" xfId="0" applyFont="1"/>
    <xf numFmtId="0" fontId="2" fillId="0" borderId="1" xfId="0" applyFont="1" applyFill="1" applyBorder="1" applyAlignment="1">
      <alignment horizontal="center" vertical="center" wrapText="1"/>
    </xf>
    <xf numFmtId="6"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0" xfId="0" applyFont="1" applyAlignment="1">
      <alignment vertical="top"/>
    </xf>
    <xf numFmtId="0" fontId="23" fillId="0" borderId="0" xfId="0" applyFont="1"/>
    <xf numFmtId="0" fontId="8" fillId="0" borderId="1" xfId="0" applyFont="1" applyFill="1" applyBorder="1" applyAlignment="1">
      <alignment horizontal="left" vertical="center" wrapText="1" indent="2"/>
    </xf>
    <xf numFmtId="0" fontId="4" fillId="0" borderId="1" xfId="0" applyFont="1" applyFill="1" applyBorder="1" applyAlignment="1">
      <alignment horizontal="center" vertical="center"/>
    </xf>
    <xf numFmtId="6" fontId="4" fillId="0" borderId="1" xfId="0" applyNumberFormat="1" applyFont="1" applyFill="1" applyBorder="1" applyAlignment="1">
      <alignment horizontal="right" vertical="center"/>
    </xf>
    <xf numFmtId="6" fontId="15"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6" fontId="1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 xfId="0" applyFont="1" applyFill="1" applyBorder="1" applyAlignment="1">
      <alignment vertical="center" wrapText="1"/>
    </xf>
    <xf numFmtId="0" fontId="0" fillId="0" borderId="0" xfId="0" applyAlignment="1">
      <alignment horizontal="center"/>
    </xf>
    <xf numFmtId="3" fontId="10" fillId="0" borderId="1" xfId="0" applyNumberFormat="1" applyFont="1" applyBorder="1" applyAlignment="1">
      <alignment horizontal="center" vertical="center" wrapText="1"/>
    </xf>
    <xf numFmtId="0" fontId="9" fillId="0" borderId="0" xfId="0" applyFont="1" applyAlignment="1">
      <alignment horizontal="left" vertical="top" wrapText="1"/>
    </xf>
    <xf numFmtId="0" fontId="12" fillId="0" borderId="0" xfId="0" applyFont="1" applyAlignment="1">
      <alignment horizontal="left" vertical="top" wrapText="1"/>
    </xf>
    <xf numFmtId="0" fontId="15" fillId="0" borderId="1" xfId="0" applyFont="1" applyBorder="1" applyAlignment="1">
      <alignment horizontal="center"/>
    </xf>
    <xf numFmtId="0" fontId="1" fillId="0" borderId="0" xfId="0" applyFont="1" applyAlignment="1">
      <alignment horizontal="left" vertical="top"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3" fontId="14" fillId="0" borderId="1" xfId="0" applyNumberFormat="1" applyFont="1" applyBorder="1" applyAlignment="1">
      <alignment horizontal="center"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21" fillId="0" borderId="0" xfId="0" applyFont="1" applyAlignment="1">
      <alignment horizontal="left" vertical="top" wrapText="1"/>
    </xf>
    <xf numFmtId="3" fontId="6" fillId="0" borderId="3" xfId="0" applyNumberFormat="1" applyFont="1" applyBorder="1" applyAlignment="1">
      <alignment horizontal="center" vertical="center"/>
    </xf>
    <xf numFmtId="3" fontId="6" fillId="0" borderId="15" xfId="0" applyNumberFormat="1" applyFont="1" applyBorder="1" applyAlignment="1">
      <alignment horizontal="center" vertical="center"/>
    </xf>
    <xf numFmtId="3" fontId="6"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9" fillId="0" borderId="0" xfId="0" applyFont="1" applyAlignment="1">
      <alignment horizontal="left" vertical="top"/>
    </xf>
    <xf numFmtId="0" fontId="1" fillId="0" borderId="1" xfId="0" applyFont="1" applyBorder="1" applyAlignment="1">
      <alignment horizontal="center" vertical="center" wrapText="1"/>
    </xf>
    <xf numFmtId="0" fontId="12" fillId="0" borderId="0" xfId="0" applyFont="1" applyFill="1" applyAlignment="1">
      <alignment horizontal="left" vertical="top" wrapText="1"/>
    </xf>
    <xf numFmtId="0" fontId="12" fillId="0" borderId="7" xfId="0" applyFont="1" applyFill="1" applyBorder="1" applyAlignment="1">
      <alignment horizontal="left" vertical="top" wrapText="1"/>
    </xf>
    <xf numFmtId="0" fontId="21" fillId="0" borderId="1" xfId="0" applyFont="1" applyBorder="1" applyAlignment="1">
      <alignment horizontal="center" vertical="center" wrapText="1"/>
    </xf>
    <xf numFmtId="0" fontId="2" fillId="0" borderId="7" xfId="0" applyFont="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left" vertical="top"/>
    </xf>
    <xf numFmtId="0" fontId="9" fillId="0" borderId="0" xfId="0" applyFont="1" applyFill="1" applyAlignment="1">
      <alignment horizontal="left" vertical="top"/>
    </xf>
    <xf numFmtId="0" fontId="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7160-BC5B-4B6C-A1AE-4DDF8C975E2B}">
  <dimension ref="A1:C10"/>
  <sheetViews>
    <sheetView tabSelected="1" workbookViewId="0">
      <selection activeCell="C8" sqref="C8"/>
    </sheetView>
  </sheetViews>
  <sheetFormatPr defaultRowHeight="14.5" x14ac:dyDescent="0.35"/>
  <cols>
    <col min="1" max="1" width="27.7265625" bestFit="1" customWidth="1"/>
    <col min="2" max="2" width="13.81640625" customWidth="1"/>
  </cols>
  <sheetData>
    <row r="1" spans="1:3" x14ac:dyDescent="0.35">
      <c r="A1" s="84" t="s">
        <v>167</v>
      </c>
      <c r="B1" s="84"/>
    </row>
    <row r="2" spans="1:3" x14ac:dyDescent="0.35">
      <c r="A2" t="s">
        <v>73</v>
      </c>
      <c r="B2" s="63">
        <f>'Table 1'!F61/Responses!E19</f>
        <v>135.97972972972971</v>
      </c>
    </row>
    <row r="3" spans="1:3" x14ac:dyDescent="0.35">
      <c r="A3" t="s">
        <v>3</v>
      </c>
      <c r="B3">
        <f>Respondents!F8</f>
        <v>74</v>
      </c>
    </row>
    <row r="4" spans="1:3" x14ac:dyDescent="0.35">
      <c r="A4" t="s">
        <v>168</v>
      </c>
      <c r="B4" s="64">
        <f>'Table 1'!F61</f>
        <v>16100</v>
      </c>
    </row>
    <row r="5" spans="1:3" x14ac:dyDescent="0.35">
      <c r="A5" t="s">
        <v>169</v>
      </c>
      <c r="B5" s="65">
        <f>'Table 1'!I63</f>
        <v>3110000</v>
      </c>
    </row>
    <row r="6" spans="1:3" x14ac:dyDescent="0.35">
      <c r="A6" t="s">
        <v>170</v>
      </c>
      <c r="B6" s="65">
        <f>'Capital O&amp;M'!G7</f>
        <v>1170000</v>
      </c>
    </row>
    <row r="7" spans="1:3" x14ac:dyDescent="0.35">
      <c r="A7" t="s">
        <v>140</v>
      </c>
      <c r="B7" s="66">
        <f>Responses!E19</f>
        <v>118.4</v>
      </c>
    </row>
    <row r="8" spans="1:3" x14ac:dyDescent="0.35">
      <c r="A8" t="s">
        <v>187</v>
      </c>
      <c r="B8" t="s">
        <v>188</v>
      </c>
      <c r="C8" s="67"/>
    </row>
    <row r="10" spans="1:3" x14ac:dyDescent="0.35">
      <c r="B10" s="65"/>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R77"/>
  <sheetViews>
    <sheetView topLeftCell="A55" workbookViewId="0">
      <selection activeCell="A2" sqref="A2"/>
    </sheetView>
  </sheetViews>
  <sheetFormatPr defaultRowHeight="14.5" x14ac:dyDescent="0.35"/>
  <cols>
    <col min="1" max="1" width="39.54296875" customWidth="1"/>
    <col min="2" max="9" width="12" customWidth="1"/>
    <col min="11" max="11" width="11.54296875" customWidth="1"/>
  </cols>
  <sheetData>
    <row r="1" spans="1:12" ht="32.25" customHeight="1" x14ac:dyDescent="0.35">
      <c r="A1" s="89" t="s">
        <v>103</v>
      </c>
      <c r="B1" s="89"/>
      <c r="C1" s="89"/>
      <c r="D1" s="89"/>
      <c r="E1" s="89"/>
      <c r="F1" s="89"/>
      <c r="G1" s="89"/>
      <c r="H1" s="89"/>
      <c r="I1" s="89"/>
    </row>
    <row r="2" spans="1:12" x14ac:dyDescent="0.35">
      <c r="A2" s="3"/>
      <c r="B2" s="3"/>
      <c r="C2" s="3"/>
      <c r="D2" s="3"/>
      <c r="E2" s="3"/>
      <c r="F2" s="3"/>
      <c r="G2" s="3"/>
      <c r="H2" s="3"/>
      <c r="I2" s="3"/>
    </row>
    <row r="3" spans="1:12" x14ac:dyDescent="0.35">
      <c r="A3" s="90" t="s">
        <v>24</v>
      </c>
      <c r="B3" s="27" t="s">
        <v>0</v>
      </c>
      <c r="C3" s="28" t="s">
        <v>2</v>
      </c>
      <c r="D3" s="27" t="s">
        <v>4</v>
      </c>
      <c r="E3" s="28" t="s">
        <v>6</v>
      </c>
      <c r="F3" s="27" t="s">
        <v>7</v>
      </c>
      <c r="G3" s="28" t="s">
        <v>20</v>
      </c>
      <c r="H3" s="27" t="s">
        <v>22</v>
      </c>
      <c r="I3" s="29" t="s">
        <v>28</v>
      </c>
    </row>
    <row r="4" spans="1:12" ht="65" x14ac:dyDescent="0.35">
      <c r="A4" s="91"/>
      <c r="B4" s="30" t="s">
        <v>74</v>
      </c>
      <c r="C4" s="31" t="s">
        <v>75</v>
      </c>
      <c r="D4" s="30" t="s">
        <v>76</v>
      </c>
      <c r="E4" s="31" t="s">
        <v>77</v>
      </c>
      <c r="F4" s="30" t="s">
        <v>78</v>
      </c>
      <c r="G4" s="31" t="s">
        <v>79</v>
      </c>
      <c r="H4" s="30" t="s">
        <v>80</v>
      </c>
      <c r="I4" s="32" t="s">
        <v>81</v>
      </c>
    </row>
    <row r="5" spans="1:12" x14ac:dyDescent="0.35">
      <c r="A5" s="92"/>
      <c r="B5" s="33"/>
      <c r="C5" s="34"/>
      <c r="D5" s="35" t="s">
        <v>82</v>
      </c>
      <c r="E5" s="34"/>
      <c r="F5" s="33"/>
      <c r="G5" s="36" t="s">
        <v>83</v>
      </c>
      <c r="H5" s="35" t="s">
        <v>84</v>
      </c>
      <c r="I5" s="37"/>
    </row>
    <row r="6" spans="1:12" x14ac:dyDescent="0.35">
      <c r="A6" s="4" t="s">
        <v>25</v>
      </c>
      <c r="B6" s="25" t="s">
        <v>26</v>
      </c>
      <c r="C6" s="25"/>
      <c r="D6" s="25"/>
      <c r="E6" s="25"/>
      <c r="F6" s="25"/>
      <c r="G6" s="25"/>
      <c r="H6" s="25"/>
      <c r="I6" s="38"/>
      <c r="K6" s="88" t="s">
        <v>48</v>
      </c>
      <c r="L6" s="88"/>
    </row>
    <row r="7" spans="1:12" x14ac:dyDescent="0.35">
      <c r="A7" s="4" t="s">
        <v>85</v>
      </c>
      <c r="B7" s="25" t="s">
        <v>26</v>
      </c>
      <c r="C7" s="25"/>
      <c r="D7" s="25"/>
      <c r="E7" s="25"/>
      <c r="F7" s="25"/>
      <c r="G7" s="25"/>
      <c r="H7" s="25"/>
      <c r="I7" s="38"/>
      <c r="K7" s="10" t="s">
        <v>49</v>
      </c>
      <c r="L7" s="11">
        <v>157.61000000000001</v>
      </c>
    </row>
    <row r="8" spans="1:12" x14ac:dyDescent="0.35">
      <c r="A8" s="4" t="s">
        <v>27</v>
      </c>
      <c r="B8" s="25"/>
      <c r="C8" s="25"/>
      <c r="D8" s="25"/>
      <c r="E8" s="25"/>
      <c r="F8" s="25"/>
      <c r="G8" s="25"/>
      <c r="H8" s="25"/>
      <c r="I8" s="38"/>
      <c r="K8" s="10" t="s">
        <v>50</v>
      </c>
      <c r="L8" s="11">
        <v>123.94</v>
      </c>
    </row>
    <row r="9" spans="1:12" ht="15.5" x14ac:dyDescent="0.35">
      <c r="A9" s="39" t="s">
        <v>86</v>
      </c>
      <c r="B9" s="25">
        <v>16</v>
      </c>
      <c r="C9" s="25">
        <v>1</v>
      </c>
      <c r="D9" s="25">
        <f>B9*C9</f>
        <v>16</v>
      </c>
      <c r="E9" s="26">
        <f>Respondents!F8</f>
        <v>74</v>
      </c>
      <c r="F9" s="60">
        <f>D9*E9</f>
        <v>1184</v>
      </c>
      <c r="G9" s="25">
        <f>F9*0.05</f>
        <v>59.2</v>
      </c>
      <c r="H9" s="44">
        <f>F9*0.1</f>
        <v>118.4</v>
      </c>
      <c r="I9" s="40">
        <f>G9*L$7+F9*L$8+H9*L$9</f>
        <v>163477.83999999997</v>
      </c>
      <c r="K9" s="10" t="s">
        <v>51</v>
      </c>
      <c r="L9" s="11">
        <v>62.52</v>
      </c>
    </row>
    <row r="10" spans="1:12" x14ac:dyDescent="0.35">
      <c r="A10" s="39" t="s">
        <v>30</v>
      </c>
      <c r="B10" s="25"/>
      <c r="C10" s="25"/>
      <c r="D10" s="25"/>
      <c r="E10" s="26"/>
      <c r="F10" s="25"/>
      <c r="G10" s="25"/>
      <c r="H10" s="25"/>
      <c r="I10" s="38"/>
    </row>
    <row r="11" spans="1:12" ht="15.5" x14ac:dyDescent="0.35">
      <c r="A11" s="41" t="s">
        <v>87</v>
      </c>
      <c r="B11" s="25"/>
      <c r="C11" s="25"/>
      <c r="D11" s="25"/>
      <c r="E11" s="26"/>
      <c r="F11" s="25"/>
      <c r="G11" s="25"/>
      <c r="H11" s="25"/>
      <c r="I11" s="38"/>
    </row>
    <row r="12" spans="1:12" x14ac:dyDescent="0.35">
      <c r="A12" s="42" t="s">
        <v>105</v>
      </c>
      <c r="B12" s="25">
        <v>16</v>
      </c>
      <c r="C12" s="25">
        <v>1</v>
      </c>
      <c r="D12" s="25">
        <f t="shared" ref="D12:D16" si="0">B12*C12</f>
        <v>16</v>
      </c>
      <c r="E12" s="26">
        <v>0</v>
      </c>
      <c r="F12" s="25">
        <f t="shared" ref="F12:F16" si="1">D12*E12</f>
        <v>0</v>
      </c>
      <c r="G12" s="25">
        <f t="shared" ref="G12:G16" si="2">F12*0.05</f>
        <v>0</v>
      </c>
      <c r="H12" s="25">
        <f t="shared" ref="H12:H16" si="3">F12*0.1</f>
        <v>0</v>
      </c>
      <c r="I12" s="43">
        <f t="shared" ref="I12:I16" si="4">G12*L$7+F12*L$8+H12*L$9</f>
        <v>0</v>
      </c>
    </row>
    <row r="13" spans="1:12" ht="26" x14ac:dyDescent="0.35">
      <c r="A13" s="42" t="s">
        <v>88</v>
      </c>
      <c r="B13" s="25">
        <v>64</v>
      </c>
      <c r="C13" s="25">
        <v>1</v>
      </c>
      <c r="D13" s="25">
        <f t="shared" si="0"/>
        <v>64</v>
      </c>
      <c r="E13" s="26">
        <v>0</v>
      </c>
      <c r="F13" s="25">
        <f t="shared" si="1"/>
        <v>0</v>
      </c>
      <c r="G13" s="25">
        <f t="shared" si="2"/>
        <v>0</v>
      </c>
      <c r="H13" s="25">
        <f t="shared" si="3"/>
        <v>0</v>
      </c>
      <c r="I13" s="43">
        <f t="shared" si="4"/>
        <v>0</v>
      </c>
    </row>
    <row r="14" spans="1:12" x14ac:dyDescent="0.35">
      <c r="A14" s="42" t="s">
        <v>89</v>
      </c>
      <c r="B14" s="25">
        <v>72</v>
      </c>
      <c r="C14" s="25">
        <v>1</v>
      </c>
      <c r="D14" s="25">
        <f t="shared" si="0"/>
        <v>72</v>
      </c>
      <c r="E14" s="26">
        <v>0</v>
      </c>
      <c r="F14" s="25">
        <f t="shared" si="1"/>
        <v>0</v>
      </c>
      <c r="G14" s="25">
        <f t="shared" si="2"/>
        <v>0</v>
      </c>
      <c r="H14" s="25">
        <f t="shared" si="3"/>
        <v>0</v>
      </c>
      <c r="I14" s="43">
        <f t="shared" si="4"/>
        <v>0</v>
      </c>
    </row>
    <row r="15" spans="1:12" ht="26" x14ac:dyDescent="0.35">
      <c r="A15" s="42" t="s">
        <v>90</v>
      </c>
      <c r="B15" s="25">
        <v>160</v>
      </c>
      <c r="C15" s="25">
        <v>1</v>
      </c>
      <c r="D15" s="25">
        <f t="shared" si="0"/>
        <v>160</v>
      </c>
      <c r="E15" s="26">
        <v>0</v>
      </c>
      <c r="F15" s="25">
        <f t="shared" si="1"/>
        <v>0</v>
      </c>
      <c r="G15" s="25">
        <f t="shared" si="2"/>
        <v>0</v>
      </c>
      <c r="H15" s="25">
        <f t="shared" si="3"/>
        <v>0</v>
      </c>
      <c r="I15" s="43">
        <f t="shared" si="4"/>
        <v>0</v>
      </c>
    </row>
    <row r="16" spans="1:12" ht="28.5" x14ac:dyDescent="0.35">
      <c r="A16" s="42" t="s">
        <v>106</v>
      </c>
      <c r="B16" s="25">
        <v>9</v>
      </c>
      <c r="C16" s="25">
        <v>1</v>
      </c>
      <c r="D16" s="25">
        <f t="shared" si="0"/>
        <v>9</v>
      </c>
      <c r="E16" s="26">
        <v>0</v>
      </c>
      <c r="F16" s="25">
        <f t="shared" si="1"/>
        <v>0</v>
      </c>
      <c r="G16" s="25">
        <f t="shared" si="2"/>
        <v>0</v>
      </c>
      <c r="H16" s="25">
        <f t="shared" si="3"/>
        <v>0</v>
      </c>
      <c r="I16" s="43">
        <f t="shared" si="4"/>
        <v>0</v>
      </c>
    </row>
    <row r="17" spans="1:18" x14ac:dyDescent="0.35">
      <c r="A17" s="41" t="s">
        <v>107</v>
      </c>
      <c r="B17" s="25"/>
      <c r="C17" s="25"/>
      <c r="D17" s="25"/>
      <c r="E17" s="26"/>
      <c r="F17" s="25"/>
      <c r="G17" s="25"/>
      <c r="H17" s="25"/>
      <c r="I17" s="38"/>
    </row>
    <row r="18" spans="1:18" ht="26" x14ac:dyDescent="0.35">
      <c r="A18" s="42" t="s">
        <v>91</v>
      </c>
      <c r="B18" s="25">
        <v>12</v>
      </c>
      <c r="C18" s="25">
        <v>1</v>
      </c>
      <c r="D18" s="25">
        <f t="shared" ref="D18:D21" si="5">B18*C18</f>
        <v>12</v>
      </c>
      <c r="E18" s="26">
        <f>E9</f>
        <v>74</v>
      </c>
      <c r="F18" s="25">
        <f t="shared" ref="F18:F21" si="6">D18*E18</f>
        <v>888</v>
      </c>
      <c r="G18" s="25">
        <f t="shared" ref="G18:G21" si="7">F18*0.05</f>
        <v>44.400000000000006</v>
      </c>
      <c r="H18" s="25">
        <f t="shared" ref="H18:H21" si="8">F18*0.1</f>
        <v>88.800000000000011</v>
      </c>
      <c r="I18" s="40">
        <f>G18*L$7+F18*L$8+H18*L$9</f>
        <v>122608.38</v>
      </c>
    </row>
    <row r="19" spans="1:18" x14ac:dyDescent="0.35">
      <c r="A19" s="42" t="s">
        <v>92</v>
      </c>
      <c r="B19" s="25">
        <v>12</v>
      </c>
      <c r="C19" s="25">
        <v>1</v>
      </c>
      <c r="D19" s="25">
        <f t="shared" si="5"/>
        <v>12</v>
      </c>
      <c r="E19" s="26">
        <f>E9</f>
        <v>74</v>
      </c>
      <c r="F19" s="25">
        <f t="shared" si="6"/>
        <v>888</v>
      </c>
      <c r="G19" s="25">
        <f t="shared" si="7"/>
        <v>44.400000000000006</v>
      </c>
      <c r="H19" s="25">
        <f t="shared" si="8"/>
        <v>88.800000000000011</v>
      </c>
      <c r="I19" s="40">
        <f t="shared" ref="I19:I21" si="9">G19*L$7+F19*L$8+H19*L$9</f>
        <v>122608.38</v>
      </c>
    </row>
    <row r="20" spans="1:18" x14ac:dyDescent="0.35">
      <c r="A20" s="42" t="s">
        <v>93</v>
      </c>
      <c r="B20" s="25">
        <v>8</v>
      </c>
      <c r="C20" s="25">
        <v>1</v>
      </c>
      <c r="D20" s="25">
        <f t="shared" si="5"/>
        <v>8</v>
      </c>
      <c r="E20" s="26">
        <f>E9</f>
        <v>74</v>
      </c>
      <c r="F20" s="25">
        <f t="shared" si="6"/>
        <v>592</v>
      </c>
      <c r="G20" s="25">
        <f t="shared" si="7"/>
        <v>29.6</v>
      </c>
      <c r="H20" s="25">
        <f t="shared" si="8"/>
        <v>59.2</v>
      </c>
      <c r="I20" s="40">
        <f t="shared" si="9"/>
        <v>81738.919999999984</v>
      </c>
    </row>
    <row r="21" spans="1:18" ht="28.5" x14ac:dyDescent="0.35">
      <c r="A21" s="42" t="s">
        <v>108</v>
      </c>
      <c r="B21" s="25">
        <v>83</v>
      </c>
      <c r="C21" s="25">
        <v>1</v>
      </c>
      <c r="D21" s="25">
        <f t="shared" si="5"/>
        <v>83</v>
      </c>
      <c r="E21" s="26">
        <f>E9</f>
        <v>74</v>
      </c>
      <c r="F21" s="60">
        <f t="shared" si="6"/>
        <v>6142</v>
      </c>
      <c r="G21" s="44">
        <f t="shared" si="7"/>
        <v>307.10000000000002</v>
      </c>
      <c r="H21" s="44">
        <f t="shared" si="8"/>
        <v>614.20000000000005</v>
      </c>
      <c r="I21" s="40">
        <f t="shared" si="9"/>
        <v>848041.29499999993</v>
      </c>
    </row>
    <row r="22" spans="1:18" x14ac:dyDescent="0.35">
      <c r="A22" s="39" t="s">
        <v>32</v>
      </c>
      <c r="B22" s="25" t="s">
        <v>31</v>
      </c>
      <c r="C22" s="25"/>
      <c r="D22" s="25"/>
      <c r="E22" s="25"/>
      <c r="F22" s="25"/>
      <c r="G22" s="25"/>
      <c r="H22" s="25"/>
      <c r="I22" s="38"/>
    </row>
    <row r="23" spans="1:18" x14ac:dyDescent="0.35">
      <c r="A23" s="39" t="s">
        <v>33</v>
      </c>
      <c r="B23" s="25" t="s">
        <v>34</v>
      </c>
      <c r="C23" s="25"/>
      <c r="D23" s="25"/>
      <c r="E23" s="25"/>
      <c r="F23" s="25"/>
      <c r="G23" s="25"/>
      <c r="H23" s="25"/>
      <c r="I23" s="38"/>
    </row>
    <row r="24" spans="1:18" x14ac:dyDescent="0.35">
      <c r="A24" s="39" t="s">
        <v>35</v>
      </c>
      <c r="B24" s="25"/>
      <c r="C24" s="25"/>
      <c r="D24" s="25"/>
      <c r="E24" s="25"/>
      <c r="F24" s="25"/>
      <c r="G24" s="25"/>
      <c r="H24" s="25"/>
      <c r="I24" s="38"/>
    </row>
    <row r="25" spans="1:18" x14ac:dyDescent="0.35">
      <c r="A25" s="41" t="s">
        <v>112</v>
      </c>
      <c r="B25" s="25">
        <v>40</v>
      </c>
      <c r="C25" s="25">
        <v>1</v>
      </c>
      <c r="D25" s="25">
        <f>B25*C25</f>
        <v>40</v>
      </c>
      <c r="E25" s="25">
        <v>0</v>
      </c>
      <c r="F25" s="25">
        <f t="shared" ref="F25" si="10">D25*E25</f>
        <v>0</v>
      </c>
      <c r="G25" s="25">
        <f t="shared" ref="G25" si="11">F25*0.05</f>
        <v>0</v>
      </c>
      <c r="H25" s="25">
        <f t="shared" ref="H25" si="12">F25*0.1</f>
        <v>0</v>
      </c>
      <c r="I25" s="43">
        <f t="shared" ref="I25" si="13">G25*L$7+F25*L$8+H25*L$9</f>
        <v>0</v>
      </c>
    </row>
    <row r="26" spans="1:18" x14ac:dyDescent="0.35">
      <c r="A26" s="41" t="s">
        <v>113</v>
      </c>
      <c r="B26" s="56">
        <v>4</v>
      </c>
      <c r="C26" s="56">
        <v>1</v>
      </c>
      <c r="D26" s="56">
        <f t="shared" ref="D26" si="14">B26*C26</f>
        <v>4</v>
      </c>
      <c r="E26" s="56">
        <v>0</v>
      </c>
      <c r="F26" s="56">
        <f t="shared" ref="F26" si="15">D26*E26</f>
        <v>0</v>
      </c>
      <c r="G26" s="56">
        <f t="shared" ref="G26" si="16">F26*0.05</f>
        <v>0</v>
      </c>
      <c r="H26" s="56">
        <f t="shared" ref="H26" si="17">F26*0.1</f>
        <v>0</v>
      </c>
      <c r="I26" s="43">
        <f t="shared" ref="I26" si="18">G26*L$7+F26*L$8+H26*L$9</f>
        <v>0</v>
      </c>
    </row>
    <row r="27" spans="1:18" x14ac:dyDescent="0.35">
      <c r="A27" s="41" t="s">
        <v>94</v>
      </c>
      <c r="B27" s="25">
        <v>8</v>
      </c>
      <c r="C27" s="56">
        <v>2</v>
      </c>
      <c r="D27" s="56">
        <f t="shared" ref="D27" si="19">B27*C27</f>
        <v>16</v>
      </c>
      <c r="E27" s="56">
        <v>0</v>
      </c>
      <c r="F27" s="56">
        <f t="shared" ref="F27" si="20">D27*E27</f>
        <v>0</v>
      </c>
      <c r="G27" s="56">
        <f t="shared" ref="G27" si="21">F27*0.05</f>
        <v>0</v>
      </c>
      <c r="H27" s="56">
        <f t="shared" ref="H27" si="22">F27*0.1</f>
        <v>0</v>
      </c>
      <c r="I27" s="43">
        <f t="shared" ref="I27" si="23">G27*L$7+F27*L$8+H27*L$9</f>
        <v>0</v>
      </c>
    </row>
    <row r="28" spans="1:18" ht="26" x14ac:dyDescent="0.35">
      <c r="A28" s="41" t="s">
        <v>110</v>
      </c>
      <c r="B28" s="25">
        <v>8</v>
      </c>
      <c r="C28" s="25">
        <v>1</v>
      </c>
      <c r="D28" s="25">
        <f t="shared" ref="D28:D29" si="24">B28*C28</f>
        <v>8</v>
      </c>
      <c r="E28" s="25">
        <v>0</v>
      </c>
      <c r="F28" s="25">
        <f t="shared" ref="F28:F29" si="25">D28*E28</f>
        <v>0</v>
      </c>
      <c r="G28" s="25">
        <f t="shared" ref="G28:G29" si="26">F28*0.05</f>
        <v>0</v>
      </c>
      <c r="H28" s="25">
        <f t="shared" ref="H28:H29" si="27">F28*0.1</f>
        <v>0</v>
      </c>
      <c r="I28" s="43">
        <f t="shared" ref="I28:I29" si="28">G28*L$7+F28*L$8+H28*L$9</f>
        <v>0</v>
      </c>
    </row>
    <row r="29" spans="1:18" x14ac:dyDescent="0.35">
      <c r="A29" s="41" t="s">
        <v>109</v>
      </c>
      <c r="B29" s="25">
        <v>160</v>
      </c>
      <c r="C29" s="25">
        <v>1</v>
      </c>
      <c r="D29" s="25">
        <f t="shared" si="24"/>
        <v>160</v>
      </c>
      <c r="E29" s="25">
        <v>0</v>
      </c>
      <c r="F29" s="25">
        <f t="shared" si="25"/>
        <v>0</v>
      </c>
      <c r="G29" s="25">
        <f t="shared" si="26"/>
        <v>0</v>
      </c>
      <c r="H29" s="25">
        <f t="shared" si="27"/>
        <v>0</v>
      </c>
      <c r="I29" s="43">
        <f t="shared" si="28"/>
        <v>0</v>
      </c>
    </row>
    <row r="30" spans="1:18" ht="15.5" x14ac:dyDescent="0.35">
      <c r="A30" s="41" t="s">
        <v>111</v>
      </c>
      <c r="B30" s="25"/>
      <c r="C30" s="25"/>
      <c r="D30" s="25"/>
      <c r="E30" s="25"/>
      <c r="F30" s="25"/>
      <c r="G30" s="25"/>
      <c r="H30" s="25"/>
      <c r="I30" s="38"/>
    </row>
    <row r="31" spans="1:18" x14ac:dyDescent="0.35">
      <c r="A31" s="42" t="s">
        <v>95</v>
      </c>
      <c r="B31" s="25">
        <v>8</v>
      </c>
      <c r="C31" s="25">
        <v>1</v>
      </c>
      <c r="D31" s="25">
        <f>B31*C31</f>
        <v>8</v>
      </c>
      <c r="E31" s="25">
        <f>E9</f>
        <v>74</v>
      </c>
      <c r="F31" s="25">
        <f>D31*E31</f>
        <v>592</v>
      </c>
      <c r="G31" s="25">
        <f>F31*0.05</f>
        <v>29.6</v>
      </c>
      <c r="H31" s="25">
        <f>F31*0.1</f>
        <v>59.2</v>
      </c>
      <c r="I31" s="40">
        <f>G31*L$7+F31*L$8+H31*L$9</f>
        <v>81738.919999999984</v>
      </c>
    </row>
    <row r="32" spans="1:18" ht="26" x14ac:dyDescent="0.35">
      <c r="A32" s="42" t="s">
        <v>114</v>
      </c>
      <c r="B32" s="26" t="s">
        <v>190</v>
      </c>
      <c r="C32" s="4"/>
      <c r="D32" s="4"/>
      <c r="E32" s="4"/>
      <c r="F32" s="4"/>
      <c r="G32" s="4"/>
      <c r="H32" s="4"/>
      <c r="I32" s="4"/>
      <c r="J32" s="67"/>
      <c r="R32" s="73"/>
    </row>
    <row r="33" spans="1:9" ht="26" x14ac:dyDescent="0.35">
      <c r="A33" s="42" t="s">
        <v>96</v>
      </c>
      <c r="B33" s="25" t="s">
        <v>31</v>
      </c>
      <c r="C33" s="25"/>
      <c r="D33" s="25"/>
      <c r="E33" s="25"/>
      <c r="F33" s="25"/>
      <c r="G33" s="25"/>
      <c r="H33" s="25"/>
      <c r="I33" s="25"/>
    </row>
    <row r="34" spans="1:9" ht="15.5" x14ac:dyDescent="0.35">
      <c r="A34" s="42" t="s">
        <v>159</v>
      </c>
      <c r="B34" s="25">
        <v>8</v>
      </c>
      <c r="C34" s="25">
        <v>1</v>
      </c>
      <c r="D34" s="25">
        <f>B34*C34</f>
        <v>8</v>
      </c>
      <c r="E34" s="61">
        <f>E9*0.9</f>
        <v>66.600000000000009</v>
      </c>
      <c r="F34" s="44">
        <f>D34*E34</f>
        <v>532.80000000000007</v>
      </c>
      <c r="G34" s="59">
        <f>F34*0.05</f>
        <v>26.640000000000004</v>
      </c>
      <c r="H34" s="59">
        <f>F34*0.1</f>
        <v>53.280000000000008</v>
      </c>
      <c r="I34" s="40">
        <f>G34*L$7+F34*L$8+H34*L$9</f>
        <v>73565.028000000006</v>
      </c>
    </row>
    <row r="35" spans="1:9" x14ac:dyDescent="0.35">
      <c r="A35" s="42" t="s">
        <v>97</v>
      </c>
      <c r="B35" s="25" t="s">
        <v>31</v>
      </c>
      <c r="C35" s="4"/>
      <c r="D35" s="4"/>
      <c r="E35" s="4"/>
      <c r="F35" s="4"/>
      <c r="G35" s="4"/>
      <c r="H35" s="4"/>
      <c r="I35" s="4"/>
    </row>
    <row r="36" spans="1:9" ht="39" x14ac:dyDescent="0.35">
      <c r="A36" s="42" t="s">
        <v>98</v>
      </c>
      <c r="B36" s="25">
        <v>8</v>
      </c>
      <c r="C36" s="25">
        <v>1</v>
      </c>
      <c r="D36" s="25">
        <f t="shared" ref="D36:D39" si="29">B36*C36</f>
        <v>8</v>
      </c>
      <c r="E36" s="25">
        <f>E9</f>
        <v>74</v>
      </c>
      <c r="F36" s="25">
        <f t="shared" ref="F36:F39" si="30">D36*E36</f>
        <v>592</v>
      </c>
      <c r="G36" s="25">
        <f t="shared" ref="G36:G39" si="31">F36*0.05</f>
        <v>29.6</v>
      </c>
      <c r="H36" s="25">
        <f t="shared" ref="H36:H39" si="32">F36*0.1</f>
        <v>59.2</v>
      </c>
      <c r="I36" s="40">
        <f t="shared" ref="I36:I39" si="33">G36*L$7+F36*L$8+H36*L$9</f>
        <v>81738.919999999984</v>
      </c>
    </row>
    <row r="37" spans="1:9" ht="28.5" x14ac:dyDescent="0.35">
      <c r="A37" s="41" t="s">
        <v>161</v>
      </c>
      <c r="B37" s="25">
        <v>8</v>
      </c>
      <c r="C37" s="25">
        <v>1</v>
      </c>
      <c r="D37" s="25">
        <f t="shared" si="29"/>
        <v>8</v>
      </c>
      <c r="E37" s="25">
        <f>E9*0.1</f>
        <v>7.4</v>
      </c>
      <c r="F37" s="44">
        <f t="shared" si="30"/>
        <v>59.2</v>
      </c>
      <c r="G37" s="25">
        <f t="shared" si="31"/>
        <v>2.9600000000000004</v>
      </c>
      <c r="H37" s="25">
        <f t="shared" si="32"/>
        <v>5.9200000000000008</v>
      </c>
      <c r="I37" s="40">
        <f t="shared" si="33"/>
        <v>8173.8920000000007</v>
      </c>
    </row>
    <row r="38" spans="1:9" ht="28.5" x14ac:dyDescent="0.35">
      <c r="A38" s="41" t="s">
        <v>162</v>
      </c>
      <c r="B38" s="25">
        <v>8</v>
      </c>
      <c r="C38" s="25">
        <v>2</v>
      </c>
      <c r="D38" s="25">
        <f t="shared" si="29"/>
        <v>16</v>
      </c>
      <c r="E38" s="25">
        <f>E9*0.1</f>
        <v>7.4</v>
      </c>
      <c r="F38" s="44">
        <f t="shared" si="30"/>
        <v>118.4</v>
      </c>
      <c r="G38" s="25">
        <f t="shared" si="31"/>
        <v>5.9200000000000008</v>
      </c>
      <c r="H38" s="59">
        <f t="shared" si="32"/>
        <v>11.840000000000002</v>
      </c>
      <c r="I38" s="40">
        <f t="shared" si="33"/>
        <v>16347.784000000001</v>
      </c>
    </row>
    <row r="39" spans="1:9" ht="26" x14ac:dyDescent="0.35">
      <c r="A39" s="41" t="s">
        <v>115</v>
      </c>
      <c r="B39" s="25">
        <v>8</v>
      </c>
      <c r="C39" s="25">
        <v>1</v>
      </c>
      <c r="D39" s="25">
        <f t="shared" si="29"/>
        <v>8</v>
      </c>
      <c r="E39" s="25">
        <f>E9*0.1</f>
        <v>7.4</v>
      </c>
      <c r="F39" s="25">
        <f t="shared" si="30"/>
        <v>59.2</v>
      </c>
      <c r="G39" s="25">
        <f t="shared" si="31"/>
        <v>2.9600000000000004</v>
      </c>
      <c r="H39" s="25">
        <f t="shared" si="32"/>
        <v>5.9200000000000008</v>
      </c>
      <c r="I39" s="40">
        <f t="shared" si="33"/>
        <v>8173.8920000000007</v>
      </c>
    </row>
    <row r="40" spans="1:9" ht="28.5" x14ac:dyDescent="0.35">
      <c r="A40" s="41" t="s">
        <v>160</v>
      </c>
      <c r="B40" s="56">
        <v>12</v>
      </c>
      <c r="C40" s="56">
        <v>2</v>
      </c>
      <c r="D40" s="56">
        <f t="shared" ref="D40" si="34">B40*C40</f>
        <v>24</v>
      </c>
      <c r="E40" s="26">
        <f>E9*0.1</f>
        <v>7.4</v>
      </c>
      <c r="F40" s="44">
        <f t="shared" ref="F40" si="35">D40*E40</f>
        <v>177.60000000000002</v>
      </c>
      <c r="G40" s="56">
        <f t="shared" ref="G40" si="36">F40*0.05</f>
        <v>8.8800000000000008</v>
      </c>
      <c r="H40" s="59">
        <f t="shared" ref="H40" si="37">F40*0.1</f>
        <v>17.760000000000002</v>
      </c>
      <c r="I40" s="40">
        <f t="shared" ref="I40" si="38">G40*L$7+F40*L$8+H40*L$9</f>
        <v>24521.676000000003</v>
      </c>
    </row>
    <row r="41" spans="1:9" x14ac:dyDescent="0.35">
      <c r="A41" s="45" t="s">
        <v>36</v>
      </c>
      <c r="B41" s="46"/>
      <c r="C41" s="46"/>
      <c r="D41" s="46"/>
      <c r="E41" s="46"/>
      <c r="F41" s="93">
        <f>SUM(F9:H40)</f>
        <v>13598.980000000003</v>
      </c>
      <c r="G41" s="93"/>
      <c r="H41" s="93"/>
      <c r="I41" s="47">
        <f>SUM(I9:I40)</f>
        <v>1632734.9269999997</v>
      </c>
    </row>
    <row r="42" spans="1:9" x14ac:dyDescent="0.35">
      <c r="A42" s="48" t="s">
        <v>37</v>
      </c>
      <c r="B42" s="25"/>
      <c r="C42" s="25"/>
      <c r="D42" s="25"/>
      <c r="E42" s="25"/>
      <c r="F42" s="25"/>
      <c r="G42" s="25"/>
      <c r="H42" s="25"/>
      <c r="I42" s="38"/>
    </row>
    <row r="43" spans="1:9" ht="15.5" x14ac:dyDescent="0.35">
      <c r="A43" s="39" t="s">
        <v>86</v>
      </c>
      <c r="B43" s="25" t="s">
        <v>38</v>
      </c>
      <c r="C43" s="25"/>
      <c r="D43" s="25"/>
      <c r="E43" s="25"/>
      <c r="F43" s="25"/>
      <c r="G43" s="25"/>
      <c r="H43" s="25"/>
      <c r="I43" s="38"/>
    </row>
    <row r="44" spans="1:9" x14ac:dyDescent="0.35">
      <c r="A44" s="39" t="s">
        <v>39</v>
      </c>
      <c r="B44" s="25" t="s">
        <v>31</v>
      </c>
      <c r="C44" s="25"/>
      <c r="D44" s="25"/>
      <c r="E44" s="25"/>
      <c r="F44" s="25"/>
      <c r="G44" s="25"/>
      <c r="H44" s="25"/>
      <c r="I44" s="38"/>
    </row>
    <row r="45" spans="1:9" x14ac:dyDescent="0.35">
      <c r="A45" s="39" t="s">
        <v>40</v>
      </c>
      <c r="B45" s="25" t="s">
        <v>31</v>
      </c>
      <c r="C45" s="25"/>
      <c r="D45" s="25"/>
      <c r="E45" s="25"/>
      <c r="F45" s="25"/>
      <c r="G45" s="25"/>
      <c r="H45" s="25"/>
      <c r="I45" s="38"/>
    </row>
    <row r="46" spans="1:9" x14ac:dyDescent="0.35">
      <c r="A46" s="39" t="s">
        <v>41</v>
      </c>
      <c r="B46" s="25" t="s">
        <v>26</v>
      </c>
      <c r="C46" s="25"/>
      <c r="D46" s="25"/>
      <c r="E46" s="25"/>
      <c r="F46" s="25"/>
      <c r="G46" s="25"/>
      <c r="H46" s="25"/>
      <c r="I46" s="38"/>
    </row>
    <row r="47" spans="1:9" x14ac:dyDescent="0.35">
      <c r="A47" s="39" t="s">
        <v>42</v>
      </c>
      <c r="B47" s="25"/>
      <c r="C47" s="25"/>
      <c r="D47" s="25"/>
      <c r="E47" s="25"/>
      <c r="F47" s="25"/>
      <c r="G47" s="25"/>
      <c r="H47" s="25"/>
      <c r="I47" s="38"/>
    </row>
    <row r="48" spans="1:9" x14ac:dyDescent="0.35">
      <c r="A48" s="41" t="s">
        <v>43</v>
      </c>
      <c r="B48" s="25" t="s">
        <v>31</v>
      </c>
      <c r="C48" s="25"/>
      <c r="D48" s="25"/>
      <c r="E48" s="25"/>
      <c r="F48" s="25"/>
      <c r="G48" s="25"/>
      <c r="H48" s="25"/>
      <c r="I48" s="38"/>
    </row>
    <row r="49" spans="1:9" ht="39" x14ac:dyDescent="0.35">
      <c r="A49" s="41" t="s">
        <v>99</v>
      </c>
      <c r="B49" s="25">
        <v>0.5</v>
      </c>
      <c r="C49" s="25">
        <v>52</v>
      </c>
      <c r="D49" s="25">
        <f t="shared" ref="D49:D51" si="39">B49*C49</f>
        <v>26</v>
      </c>
      <c r="E49" s="25">
        <f>E9*0.1</f>
        <v>7.4</v>
      </c>
      <c r="F49" s="44">
        <f t="shared" ref="F49:F51" si="40">D49*E49</f>
        <v>192.4</v>
      </c>
      <c r="G49" s="25">
        <f t="shared" ref="G49:G51" si="41">F49*0.05</f>
        <v>9.620000000000001</v>
      </c>
      <c r="H49" s="59">
        <f t="shared" ref="H49:H51" si="42">F49*0.1</f>
        <v>19.240000000000002</v>
      </c>
      <c r="I49" s="40">
        <f t="shared" ref="I49:I51" si="43">G49*L$7+F49*L$8+H49*L$9</f>
        <v>26565.149000000001</v>
      </c>
    </row>
    <row r="50" spans="1:9" x14ac:dyDescent="0.35">
      <c r="A50" s="41" t="s">
        <v>116</v>
      </c>
      <c r="B50" s="25">
        <v>1.5</v>
      </c>
      <c r="C50" s="25">
        <v>1</v>
      </c>
      <c r="D50" s="25">
        <f t="shared" si="39"/>
        <v>1.5</v>
      </c>
      <c r="E50" s="25">
        <f>E9*0.1</f>
        <v>7.4</v>
      </c>
      <c r="F50" s="25">
        <f t="shared" si="40"/>
        <v>11.100000000000001</v>
      </c>
      <c r="G50" s="49">
        <f t="shared" si="41"/>
        <v>0.55500000000000005</v>
      </c>
      <c r="H50" s="25">
        <f t="shared" si="42"/>
        <v>1.1100000000000001</v>
      </c>
      <c r="I50" s="40">
        <f t="shared" si="43"/>
        <v>1532.6047500000002</v>
      </c>
    </row>
    <row r="51" spans="1:9" ht="26" x14ac:dyDescent="0.35">
      <c r="A51" s="41" t="s">
        <v>117</v>
      </c>
      <c r="B51" s="25">
        <v>1.5</v>
      </c>
      <c r="C51" s="25">
        <v>1</v>
      </c>
      <c r="D51" s="25">
        <f t="shared" si="39"/>
        <v>1.5</v>
      </c>
      <c r="E51" s="25">
        <f>E9*0.1</f>
        <v>7.4</v>
      </c>
      <c r="F51" s="25">
        <f t="shared" si="40"/>
        <v>11.100000000000001</v>
      </c>
      <c r="G51" s="49">
        <f t="shared" si="41"/>
        <v>0.55500000000000005</v>
      </c>
      <c r="H51" s="25">
        <f t="shared" si="42"/>
        <v>1.1100000000000001</v>
      </c>
      <c r="I51" s="40">
        <f t="shared" si="43"/>
        <v>1532.6047500000002</v>
      </c>
    </row>
    <row r="52" spans="1:9" x14ac:dyDescent="0.35">
      <c r="A52" s="41" t="s">
        <v>44</v>
      </c>
      <c r="B52" s="25" t="s">
        <v>34</v>
      </c>
      <c r="C52" s="25"/>
      <c r="D52" s="25"/>
      <c r="E52" s="25"/>
      <c r="F52" s="25"/>
      <c r="G52" s="25"/>
      <c r="H52" s="25"/>
      <c r="I52" s="38"/>
    </row>
    <row r="53" spans="1:9" ht="26" x14ac:dyDescent="0.35">
      <c r="A53" s="41" t="s">
        <v>118</v>
      </c>
      <c r="B53" s="56">
        <v>1</v>
      </c>
      <c r="C53" s="56">
        <v>1</v>
      </c>
      <c r="D53" s="56">
        <f t="shared" ref="D53" si="44">B53*C53</f>
        <v>1</v>
      </c>
      <c r="E53" s="56">
        <f>E9</f>
        <v>74</v>
      </c>
      <c r="F53" s="56">
        <f t="shared" ref="F53" si="45">D53*E53</f>
        <v>74</v>
      </c>
      <c r="G53" s="56">
        <f t="shared" ref="G53" si="46">F53*0.05</f>
        <v>3.7</v>
      </c>
      <c r="H53" s="56">
        <f t="shared" ref="H53" si="47">F53*0.1</f>
        <v>7.4</v>
      </c>
      <c r="I53" s="40">
        <f t="shared" ref="I53" si="48">G53*L$7+F53*L$8+H53*L$9</f>
        <v>10217.364999999998</v>
      </c>
    </row>
    <row r="54" spans="1:9" ht="26" x14ac:dyDescent="0.35">
      <c r="A54" s="41" t="s">
        <v>119</v>
      </c>
      <c r="B54" s="25">
        <v>1</v>
      </c>
      <c r="C54" s="25">
        <v>1</v>
      </c>
      <c r="D54" s="25">
        <f t="shared" ref="D54:D55" si="49">B54*C54</f>
        <v>1</v>
      </c>
      <c r="E54" s="25">
        <f>E9</f>
        <v>74</v>
      </c>
      <c r="F54" s="25">
        <f t="shared" ref="F54:F55" si="50">D54*E54</f>
        <v>74</v>
      </c>
      <c r="G54" s="25">
        <f t="shared" ref="G54:G55" si="51">F54*0.05</f>
        <v>3.7</v>
      </c>
      <c r="H54" s="25">
        <f t="shared" ref="H54:H55" si="52">F54*0.1</f>
        <v>7.4</v>
      </c>
      <c r="I54" s="40">
        <f t="shared" ref="I54:I55" si="53">G54*L$7+F54*L$8+H54*L$9</f>
        <v>10217.364999999998</v>
      </c>
    </row>
    <row r="55" spans="1:9" ht="26" x14ac:dyDescent="0.35">
      <c r="A55" s="41" t="s">
        <v>120</v>
      </c>
      <c r="B55" s="25">
        <v>1</v>
      </c>
      <c r="C55" s="25">
        <v>1</v>
      </c>
      <c r="D55" s="25">
        <f t="shared" si="49"/>
        <v>1</v>
      </c>
      <c r="E55" s="25">
        <f>E9</f>
        <v>74</v>
      </c>
      <c r="F55" s="25">
        <f t="shared" si="50"/>
        <v>74</v>
      </c>
      <c r="G55" s="25">
        <f t="shared" si="51"/>
        <v>3.7</v>
      </c>
      <c r="H55" s="25">
        <f t="shared" si="52"/>
        <v>7.4</v>
      </c>
      <c r="I55" s="40">
        <f t="shared" si="53"/>
        <v>10217.364999999998</v>
      </c>
    </row>
    <row r="56" spans="1:9" x14ac:dyDescent="0.35">
      <c r="A56" s="41" t="s">
        <v>121</v>
      </c>
      <c r="B56" s="25" t="s">
        <v>31</v>
      </c>
      <c r="C56" s="25"/>
      <c r="D56" s="25"/>
      <c r="E56" s="25"/>
      <c r="F56" s="25"/>
      <c r="G56" s="25"/>
      <c r="H56" s="25"/>
      <c r="I56" s="4"/>
    </row>
    <row r="57" spans="1:9" x14ac:dyDescent="0.35">
      <c r="A57" s="41" t="s">
        <v>122</v>
      </c>
      <c r="B57" s="25">
        <v>24</v>
      </c>
      <c r="C57" s="25">
        <v>1</v>
      </c>
      <c r="D57" s="25">
        <f>B57*C57</f>
        <v>24</v>
      </c>
      <c r="E57" s="25">
        <f>E9</f>
        <v>74</v>
      </c>
      <c r="F57" s="60">
        <f>D57*E57</f>
        <v>1776</v>
      </c>
      <c r="G57" s="25">
        <f>F57*0.05</f>
        <v>88.800000000000011</v>
      </c>
      <c r="H57" s="44">
        <f>F57*0.1</f>
        <v>177.60000000000002</v>
      </c>
      <c r="I57" s="40">
        <f>G57*L$7+F57*L$8+H57*L$9</f>
        <v>245216.76</v>
      </c>
    </row>
    <row r="58" spans="1:9" x14ac:dyDescent="0.35">
      <c r="A58" s="39" t="s">
        <v>45</v>
      </c>
      <c r="B58" s="25" t="s">
        <v>31</v>
      </c>
      <c r="C58" s="25"/>
      <c r="D58" s="25"/>
      <c r="E58" s="25"/>
      <c r="F58" s="25"/>
      <c r="G58" s="25"/>
      <c r="H58" s="25"/>
      <c r="I58" s="38"/>
    </row>
    <row r="59" spans="1:9" x14ac:dyDescent="0.35">
      <c r="A59" s="39" t="s">
        <v>46</v>
      </c>
      <c r="B59" s="25" t="s">
        <v>26</v>
      </c>
      <c r="C59" s="25"/>
      <c r="D59" s="25"/>
      <c r="E59" s="25"/>
      <c r="F59" s="25"/>
      <c r="G59" s="25"/>
      <c r="H59" s="25"/>
      <c r="I59" s="38"/>
    </row>
    <row r="60" spans="1:9" x14ac:dyDescent="0.35">
      <c r="A60" s="45" t="s">
        <v>47</v>
      </c>
      <c r="B60" s="50"/>
      <c r="C60" s="50"/>
      <c r="D60" s="50"/>
      <c r="E60" s="50"/>
      <c r="F60" s="93">
        <f>SUM(F43:H59)</f>
        <v>2544.4900000000002</v>
      </c>
      <c r="G60" s="93"/>
      <c r="H60" s="93"/>
      <c r="I60" s="47">
        <f>SUM(I43:I59)</f>
        <v>305499.21350000001</v>
      </c>
    </row>
    <row r="61" spans="1:9" ht="15" x14ac:dyDescent="0.35">
      <c r="A61" s="9" t="s">
        <v>123</v>
      </c>
      <c r="B61" s="4"/>
      <c r="C61" s="4"/>
      <c r="D61" s="4"/>
      <c r="E61" s="4"/>
      <c r="F61" s="85">
        <f>ROUND(F41+F60,-2)</f>
        <v>16100</v>
      </c>
      <c r="G61" s="85"/>
      <c r="H61" s="85"/>
      <c r="I61" s="51">
        <f>ROUND(I60+I41,-4)</f>
        <v>1940000</v>
      </c>
    </row>
    <row r="62" spans="1:9" ht="15" x14ac:dyDescent="0.35">
      <c r="A62" s="9" t="s">
        <v>124</v>
      </c>
      <c r="B62" s="4"/>
      <c r="C62" s="4"/>
      <c r="D62" s="4"/>
      <c r="E62" s="4"/>
      <c r="F62" s="12"/>
      <c r="G62" s="12"/>
      <c r="H62" s="12"/>
      <c r="I62" s="51">
        <f>'Capital O&amp;M'!G7</f>
        <v>1170000</v>
      </c>
    </row>
    <row r="63" spans="1:9" ht="15" x14ac:dyDescent="0.35">
      <c r="A63" s="9" t="s">
        <v>125</v>
      </c>
      <c r="B63" s="4"/>
      <c r="C63" s="4"/>
      <c r="D63" s="4"/>
      <c r="E63" s="4"/>
      <c r="F63" s="12"/>
      <c r="G63" s="12"/>
      <c r="H63" s="12"/>
      <c r="I63" s="51">
        <f>ROUND(I61+I62,0)</f>
        <v>3110000</v>
      </c>
    </row>
    <row r="64" spans="1:9" x14ac:dyDescent="0.35">
      <c r="A64" s="52"/>
      <c r="B64" s="3"/>
      <c r="C64" s="3"/>
      <c r="D64" s="3"/>
      <c r="E64" s="3"/>
      <c r="F64" s="3"/>
      <c r="G64" s="3"/>
      <c r="H64" s="3"/>
      <c r="I64" s="3"/>
    </row>
    <row r="65" spans="1:9" x14ac:dyDescent="0.35">
      <c r="A65" s="53" t="s">
        <v>29</v>
      </c>
      <c r="B65" s="3"/>
      <c r="C65" s="3"/>
      <c r="D65" s="3"/>
      <c r="E65" s="3"/>
      <c r="F65" s="3"/>
      <c r="G65" s="3"/>
      <c r="H65" s="3"/>
      <c r="I65" s="3"/>
    </row>
    <row r="66" spans="1:9" ht="15.5" x14ac:dyDescent="0.35">
      <c r="A66" s="87" t="s">
        <v>165</v>
      </c>
      <c r="B66" s="87"/>
      <c r="C66" s="87"/>
      <c r="D66" s="87"/>
      <c r="E66" s="87"/>
      <c r="F66" s="87"/>
      <c r="G66" s="87"/>
      <c r="H66" s="87"/>
      <c r="I66" s="87"/>
    </row>
    <row r="67" spans="1:9" ht="57" customHeight="1" x14ac:dyDescent="0.35">
      <c r="A67" s="87" t="s">
        <v>174</v>
      </c>
      <c r="B67" s="87"/>
      <c r="C67" s="87"/>
      <c r="D67" s="87"/>
      <c r="E67" s="87"/>
      <c r="F67" s="87"/>
      <c r="G67" s="87"/>
      <c r="H67" s="87"/>
      <c r="I67" s="87"/>
    </row>
    <row r="68" spans="1:9" ht="15.5" x14ac:dyDescent="0.35">
      <c r="A68" s="87" t="s">
        <v>100</v>
      </c>
      <c r="B68" s="87"/>
      <c r="C68" s="87"/>
      <c r="D68" s="87"/>
      <c r="E68" s="87"/>
      <c r="F68" s="87"/>
      <c r="G68" s="87"/>
      <c r="H68" s="87"/>
      <c r="I68" s="87"/>
    </row>
    <row r="69" spans="1:9" ht="15.5" x14ac:dyDescent="0.35">
      <c r="A69" s="87" t="s">
        <v>101</v>
      </c>
      <c r="B69" s="87"/>
      <c r="C69" s="87"/>
      <c r="D69" s="87"/>
      <c r="E69" s="87"/>
      <c r="F69" s="87"/>
      <c r="G69" s="87"/>
      <c r="H69" s="87"/>
      <c r="I69" s="87"/>
    </row>
    <row r="70" spans="1:9" ht="15.5" x14ac:dyDescent="0.35">
      <c r="A70" s="87" t="s">
        <v>126</v>
      </c>
      <c r="B70" s="87"/>
      <c r="C70" s="87"/>
      <c r="D70" s="87"/>
      <c r="E70" s="87"/>
      <c r="F70" s="87"/>
      <c r="G70" s="87"/>
      <c r="H70" s="87"/>
      <c r="I70" s="87"/>
    </row>
    <row r="71" spans="1:9" ht="33" customHeight="1" x14ac:dyDescent="0.35">
      <c r="A71" s="87" t="s">
        <v>127</v>
      </c>
      <c r="B71" s="87"/>
      <c r="C71" s="87"/>
      <c r="D71" s="87"/>
      <c r="E71" s="87"/>
      <c r="F71" s="87"/>
      <c r="G71" s="87"/>
      <c r="H71" s="87"/>
      <c r="I71" s="87"/>
    </row>
    <row r="72" spans="1:9" ht="30.75" customHeight="1" x14ac:dyDescent="0.35">
      <c r="A72" s="87" t="s">
        <v>128</v>
      </c>
      <c r="B72" s="87"/>
      <c r="C72" s="87"/>
      <c r="D72" s="87"/>
      <c r="E72" s="87"/>
      <c r="F72" s="87"/>
      <c r="G72" s="87"/>
      <c r="H72" s="87"/>
      <c r="I72" s="87"/>
    </row>
    <row r="73" spans="1:9" ht="21.75" customHeight="1" x14ac:dyDescent="0.35">
      <c r="A73" s="87" t="s">
        <v>129</v>
      </c>
      <c r="B73" s="87"/>
      <c r="C73" s="87"/>
      <c r="D73" s="87"/>
      <c r="E73" s="87"/>
      <c r="F73" s="87"/>
      <c r="G73" s="87"/>
      <c r="H73" s="87"/>
      <c r="I73" s="87"/>
    </row>
    <row r="74" spans="1:9" ht="21.75" customHeight="1" x14ac:dyDescent="0.35">
      <c r="A74" s="87" t="s">
        <v>164</v>
      </c>
      <c r="B74" s="87"/>
      <c r="C74" s="87"/>
      <c r="D74" s="87"/>
      <c r="E74" s="87"/>
      <c r="F74" s="87"/>
      <c r="G74" s="87"/>
      <c r="H74" s="87"/>
      <c r="I74" s="87"/>
    </row>
    <row r="75" spans="1:9" ht="32.25" customHeight="1" x14ac:dyDescent="0.35">
      <c r="A75" s="87" t="s">
        <v>163</v>
      </c>
      <c r="B75" s="87"/>
      <c r="C75" s="87"/>
      <c r="D75" s="87"/>
      <c r="E75" s="87"/>
      <c r="F75" s="87"/>
      <c r="G75" s="87"/>
      <c r="H75" s="87"/>
      <c r="I75" s="87"/>
    </row>
    <row r="76" spans="1:9" ht="21" customHeight="1" x14ac:dyDescent="0.35">
      <c r="A76" s="87" t="s">
        <v>130</v>
      </c>
      <c r="B76" s="87"/>
      <c r="C76" s="87"/>
      <c r="D76" s="87"/>
      <c r="E76" s="87"/>
      <c r="F76" s="87"/>
      <c r="G76" s="87"/>
      <c r="H76" s="87"/>
      <c r="I76" s="87"/>
    </row>
    <row r="77" spans="1:9" ht="15.5" x14ac:dyDescent="0.35">
      <c r="A77" s="86"/>
      <c r="B77" s="86"/>
      <c r="C77" s="86"/>
      <c r="D77" s="86"/>
      <c r="E77" s="86"/>
      <c r="F77" s="86"/>
      <c r="G77" s="86"/>
      <c r="H77" s="86"/>
      <c r="I77" s="86"/>
    </row>
  </sheetData>
  <mergeCells count="18">
    <mergeCell ref="K6:L6"/>
    <mergeCell ref="A1:I1"/>
    <mergeCell ref="A3:A5"/>
    <mergeCell ref="F41:H41"/>
    <mergeCell ref="F60:H60"/>
    <mergeCell ref="F61:H61"/>
    <mergeCell ref="A77:I77"/>
    <mergeCell ref="A66:I66"/>
    <mergeCell ref="A67:I67"/>
    <mergeCell ref="A68:I68"/>
    <mergeCell ref="A69:I69"/>
    <mergeCell ref="A70:I70"/>
    <mergeCell ref="A71:I71"/>
    <mergeCell ref="A72:I72"/>
    <mergeCell ref="A73:I73"/>
    <mergeCell ref="A75:I75"/>
    <mergeCell ref="A76:I76"/>
    <mergeCell ref="A74:I7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26"/>
  <sheetViews>
    <sheetView workbookViewId="0">
      <selection activeCell="A2" sqref="A2"/>
    </sheetView>
  </sheetViews>
  <sheetFormatPr defaultColWidth="9.1796875" defaultRowHeight="13" x14ac:dyDescent="0.3"/>
  <cols>
    <col min="1" max="1" width="39.54296875" style="7" customWidth="1"/>
    <col min="2" max="2" width="11.7265625" style="7" customWidth="1"/>
    <col min="3" max="3" width="12.7265625" style="7" customWidth="1"/>
    <col min="4" max="4" width="11.26953125" style="7" customWidth="1"/>
    <col min="5" max="5" width="11.453125" style="7" customWidth="1"/>
    <col min="6" max="6" width="9.1796875" style="7"/>
    <col min="7" max="7" width="11" style="7" customWidth="1"/>
    <col min="8" max="9" width="9.1796875" style="7"/>
    <col min="10" max="10" width="5.26953125" style="7" customWidth="1"/>
    <col min="11" max="11" width="12.26953125" style="7" customWidth="1"/>
    <col min="12" max="21" width="9.1796875" style="7"/>
    <col min="22" max="22" width="21.54296875" style="7" customWidth="1"/>
    <col min="23" max="16384" width="9.1796875" style="7"/>
  </cols>
  <sheetData>
    <row r="1" spans="1:12" ht="36" customHeight="1" x14ac:dyDescent="0.3">
      <c r="A1" s="96" t="s">
        <v>104</v>
      </c>
      <c r="B1" s="96"/>
      <c r="C1" s="96"/>
      <c r="D1" s="96"/>
      <c r="E1" s="96"/>
      <c r="F1" s="96"/>
      <c r="G1" s="96"/>
      <c r="H1" s="96"/>
      <c r="I1" s="96"/>
    </row>
    <row r="2" spans="1:12" ht="14.5" x14ac:dyDescent="0.35">
      <c r="A2"/>
      <c r="B2"/>
      <c r="C2"/>
      <c r="D2"/>
      <c r="E2"/>
      <c r="F2"/>
      <c r="G2"/>
      <c r="H2"/>
      <c r="I2"/>
    </row>
    <row r="3" spans="1:12" x14ac:dyDescent="0.3">
      <c r="A3" s="100" t="s">
        <v>24</v>
      </c>
      <c r="B3" s="2" t="s">
        <v>54</v>
      </c>
      <c r="C3" s="2" t="s">
        <v>55</v>
      </c>
      <c r="D3" s="2" t="s">
        <v>56</v>
      </c>
      <c r="E3" s="2" t="s">
        <v>57</v>
      </c>
      <c r="F3" s="2" t="s">
        <v>58</v>
      </c>
      <c r="G3" s="2" t="s">
        <v>59</v>
      </c>
      <c r="H3" s="2" t="s">
        <v>60</v>
      </c>
      <c r="I3" s="2" t="s">
        <v>64</v>
      </c>
    </row>
    <row r="4" spans="1:12" ht="57.5" x14ac:dyDescent="0.3">
      <c r="A4" s="100"/>
      <c r="B4" s="2" t="s">
        <v>65</v>
      </c>
      <c r="C4" s="2" t="s">
        <v>61</v>
      </c>
      <c r="D4" s="2" t="s">
        <v>66</v>
      </c>
      <c r="E4" s="2" t="s">
        <v>67</v>
      </c>
      <c r="F4" s="2" t="s">
        <v>68</v>
      </c>
      <c r="G4" s="2" t="s">
        <v>62</v>
      </c>
      <c r="H4" s="2" t="s">
        <v>63</v>
      </c>
      <c r="I4" s="2" t="s">
        <v>69</v>
      </c>
    </row>
    <row r="5" spans="1:12" x14ac:dyDescent="0.3">
      <c r="A5" s="1" t="s">
        <v>25</v>
      </c>
      <c r="B5" s="17" t="s">
        <v>26</v>
      </c>
      <c r="C5" s="15"/>
      <c r="D5" s="16"/>
      <c r="E5" s="16"/>
      <c r="F5" s="15"/>
      <c r="G5" s="15"/>
      <c r="H5" s="15"/>
      <c r="I5" s="15"/>
      <c r="K5" s="94" t="s">
        <v>48</v>
      </c>
      <c r="L5" s="95"/>
    </row>
    <row r="6" spans="1:12" x14ac:dyDescent="0.3">
      <c r="A6" s="1" t="s">
        <v>131</v>
      </c>
      <c r="B6" s="17">
        <v>16</v>
      </c>
      <c r="C6" s="17">
        <v>1</v>
      </c>
      <c r="D6" s="17">
        <f>C6*B6</f>
        <v>16</v>
      </c>
      <c r="E6" s="13">
        <v>0</v>
      </c>
      <c r="F6" s="17">
        <f t="shared" ref="F6" si="0">D6*E6</f>
        <v>0</v>
      </c>
      <c r="G6" s="17">
        <f t="shared" ref="G6" si="1">F6*0.05</f>
        <v>0</v>
      </c>
      <c r="H6" s="17">
        <f t="shared" ref="H6" si="2">F6*0.1</f>
        <v>0</v>
      </c>
      <c r="I6" s="18">
        <f t="shared" ref="I6" si="3">$L$7*F6+$L$6*G6+$L$8*H6</f>
        <v>0</v>
      </c>
      <c r="K6" s="10" t="s">
        <v>49</v>
      </c>
      <c r="L6" s="11">
        <v>70.56</v>
      </c>
    </row>
    <row r="7" spans="1:12" x14ac:dyDescent="0.3">
      <c r="A7" s="1" t="s">
        <v>132</v>
      </c>
      <c r="B7" s="15"/>
      <c r="C7" s="15"/>
      <c r="D7" s="17"/>
      <c r="E7" s="16"/>
      <c r="F7" s="17"/>
      <c r="G7" s="17"/>
      <c r="H7" s="17"/>
      <c r="I7" s="18"/>
      <c r="K7" s="10" t="s">
        <v>50</v>
      </c>
      <c r="L7" s="11">
        <v>52.37</v>
      </c>
    </row>
    <row r="8" spans="1:12" x14ac:dyDescent="0.3">
      <c r="A8" s="19" t="s">
        <v>133</v>
      </c>
      <c r="B8" s="17"/>
      <c r="C8" s="17"/>
      <c r="D8" s="17"/>
      <c r="E8" s="13"/>
      <c r="F8" s="17"/>
      <c r="G8" s="17"/>
      <c r="H8" s="17"/>
      <c r="I8" s="18"/>
      <c r="K8" s="10" t="s">
        <v>51</v>
      </c>
      <c r="L8" s="11">
        <v>28.34</v>
      </c>
    </row>
    <row r="9" spans="1:12" x14ac:dyDescent="0.3">
      <c r="A9" s="41" t="s">
        <v>134</v>
      </c>
      <c r="B9" s="54">
        <v>8</v>
      </c>
      <c r="C9" s="17">
        <v>1</v>
      </c>
      <c r="D9" s="17">
        <f t="shared" ref="D9:D17" si="4">B9*C9</f>
        <v>8</v>
      </c>
      <c r="E9" s="17">
        <f>'Table 1'!E25</f>
        <v>0</v>
      </c>
      <c r="F9" s="17">
        <f t="shared" ref="F9:F15" si="5">D9*E9</f>
        <v>0</v>
      </c>
      <c r="G9" s="17">
        <f t="shared" ref="G9:G15" si="6">F9*0.05</f>
        <v>0</v>
      </c>
      <c r="H9" s="17">
        <f t="shared" ref="H9:H15" si="7">F9*0.1</f>
        <v>0</v>
      </c>
      <c r="I9" s="18">
        <f t="shared" ref="I9:I15" si="8">$L$7*F9+$L$6*G9+$L$8*H9</f>
        <v>0</v>
      </c>
    </row>
    <row r="10" spans="1:12" x14ac:dyDescent="0.3">
      <c r="A10" s="41" t="s">
        <v>135</v>
      </c>
      <c r="B10" s="54">
        <v>8</v>
      </c>
      <c r="C10" s="17">
        <v>1</v>
      </c>
      <c r="D10" s="17">
        <f t="shared" ref="D10:D11" si="9">B10*C10</f>
        <v>8</v>
      </c>
      <c r="E10" s="17">
        <f>'Table 1'!E26</f>
        <v>0</v>
      </c>
      <c r="F10" s="17">
        <f t="shared" si="5"/>
        <v>0</v>
      </c>
      <c r="G10" s="17">
        <f t="shared" si="6"/>
        <v>0</v>
      </c>
      <c r="H10" s="17">
        <f t="shared" si="7"/>
        <v>0</v>
      </c>
      <c r="I10" s="18">
        <f t="shared" si="8"/>
        <v>0</v>
      </c>
    </row>
    <row r="11" spans="1:12" x14ac:dyDescent="0.3">
      <c r="A11" s="41" t="s">
        <v>136</v>
      </c>
      <c r="B11" s="54">
        <v>8</v>
      </c>
      <c r="C11" s="17">
        <v>1</v>
      </c>
      <c r="D11" s="17">
        <f t="shared" si="9"/>
        <v>8</v>
      </c>
      <c r="E11" s="17">
        <f>'Table 1'!E29</f>
        <v>0</v>
      </c>
      <c r="F11" s="17">
        <f t="shared" si="5"/>
        <v>0</v>
      </c>
      <c r="G11" s="17">
        <f t="shared" si="6"/>
        <v>0</v>
      </c>
      <c r="H11" s="17">
        <f t="shared" si="7"/>
        <v>0</v>
      </c>
      <c r="I11" s="18">
        <f t="shared" si="8"/>
        <v>0</v>
      </c>
    </row>
    <row r="12" spans="1:12" x14ac:dyDescent="0.3">
      <c r="A12" s="41" t="s">
        <v>137</v>
      </c>
      <c r="B12" s="54">
        <v>40</v>
      </c>
      <c r="C12" s="17">
        <v>1</v>
      </c>
      <c r="D12" s="17">
        <f t="shared" si="4"/>
        <v>40</v>
      </c>
      <c r="E12" s="17">
        <v>0</v>
      </c>
      <c r="F12" s="17">
        <f t="shared" si="5"/>
        <v>0</v>
      </c>
      <c r="G12" s="17">
        <f t="shared" si="6"/>
        <v>0</v>
      </c>
      <c r="H12" s="17">
        <f t="shared" si="7"/>
        <v>0</v>
      </c>
      <c r="I12" s="18">
        <f t="shared" si="8"/>
        <v>0</v>
      </c>
    </row>
    <row r="13" spans="1:12" x14ac:dyDescent="0.3">
      <c r="A13" s="41" t="s">
        <v>102</v>
      </c>
      <c r="B13" s="54">
        <v>8</v>
      </c>
      <c r="C13" s="17">
        <v>1</v>
      </c>
      <c r="D13" s="17">
        <f t="shared" si="4"/>
        <v>8</v>
      </c>
      <c r="E13" s="17">
        <f>'Table 1'!E31</f>
        <v>74</v>
      </c>
      <c r="F13" s="17">
        <f t="shared" si="5"/>
        <v>592</v>
      </c>
      <c r="G13" s="17">
        <f t="shared" si="6"/>
        <v>29.6</v>
      </c>
      <c r="H13" s="17">
        <f t="shared" si="7"/>
        <v>59.2</v>
      </c>
      <c r="I13" s="18">
        <f>$L$7*F13+$L$6*G13+$L$8*H13</f>
        <v>34769.343999999997</v>
      </c>
    </row>
    <row r="14" spans="1:12" ht="28.5" x14ac:dyDescent="0.3">
      <c r="A14" s="41" t="s">
        <v>138</v>
      </c>
      <c r="B14" s="82">
        <v>8</v>
      </c>
      <c r="C14" s="75">
        <v>2</v>
      </c>
      <c r="D14" s="75">
        <f t="shared" si="4"/>
        <v>16</v>
      </c>
      <c r="E14" s="75">
        <f>'Table 1'!E40</f>
        <v>7.4</v>
      </c>
      <c r="F14" s="75">
        <f t="shared" si="5"/>
        <v>118.4</v>
      </c>
      <c r="G14" s="75">
        <f t="shared" si="6"/>
        <v>5.9200000000000008</v>
      </c>
      <c r="H14" s="75">
        <f t="shared" si="7"/>
        <v>11.840000000000002</v>
      </c>
      <c r="I14" s="76">
        <f t="shared" si="8"/>
        <v>6953.8688000000011</v>
      </c>
    </row>
    <row r="15" spans="1:12" ht="28.5" x14ac:dyDescent="0.3">
      <c r="A15" s="74" t="s">
        <v>178</v>
      </c>
      <c r="B15" s="82">
        <v>2</v>
      </c>
      <c r="C15" s="75">
        <f>'Table 1'!C37</f>
        <v>1</v>
      </c>
      <c r="D15" s="75">
        <f t="shared" si="4"/>
        <v>2</v>
      </c>
      <c r="E15" s="75">
        <f>'Table 1'!E38</f>
        <v>7.4</v>
      </c>
      <c r="F15" s="75">
        <f t="shared" si="5"/>
        <v>14.8</v>
      </c>
      <c r="G15" s="75">
        <f t="shared" si="6"/>
        <v>0.7400000000000001</v>
      </c>
      <c r="H15" s="75">
        <f t="shared" si="7"/>
        <v>1.4800000000000002</v>
      </c>
      <c r="I15" s="76">
        <f t="shared" si="8"/>
        <v>869.23360000000014</v>
      </c>
    </row>
    <row r="16" spans="1:12" ht="28.5" x14ac:dyDescent="0.3">
      <c r="A16" s="74" t="s">
        <v>179</v>
      </c>
      <c r="B16" s="82">
        <v>2</v>
      </c>
      <c r="C16" s="75">
        <f>'Table 1'!C38</f>
        <v>2</v>
      </c>
      <c r="D16" s="75">
        <f t="shared" si="4"/>
        <v>4</v>
      </c>
      <c r="E16" s="75">
        <f>'Table 1'!E38</f>
        <v>7.4</v>
      </c>
      <c r="F16" s="75">
        <f t="shared" ref="F16:F17" si="10">D16*E16</f>
        <v>29.6</v>
      </c>
      <c r="G16" s="75">
        <f t="shared" ref="G16:G17" si="11">F16*0.05</f>
        <v>1.4800000000000002</v>
      </c>
      <c r="H16" s="75">
        <f t="shared" ref="H16:H17" si="12">F16*0.1</f>
        <v>2.9600000000000004</v>
      </c>
      <c r="I16" s="76">
        <f t="shared" ref="I16:I17" si="13">$L$7*F16+$L$6*G16+$L$8*H16</f>
        <v>1738.4672000000003</v>
      </c>
    </row>
    <row r="17" spans="1:9" ht="26" x14ac:dyDescent="0.3">
      <c r="A17" s="74" t="s">
        <v>115</v>
      </c>
      <c r="B17" s="82">
        <v>2</v>
      </c>
      <c r="C17" s="75">
        <f>'Table 1'!C39</f>
        <v>1</v>
      </c>
      <c r="D17" s="75">
        <f t="shared" si="4"/>
        <v>2</v>
      </c>
      <c r="E17" s="75">
        <f>'Table 1'!E39</f>
        <v>7.4</v>
      </c>
      <c r="F17" s="75">
        <f t="shared" si="10"/>
        <v>14.8</v>
      </c>
      <c r="G17" s="75">
        <f t="shared" si="11"/>
        <v>0.7400000000000001</v>
      </c>
      <c r="H17" s="75">
        <f t="shared" si="12"/>
        <v>1.4800000000000002</v>
      </c>
      <c r="I17" s="76">
        <f t="shared" si="13"/>
        <v>869.23360000000014</v>
      </c>
    </row>
    <row r="18" spans="1:9" ht="14" x14ac:dyDescent="0.3">
      <c r="A18" s="20" t="s">
        <v>180</v>
      </c>
      <c r="B18" s="21"/>
      <c r="C18" s="21"/>
      <c r="D18" s="22"/>
      <c r="E18" s="14"/>
      <c r="F18" s="97">
        <f>ROUND(SUM(F5:H17),0)</f>
        <v>885</v>
      </c>
      <c r="G18" s="98"/>
      <c r="H18" s="99"/>
      <c r="I18" s="23">
        <f>ROUND(SUM(I5:I17),-2)</f>
        <v>45200</v>
      </c>
    </row>
    <row r="19" spans="1:9" ht="14.5" x14ac:dyDescent="0.35">
      <c r="A19"/>
      <c r="B19"/>
      <c r="C19"/>
      <c r="D19"/>
      <c r="E19"/>
      <c r="F19"/>
      <c r="G19"/>
      <c r="H19"/>
      <c r="I19"/>
    </row>
    <row r="20" spans="1:9" x14ac:dyDescent="0.3">
      <c r="A20" s="8" t="s">
        <v>29</v>
      </c>
    </row>
    <row r="21" spans="1:9" ht="27.75" customHeight="1" x14ac:dyDescent="0.3">
      <c r="A21" s="86" t="s">
        <v>166</v>
      </c>
      <c r="B21" s="86"/>
      <c r="C21" s="86"/>
      <c r="D21" s="86"/>
      <c r="E21" s="86"/>
      <c r="F21" s="86"/>
      <c r="G21" s="86"/>
      <c r="H21" s="86"/>
      <c r="I21" s="86"/>
    </row>
    <row r="22" spans="1:9" ht="44.25" customHeight="1" x14ac:dyDescent="0.3">
      <c r="A22" s="86" t="s">
        <v>175</v>
      </c>
      <c r="B22" s="86"/>
      <c r="C22" s="86"/>
      <c r="D22" s="86"/>
      <c r="E22" s="86"/>
      <c r="F22" s="86"/>
      <c r="G22" s="86"/>
      <c r="H22" s="86"/>
      <c r="I22" s="86"/>
    </row>
    <row r="23" spans="1:9" ht="15.5" x14ac:dyDescent="0.3">
      <c r="A23" s="101" t="s">
        <v>176</v>
      </c>
      <c r="B23" s="101"/>
      <c r="C23" s="101"/>
      <c r="D23" s="101"/>
      <c r="E23" s="101"/>
      <c r="F23" s="101"/>
      <c r="G23" s="101"/>
      <c r="H23" s="101"/>
      <c r="I23" s="101"/>
    </row>
    <row r="24" spans="1:9" ht="34.5" customHeight="1" x14ac:dyDescent="0.3">
      <c r="A24" s="87" t="s">
        <v>177</v>
      </c>
      <c r="B24" s="87"/>
      <c r="C24" s="87"/>
      <c r="D24" s="87"/>
      <c r="E24" s="87"/>
      <c r="F24" s="87"/>
      <c r="G24" s="87"/>
      <c r="H24" s="87"/>
      <c r="I24" s="87"/>
    </row>
    <row r="25" spans="1:9" ht="15.5" x14ac:dyDescent="0.3">
      <c r="A25" s="101" t="s">
        <v>181</v>
      </c>
      <c r="B25" s="101"/>
      <c r="C25" s="101"/>
      <c r="D25" s="101"/>
      <c r="E25" s="101"/>
      <c r="F25" s="101"/>
      <c r="G25" s="101"/>
      <c r="H25" s="101"/>
      <c r="I25" s="101"/>
    </row>
    <row r="26" spans="1:9" ht="21" customHeight="1" x14ac:dyDescent="0.3"/>
  </sheetData>
  <mergeCells count="9">
    <mergeCell ref="K5:L5"/>
    <mergeCell ref="A1:I1"/>
    <mergeCell ref="F18:H18"/>
    <mergeCell ref="A3:A4"/>
    <mergeCell ref="A25:I25"/>
    <mergeCell ref="A21:I21"/>
    <mergeCell ref="A22:I22"/>
    <mergeCell ref="A23:I23"/>
    <mergeCell ref="A24:I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8617-C1A6-46FA-92F7-5AC3F58594E7}">
  <dimension ref="A1:I15"/>
  <sheetViews>
    <sheetView zoomScaleNormal="100" workbookViewId="0">
      <selection sqref="A1:G1"/>
    </sheetView>
  </sheetViews>
  <sheetFormatPr defaultColWidth="9.1796875" defaultRowHeight="13" x14ac:dyDescent="0.3"/>
  <cols>
    <col min="1" max="1" width="34.81640625" style="7" customWidth="1"/>
    <col min="2" max="8" width="17.1796875" style="7" customWidth="1"/>
    <col min="9" max="10" width="9.1796875" style="7"/>
    <col min="11" max="11" width="27.453125" style="7" customWidth="1"/>
    <col min="12" max="12" width="14.1796875" style="7" customWidth="1"/>
    <col min="13" max="13" width="14.54296875" style="7" customWidth="1"/>
    <col min="14" max="14" width="19.1796875" style="7" customWidth="1"/>
    <col min="15" max="15" width="15.453125" style="7" customWidth="1"/>
    <col min="16" max="16" width="13.1796875" style="7" customWidth="1"/>
    <col min="17" max="17" width="19.81640625" style="7" customWidth="1"/>
    <col min="18" max="18" width="9.1796875" style="7"/>
    <col min="19" max="19" width="32.7265625" style="7" customWidth="1"/>
    <col min="20" max="21" width="14.26953125" style="7" customWidth="1"/>
    <col min="22" max="22" width="29.453125" style="7" customWidth="1"/>
    <col min="23" max="25" width="14.26953125" style="7" customWidth="1"/>
    <col min="26" max="26" width="24.453125" style="7" customWidth="1"/>
    <col min="27" max="16384" width="9.1796875" style="7"/>
  </cols>
  <sheetData>
    <row r="1" spans="1:9" ht="15" x14ac:dyDescent="0.3">
      <c r="A1" s="102" t="s">
        <v>72</v>
      </c>
      <c r="B1" s="102"/>
      <c r="C1" s="102"/>
      <c r="D1" s="102"/>
      <c r="E1" s="102"/>
      <c r="F1" s="102"/>
      <c r="G1" s="102"/>
    </row>
    <row r="2" spans="1:9" x14ac:dyDescent="0.3">
      <c r="A2" s="5" t="s">
        <v>0</v>
      </c>
      <c r="B2" s="5" t="s">
        <v>2</v>
      </c>
      <c r="C2" s="5" t="s">
        <v>4</v>
      </c>
      <c r="D2" s="5" t="s">
        <v>6</v>
      </c>
      <c r="E2" s="5" t="s">
        <v>7</v>
      </c>
      <c r="F2" s="5" t="s">
        <v>20</v>
      </c>
      <c r="G2" s="5" t="s">
        <v>22</v>
      </c>
    </row>
    <row r="3" spans="1:9" ht="42" customHeight="1" x14ac:dyDescent="0.3">
      <c r="A3" s="5" t="s">
        <v>17</v>
      </c>
      <c r="B3" s="5" t="s">
        <v>71</v>
      </c>
      <c r="C3" s="5" t="s">
        <v>18</v>
      </c>
      <c r="D3" s="5" t="s">
        <v>19</v>
      </c>
      <c r="E3" s="5" t="s">
        <v>53</v>
      </c>
      <c r="F3" s="5" t="s">
        <v>21</v>
      </c>
      <c r="G3" s="5" t="s">
        <v>23</v>
      </c>
    </row>
    <row r="4" spans="1:9" ht="24" customHeight="1" x14ac:dyDescent="0.3">
      <c r="A4" s="71" t="s">
        <v>154</v>
      </c>
      <c r="B4" s="70">
        <f>2113*1.62</f>
        <v>3423.0600000000004</v>
      </c>
      <c r="C4" s="69">
        <v>0</v>
      </c>
      <c r="D4" s="70">
        <v>0</v>
      </c>
      <c r="E4" s="70">
        <v>0</v>
      </c>
      <c r="F4" s="69">
        <v>0</v>
      </c>
      <c r="G4" s="70">
        <f>E4*F4</f>
        <v>0</v>
      </c>
      <c r="H4" s="68"/>
    </row>
    <row r="5" spans="1:9" ht="25.5" customHeight="1" x14ac:dyDescent="0.3">
      <c r="A5" s="71" t="s">
        <v>155</v>
      </c>
      <c r="B5" s="70">
        <v>0</v>
      </c>
      <c r="C5" s="69">
        <v>0</v>
      </c>
      <c r="D5" s="70">
        <v>0</v>
      </c>
      <c r="E5" s="77">
        <f>125*123.94</f>
        <v>15492.5</v>
      </c>
      <c r="F5" s="69">
        <f>Respondents!F8</f>
        <v>74</v>
      </c>
      <c r="G5" s="70">
        <f>E5*F5</f>
        <v>1146445</v>
      </c>
      <c r="H5" s="68"/>
    </row>
    <row r="6" spans="1:9" ht="28.5" x14ac:dyDescent="0.3">
      <c r="A6" s="71" t="s">
        <v>156</v>
      </c>
      <c r="B6" s="70">
        <v>0</v>
      </c>
      <c r="C6" s="69">
        <v>0</v>
      </c>
      <c r="D6" s="70">
        <v>0</v>
      </c>
      <c r="E6" s="70">
        <v>322</v>
      </c>
      <c r="F6" s="69">
        <f>Respondents!F8</f>
        <v>74</v>
      </c>
      <c r="G6" s="70">
        <f>E6*F6</f>
        <v>23828</v>
      </c>
      <c r="H6" s="68"/>
    </row>
    <row r="7" spans="1:9" ht="15" x14ac:dyDescent="0.3">
      <c r="A7" s="78"/>
      <c r="B7" s="78"/>
      <c r="C7" s="79" t="s">
        <v>52</v>
      </c>
      <c r="D7" s="80">
        <f>SUM(D4:D4)</f>
        <v>0</v>
      </c>
      <c r="E7" s="79"/>
      <c r="F7" s="79" t="s">
        <v>157</v>
      </c>
      <c r="G7" s="80">
        <f>ROUND(SUM(G4:G6),-4)</f>
        <v>1170000</v>
      </c>
      <c r="I7" s="24"/>
    </row>
    <row r="8" spans="1:9" ht="45" customHeight="1" x14ac:dyDescent="0.3">
      <c r="A8" s="104" t="s">
        <v>182</v>
      </c>
      <c r="B8" s="104"/>
      <c r="C8" s="104"/>
      <c r="D8" s="104"/>
      <c r="E8" s="104"/>
      <c r="F8" s="104"/>
      <c r="G8" s="104"/>
      <c r="H8" s="68"/>
    </row>
    <row r="9" spans="1:9" ht="58.5" customHeight="1" x14ac:dyDescent="0.3">
      <c r="A9" s="103" t="s">
        <v>173</v>
      </c>
      <c r="B9" s="103"/>
      <c r="C9" s="103"/>
      <c r="D9" s="103"/>
      <c r="E9" s="103"/>
      <c r="F9" s="103"/>
      <c r="G9" s="103"/>
      <c r="H9" s="68"/>
    </row>
    <row r="10" spans="1:9" ht="31.5" customHeight="1" x14ac:dyDescent="0.3">
      <c r="A10" s="103" t="s">
        <v>183</v>
      </c>
      <c r="B10" s="103"/>
      <c r="C10" s="103"/>
      <c r="D10" s="103"/>
      <c r="E10" s="103"/>
      <c r="F10" s="103"/>
      <c r="G10" s="103"/>
      <c r="H10" s="68"/>
    </row>
    <row r="11" spans="1:9" ht="15.5" x14ac:dyDescent="0.3">
      <c r="A11" s="103" t="s">
        <v>158</v>
      </c>
      <c r="B11" s="103"/>
      <c r="C11" s="103"/>
      <c r="D11" s="103"/>
      <c r="E11" s="103"/>
      <c r="F11" s="103"/>
      <c r="G11" s="103"/>
    </row>
    <row r="12" spans="1:9" ht="15.5" x14ac:dyDescent="0.3">
      <c r="A12" s="6"/>
      <c r="B12" s="57"/>
      <c r="C12" s="57"/>
      <c r="D12" s="57"/>
      <c r="E12" s="57"/>
      <c r="F12" s="57"/>
      <c r="G12" s="57"/>
    </row>
    <row r="13" spans="1:9" ht="15.5" x14ac:dyDescent="0.3">
      <c r="A13" s="6"/>
      <c r="B13" s="57"/>
      <c r="C13" s="57"/>
      <c r="D13" s="57"/>
      <c r="E13" s="57"/>
      <c r="F13" s="57"/>
      <c r="G13" s="57"/>
    </row>
    <row r="15" spans="1:9" ht="30" customHeight="1" x14ac:dyDescent="0.3"/>
  </sheetData>
  <mergeCells count="5">
    <mergeCell ref="A1:G1"/>
    <mergeCell ref="A9:G9"/>
    <mergeCell ref="A8:G8"/>
    <mergeCell ref="A10:G10"/>
    <mergeCell ref="A11:G11"/>
  </mergeCells>
  <phoneticPr fontId="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0C8A-C947-4CEF-AAE8-A5FCF45F88A7}">
  <dimension ref="A1:I23"/>
  <sheetViews>
    <sheetView topLeftCell="A4" workbookViewId="0">
      <selection activeCell="K10" sqref="K10"/>
    </sheetView>
  </sheetViews>
  <sheetFormatPr defaultRowHeight="14.5" x14ac:dyDescent="0.35"/>
  <cols>
    <col min="1" max="1" width="36.54296875" customWidth="1"/>
    <col min="2" max="2" width="14.1796875" customWidth="1"/>
    <col min="3" max="3" width="15.7265625" customWidth="1"/>
    <col min="4" max="4" width="19.26953125" customWidth="1"/>
    <col min="5" max="5" width="23" customWidth="1"/>
  </cols>
  <sheetData>
    <row r="1" spans="1:5" ht="15" x14ac:dyDescent="0.35">
      <c r="A1" s="105" t="s">
        <v>140</v>
      </c>
      <c r="B1" s="105"/>
      <c r="C1" s="105"/>
      <c r="D1" s="105"/>
      <c r="E1" s="105"/>
    </row>
    <row r="2" spans="1:5" x14ac:dyDescent="0.35">
      <c r="A2" s="58" t="s">
        <v>0</v>
      </c>
      <c r="B2" s="58" t="s">
        <v>2</v>
      </c>
      <c r="C2" s="58" t="s">
        <v>4</v>
      </c>
      <c r="D2" s="58" t="s">
        <v>6</v>
      </c>
      <c r="E2" s="58" t="s">
        <v>7</v>
      </c>
    </row>
    <row r="3" spans="1:5" ht="46" x14ac:dyDescent="0.35">
      <c r="A3" s="58" t="s">
        <v>1</v>
      </c>
      <c r="B3" s="58" t="s">
        <v>141</v>
      </c>
      <c r="C3" s="58" t="s">
        <v>5</v>
      </c>
      <c r="D3" s="58" t="s">
        <v>142</v>
      </c>
      <c r="E3" s="58" t="s">
        <v>152</v>
      </c>
    </row>
    <row r="4" spans="1:5" x14ac:dyDescent="0.35">
      <c r="A4" s="1" t="s">
        <v>143</v>
      </c>
      <c r="B4" s="58">
        <v>0</v>
      </c>
      <c r="C4" s="58">
        <v>1</v>
      </c>
      <c r="D4" s="58">
        <v>0</v>
      </c>
      <c r="E4" s="58">
        <f>B4*C4+D4</f>
        <v>0</v>
      </c>
    </row>
    <row r="5" spans="1:5" x14ac:dyDescent="0.35">
      <c r="A5" s="1" t="s">
        <v>144</v>
      </c>
      <c r="B5" s="58">
        <v>0</v>
      </c>
      <c r="C5" s="58">
        <v>1</v>
      </c>
      <c r="D5" s="58">
        <v>0</v>
      </c>
      <c r="E5" s="58">
        <f t="shared" ref="E5:E18" si="0">B5*C5+D5</f>
        <v>0</v>
      </c>
    </row>
    <row r="6" spans="1:5" x14ac:dyDescent="0.35">
      <c r="A6" s="1" t="s">
        <v>145</v>
      </c>
      <c r="B6" s="58">
        <v>0</v>
      </c>
      <c r="C6" s="58">
        <v>1</v>
      </c>
      <c r="D6" s="58">
        <v>0</v>
      </c>
      <c r="E6" s="58">
        <f t="shared" si="0"/>
        <v>0</v>
      </c>
    </row>
    <row r="7" spans="1:5" ht="23" x14ac:dyDescent="0.35">
      <c r="A7" s="1" t="s">
        <v>146</v>
      </c>
      <c r="B7" s="58">
        <v>0</v>
      </c>
      <c r="C7" s="58">
        <v>1</v>
      </c>
      <c r="D7" s="58">
        <v>0</v>
      </c>
      <c r="E7" s="58">
        <f t="shared" si="0"/>
        <v>0</v>
      </c>
    </row>
    <row r="8" spans="1:5" ht="23" x14ac:dyDescent="0.35">
      <c r="A8" s="1" t="s">
        <v>147</v>
      </c>
      <c r="B8" s="58">
        <v>0</v>
      </c>
      <c r="C8" s="58">
        <v>1</v>
      </c>
      <c r="D8" s="58">
        <v>0</v>
      </c>
      <c r="E8" s="58">
        <f t="shared" si="0"/>
        <v>0</v>
      </c>
    </row>
    <row r="9" spans="1:5" ht="23" x14ac:dyDescent="0.35">
      <c r="A9" s="1" t="s">
        <v>148</v>
      </c>
      <c r="B9" s="58">
        <v>0</v>
      </c>
      <c r="C9" s="58">
        <v>1</v>
      </c>
      <c r="D9" s="58">
        <v>0</v>
      </c>
      <c r="E9" s="58">
        <f t="shared" si="0"/>
        <v>0</v>
      </c>
    </row>
    <row r="10" spans="1:5" x14ac:dyDescent="0.35">
      <c r="A10" s="1" t="s">
        <v>149</v>
      </c>
      <c r="B10" s="58">
        <v>0</v>
      </c>
      <c r="C10" s="58">
        <v>1</v>
      </c>
      <c r="D10" s="58">
        <v>0</v>
      </c>
      <c r="E10" s="58">
        <f t="shared" si="0"/>
        <v>0</v>
      </c>
    </row>
    <row r="11" spans="1:5" x14ac:dyDescent="0.35">
      <c r="A11" s="1" t="s">
        <v>150</v>
      </c>
      <c r="B11" s="58">
        <v>0</v>
      </c>
      <c r="C11" s="58">
        <v>1</v>
      </c>
      <c r="D11" s="58">
        <v>0</v>
      </c>
      <c r="E11" s="58">
        <f t="shared" si="0"/>
        <v>0</v>
      </c>
    </row>
    <row r="12" spans="1:5" x14ac:dyDescent="0.35">
      <c r="A12" s="1" t="s">
        <v>70</v>
      </c>
      <c r="B12" s="58">
        <v>0</v>
      </c>
      <c r="C12" s="58">
        <v>1</v>
      </c>
      <c r="D12" s="58">
        <v>0</v>
      </c>
      <c r="E12" s="58">
        <f t="shared" si="0"/>
        <v>0</v>
      </c>
    </row>
    <row r="13" spans="1:5" x14ac:dyDescent="0.35">
      <c r="A13" s="1" t="s">
        <v>151</v>
      </c>
      <c r="B13" s="58">
        <v>0</v>
      </c>
      <c r="C13" s="58">
        <v>1</v>
      </c>
      <c r="D13" s="58">
        <v>0</v>
      </c>
      <c r="E13" s="58">
        <f t="shared" si="0"/>
        <v>0</v>
      </c>
    </row>
    <row r="14" spans="1:5" x14ac:dyDescent="0.35">
      <c r="A14" s="1" t="s">
        <v>153</v>
      </c>
      <c r="B14" s="58">
        <f>Respondents!F8</f>
        <v>74</v>
      </c>
      <c r="C14" s="58">
        <v>1</v>
      </c>
      <c r="D14" s="58">
        <v>0</v>
      </c>
      <c r="E14" s="58">
        <f t="shared" si="0"/>
        <v>74</v>
      </c>
    </row>
    <row r="15" spans="1:5" ht="25.5" x14ac:dyDescent="0.35">
      <c r="A15" s="83" t="s">
        <v>193</v>
      </c>
      <c r="B15" s="58">
        <f>Respondents!F8*0.1</f>
        <v>7.4</v>
      </c>
      <c r="C15" s="58">
        <v>2</v>
      </c>
      <c r="D15" s="58">
        <v>0</v>
      </c>
      <c r="E15" s="58">
        <f t="shared" si="0"/>
        <v>14.8</v>
      </c>
    </row>
    <row r="16" spans="1:5" ht="25.5" x14ac:dyDescent="0.35">
      <c r="A16" s="83" t="s">
        <v>191</v>
      </c>
      <c r="B16" s="58">
        <f>Respondents!F8*0.1</f>
        <v>7.4</v>
      </c>
      <c r="C16" s="81">
        <v>1</v>
      </c>
      <c r="D16" s="58">
        <v>0</v>
      </c>
      <c r="E16" s="58">
        <f t="shared" si="0"/>
        <v>7.4</v>
      </c>
    </row>
    <row r="17" spans="1:9" ht="25.5" x14ac:dyDescent="0.35">
      <c r="A17" s="83" t="s">
        <v>192</v>
      </c>
      <c r="B17" s="58">
        <f>Respondents!F8*0.1</f>
        <v>7.4</v>
      </c>
      <c r="C17" s="81">
        <v>2</v>
      </c>
      <c r="D17" s="58">
        <v>0</v>
      </c>
      <c r="E17" s="58">
        <f t="shared" si="0"/>
        <v>14.8</v>
      </c>
    </row>
    <row r="18" spans="1:9" ht="25.5" x14ac:dyDescent="0.35">
      <c r="A18" s="83" t="s">
        <v>185</v>
      </c>
      <c r="B18" s="58">
        <f>Respondents!F8*0.1</f>
        <v>7.4</v>
      </c>
      <c r="C18" s="81">
        <v>1</v>
      </c>
      <c r="D18" s="58">
        <v>0</v>
      </c>
      <c r="E18" s="58">
        <f t="shared" si="0"/>
        <v>7.4</v>
      </c>
    </row>
    <row r="19" spans="1:9" x14ac:dyDescent="0.35">
      <c r="A19" s="1"/>
      <c r="B19" s="1"/>
      <c r="C19" s="1"/>
      <c r="D19" s="55" t="s">
        <v>186</v>
      </c>
      <c r="E19" s="62">
        <f>SUM(E4:E18)</f>
        <v>118.4</v>
      </c>
    </row>
    <row r="20" spans="1:9" ht="30" customHeight="1" x14ac:dyDescent="0.35">
      <c r="A20" s="106" t="s">
        <v>172</v>
      </c>
      <c r="B20" s="106"/>
      <c r="C20" s="106"/>
      <c r="D20" s="106"/>
      <c r="E20" s="106"/>
    </row>
    <row r="21" spans="1:9" ht="15.5" x14ac:dyDescent="0.35">
      <c r="A21" s="108" t="s">
        <v>184</v>
      </c>
      <c r="B21" s="108"/>
      <c r="C21" s="108"/>
      <c r="D21" s="108"/>
      <c r="E21" s="108"/>
      <c r="F21" s="67"/>
    </row>
    <row r="22" spans="1:9" ht="34.5" customHeight="1" x14ac:dyDescent="0.35">
      <c r="A22" s="107" t="s">
        <v>189</v>
      </c>
      <c r="B22" s="107"/>
      <c r="C22" s="107"/>
      <c r="D22" s="107"/>
      <c r="E22" s="107"/>
    </row>
    <row r="23" spans="1:9" ht="15.5" x14ac:dyDescent="0.35">
      <c r="A23" s="109" t="s">
        <v>139</v>
      </c>
      <c r="B23" s="109"/>
      <c r="C23" s="109"/>
      <c r="D23" s="109"/>
      <c r="E23" s="109"/>
      <c r="F23" s="72"/>
      <c r="G23" s="72"/>
      <c r="H23" s="72"/>
      <c r="I23" s="72"/>
    </row>
  </sheetData>
  <mergeCells count="5">
    <mergeCell ref="A1:E1"/>
    <mergeCell ref="A20:E20"/>
    <mergeCell ref="A22:E22"/>
    <mergeCell ref="A21:E21"/>
    <mergeCell ref="A23:E23"/>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7155-4A3F-4297-91B3-912A73E3F85B}">
  <dimension ref="A1:F9"/>
  <sheetViews>
    <sheetView workbookViewId="0">
      <selection activeCell="A2" sqref="A2"/>
    </sheetView>
  </sheetViews>
  <sheetFormatPr defaultRowHeight="14.5" x14ac:dyDescent="0.35"/>
  <cols>
    <col min="2" max="2" width="19.81640625" customWidth="1"/>
    <col min="3" max="3" width="17" customWidth="1"/>
    <col min="4" max="4" width="21.453125" customWidth="1"/>
    <col min="5" max="5" width="21.1796875" customWidth="1"/>
    <col min="6" max="6" width="27.7265625" customWidth="1"/>
  </cols>
  <sheetData>
    <row r="1" spans="1:6" ht="15" x14ac:dyDescent="0.35">
      <c r="A1" s="102" t="s">
        <v>3</v>
      </c>
      <c r="B1" s="102"/>
      <c r="C1" s="102"/>
      <c r="D1" s="102"/>
      <c r="E1" s="102"/>
      <c r="F1" s="102"/>
    </row>
    <row r="2" spans="1:6" ht="26" x14ac:dyDescent="0.35">
      <c r="A2" s="9"/>
      <c r="B2" s="110" t="s">
        <v>8</v>
      </c>
      <c r="C2" s="110"/>
      <c r="D2" s="4" t="s">
        <v>9</v>
      </c>
      <c r="E2" s="110"/>
      <c r="F2" s="110"/>
    </row>
    <row r="3" spans="1:6" x14ac:dyDescent="0.35">
      <c r="A3" s="4"/>
      <c r="B3" s="56" t="s">
        <v>0</v>
      </c>
      <c r="C3" s="56" t="s">
        <v>2</v>
      </c>
      <c r="D3" s="56" t="s">
        <v>4</v>
      </c>
      <c r="E3" s="56" t="s">
        <v>6</v>
      </c>
      <c r="F3" s="56" t="s">
        <v>7</v>
      </c>
    </row>
    <row r="4" spans="1:6" ht="52" x14ac:dyDescent="0.35">
      <c r="A4" s="56" t="s">
        <v>10</v>
      </c>
      <c r="B4" s="56" t="s">
        <v>11</v>
      </c>
      <c r="C4" s="56" t="s">
        <v>12</v>
      </c>
      <c r="D4" s="56" t="s">
        <v>13</v>
      </c>
      <c r="E4" s="56" t="s">
        <v>14</v>
      </c>
      <c r="F4" s="56" t="s">
        <v>16</v>
      </c>
    </row>
    <row r="5" spans="1:6" x14ac:dyDescent="0.35">
      <c r="A5" s="56">
        <v>1</v>
      </c>
      <c r="B5" s="56">
        <v>0</v>
      </c>
      <c r="C5" s="56">
        <v>74</v>
      </c>
      <c r="D5" s="56">
        <v>0</v>
      </c>
      <c r="E5" s="56">
        <v>0</v>
      </c>
      <c r="F5" s="56">
        <f>B5+C5+D5-E5</f>
        <v>74</v>
      </c>
    </row>
    <row r="6" spans="1:6" x14ac:dyDescent="0.35">
      <c r="A6" s="56">
        <v>2</v>
      </c>
      <c r="B6" s="56">
        <v>0</v>
      </c>
      <c r="C6" s="56">
        <v>74</v>
      </c>
      <c r="D6" s="56">
        <v>0</v>
      </c>
      <c r="E6" s="56">
        <v>0</v>
      </c>
      <c r="F6" s="56">
        <f>B6+C6+D6-E6</f>
        <v>74</v>
      </c>
    </row>
    <row r="7" spans="1:6" x14ac:dyDescent="0.35">
      <c r="A7" s="56">
        <v>3</v>
      </c>
      <c r="B7" s="56">
        <v>0</v>
      </c>
      <c r="C7" s="56">
        <v>74</v>
      </c>
      <c r="D7" s="56">
        <v>0</v>
      </c>
      <c r="E7" s="56">
        <v>0</v>
      </c>
      <c r="F7" s="56">
        <f>B7+C7+D7-E7</f>
        <v>74</v>
      </c>
    </row>
    <row r="8" spans="1:6" x14ac:dyDescent="0.35">
      <c r="A8" s="56" t="s">
        <v>15</v>
      </c>
      <c r="B8" s="56">
        <v>0</v>
      </c>
      <c r="C8" s="56">
        <f>AVERAGE(C5:C7)</f>
        <v>74</v>
      </c>
      <c r="D8" s="56">
        <v>0</v>
      </c>
      <c r="E8" s="56">
        <v>0</v>
      </c>
      <c r="F8" s="56">
        <f>AVERAGE(F5:F7)</f>
        <v>74</v>
      </c>
    </row>
    <row r="9" spans="1:6" ht="16" x14ac:dyDescent="0.35">
      <c r="A9" s="3" t="s">
        <v>171</v>
      </c>
      <c r="B9" s="7"/>
      <c r="C9" s="7"/>
      <c r="D9" s="7"/>
      <c r="E9" s="7"/>
      <c r="F9" s="7"/>
    </row>
  </sheetData>
  <mergeCells count="3">
    <mergeCell ref="A1:F1"/>
    <mergeCell ref="B2:C2"/>
    <mergeCell ref="E2:F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Wrigley, William</cp:lastModifiedBy>
  <dcterms:created xsi:type="dcterms:W3CDTF">2019-06-27T19:36:56Z</dcterms:created>
  <dcterms:modified xsi:type="dcterms:W3CDTF">2022-09-02T15:08:36Z</dcterms:modified>
</cp:coreProperties>
</file>