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DE9480C-935B-414C-8B21-9C2D8C90900E}" xr6:coauthVersionLast="47" xr6:coauthVersionMax="47" xr10:uidLastSave="{00000000-0000-0000-0000-000000000000}"/>
  <bookViews>
    <workbookView xWindow="-110" yWindow="-110" windowWidth="19420" windowHeight="10420" xr2:uid="{00000000-000D-0000-FFFF-FFFF00000000}"/>
  </bookViews>
  <sheets>
    <sheet name="Summary" sheetId="6" r:id="rId1"/>
    <sheet name="Table 1" sheetId="2" r:id="rId2"/>
    <sheet name="Table 2" sheetId="3" r:id="rId3"/>
    <sheet name="Capital O&amp;M" sheetId="7" r:id="rId4"/>
    <sheet name="Responses" sheetId="5" r:id="rId5"/>
    <sheet name="Respondent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3" i="2" l="1"/>
  <c r="E7" i="2"/>
  <c r="B6" i="6" l="1"/>
  <c r="B3" i="6"/>
  <c r="E10" i="3" l="1"/>
  <c r="E25" i="2"/>
  <c r="E19" i="2"/>
  <c r="M35" i="2" l="1"/>
  <c r="N35" i="2" s="1"/>
  <c r="M36" i="2"/>
  <c r="N36" i="2" s="1"/>
  <c r="E10" i="2" s="1"/>
  <c r="M37" i="2"/>
  <c r="N37" i="2" s="1"/>
  <c r="E11" i="2" s="1"/>
  <c r="E7" i="3" l="1"/>
  <c r="F7" i="3" s="1"/>
  <c r="E9" i="2"/>
  <c r="E16" i="2"/>
  <c r="F9" i="5"/>
  <c r="F8" i="5"/>
  <c r="F7" i="5"/>
  <c r="F6" i="5"/>
  <c r="F5" i="5"/>
  <c r="D20" i="4"/>
  <c r="D21" i="4" s="1"/>
  <c r="D19" i="4"/>
  <c r="C21" i="4"/>
  <c r="G19" i="4"/>
  <c r="G18" i="4"/>
  <c r="F10" i="5" l="1"/>
  <c r="F11" i="5" s="1"/>
  <c r="G20" i="4"/>
  <c r="G21" i="4"/>
  <c r="B7" i="6" l="1"/>
  <c r="F8" i="3"/>
  <c r="D6" i="3"/>
  <c r="F6" i="3" s="1"/>
  <c r="D7" i="3"/>
  <c r="D8" i="3"/>
  <c r="D9" i="3"/>
  <c r="F9" i="3" s="1"/>
  <c r="D10" i="3"/>
  <c r="F10" i="3" s="1"/>
  <c r="D5" i="3"/>
  <c r="F5" i="3" s="1"/>
  <c r="H5" i="3" l="1"/>
  <c r="G5" i="3"/>
  <c r="H7" i="3"/>
  <c r="G7" i="3"/>
  <c r="H10" i="3"/>
  <c r="G10" i="3"/>
  <c r="I10" i="3" s="1"/>
  <c r="H6" i="3"/>
  <c r="G6" i="3"/>
  <c r="I6" i="3" s="1"/>
  <c r="H9" i="3"/>
  <c r="H8" i="3"/>
  <c r="G9" i="3"/>
  <c r="G8" i="3"/>
  <c r="F11" i="3" l="1"/>
  <c r="I8" i="3"/>
  <c r="I9" i="3"/>
  <c r="I7" i="3"/>
  <c r="I5" i="3"/>
  <c r="D9" i="2"/>
  <c r="F9" i="2" s="1"/>
  <c r="H9" i="2" s="1"/>
  <c r="D10" i="2"/>
  <c r="F10" i="2" s="1"/>
  <c r="D11" i="2"/>
  <c r="F11" i="2" s="1"/>
  <c r="D14" i="2"/>
  <c r="F14" i="2" s="1"/>
  <c r="D15" i="2"/>
  <c r="F15" i="2" s="1"/>
  <c r="D16" i="2"/>
  <c r="F16" i="2" s="1"/>
  <c r="D17" i="2"/>
  <c r="F17" i="2" s="1"/>
  <c r="D18" i="2"/>
  <c r="F18" i="2" s="1"/>
  <c r="D19" i="2"/>
  <c r="F19" i="2" s="1"/>
  <c r="D23" i="2"/>
  <c r="F23" i="2" s="1"/>
  <c r="D25" i="2"/>
  <c r="F25" i="2" s="1"/>
  <c r="D7" i="2"/>
  <c r="F7" i="2" s="1"/>
  <c r="G7" i="2" l="1"/>
  <c r="H19" i="2"/>
  <c r="I11" i="3"/>
  <c r="G18" i="2"/>
  <c r="H18" i="2"/>
  <c r="I18" i="2" s="1"/>
  <c r="G14" i="2"/>
  <c r="I14" i="2" s="1"/>
  <c r="H14" i="2"/>
  <c r="G17" i="2"/>
  <c r="I17" i="2" s="1"/>
  <c r="H17" i="2"/>
  <c r="H11" i="2"/>
  <c r="G11" i="2"/>
  <c r="G23" i="2"/>
  <c r="H23" i="2"/>
  <c r="G16" i="2"/>
  <c r="H16" i="2"/>
  <c r="G10" i="2"/>
  <c r="H10" i="2"/>
  <c r="G15" i="2"/>
  <c r="G9" i="2"/>
  <c r="I9" i="2" s="1"/>
  <c r="H15" i="2"/>
  <c r="I15" i="2" s="1"/>
  <c r="G25" i="2"/>
  <c r="H25" i="2"/>
  <c r="G19" i="2"/>
  <c r="I19" i="2" s="1"/>
  <c r="H7" i="2"/>
  <c r="I23" i="2" l="1"/>
  <c r="I10" i="2"/>
  <c r="I7" i="2"/>
  <c r="I25" i="2"/>
  <c r="I16" i="2"/>
  <c r="I26" i="2"/>
  <c r="F20" i="2"/>
  <c r="F26" i="2"/>
  <c r="I11" i="2"/>
  <c r="I20" i="2" l="1"/>
  <c r="F27" i="2"/>
  <c r="L29" i="2" l="1"/>
  <c r="B2" i="6" s="1"/>
  <c r="M27" i="2"/>
  <c r="B4" i="6" s="1"/>
  <c r="I27" i="2"/>
  <c r="B5" i="6" s="1"/>
  <c r="I29" i="2" l="1"/>
</calcChain>
</file>

<file path=xl/sharedStrings.xml><?xml version="1.0" encoding="utf-8"?>
<sst xmlns="http://schemas.openxmlformats.org/spreadsheetml/2006/main" count="146" uniqueCount="124">
  <si>
    <t>Burden item</t>
  </si>
  <si>
    <t>1.  Applications</t>
  </si>
  <si>
    <t>N/A</t>
  </si>
  <si>
    <t>2.  Surveys and studies</t>
  </si>
  <si>
    <t>3.  Reporting requirements</t>
  </si>
  <si>
    <t xml:space="preserve"> B.  Required activities</t>
  </si>
  <si>
    <r>
      <t xml:space="preserve">     -  Performance test </t>
    </r>
    <r>
      <rPr>
        <vertAlign val="superscript"/>
        <sz val="10"/>
        <color rgb="FF000000"/>
        <rFont val="Times New Roman"/>
        <family val="1"/>
      </rPr>
      <t>d</t>
    </r>
  </si>
  <si>
    <t xml:space="preserve"> C.  Gather existing information</t>
  </si>
  <si>
    <t>See 3D</t>
  </si>
  <si>
    <t xml:space="preserve"> D.  Write report </t>
  </si>
  <si>
    <r>
      <t xml:space="preserve">       Notification of actual startup </t>
    </r>
    <r>
      <rPr>
        <vertAlign val="superscript"/>
        <sz val="10"/>
        <color rgb="FF000000"/>
        <rFont val="Times New Roman"/>
        <family val="1"/>
      </rPr>
      <t>g, h</t>
    </r>
  </si>
  <si>
    <t>Subtotal for Reporting Requirements</t>
  </si>
  <si>
    <t>4.  Recordkeeping requirements</t>
  </si>
  <si>
    <r>
      <t xml:space="preserve"> B.  Train personnel </t>
    </r>
    <r>
      <rPr>
        <vertAlign val="superscript"/>
        <sz val="10"/>
        <color rgb="FF000000"/>
        <rFont val="Times New Roman"/>
        <family val="1"/>
      </rPr>
      <t>h</t>
    </r>
  </si>
  <si>
    <t xml:space="preserve"> C.  Continuous monitoring</t>
  </si>
  <si>
    <t xml:space="preserve">Subtotal for Recordkeeping Requirements  </t>
  </si>
  <si>
    <t>Table 1: Annual Respondent Burden and Cost – NSPS for Stationary Combustion Turbines (40 CFR Part 60, Subpart KKKK) (Renewal)</t>
  </si>
  <si>
    <t>(A) 
Person hours per occurrence</t>
  </si>
  <si>
    <t>(B) 
No. of occurrences per respondent per year</t>
  </si>
  <si>
    <r>
      <t xml:space="preserve">     -  Fuel sampling – dual fuel turbines </t>
    </r>
    <r>
      <rPr>
        <vertAlign val="superscript"/>
        <sz val="10"/>
        <color rgb="FF000000"/>
        <rFont val="Times New Roman"/>
        <family val="1"/>
      </rPr>
      <t>e</t>
    </r>
  </si>
  <si>
    <r>
      <t xml:space="preserve">     -  Fuel sampling – distillate oil only turbines </t>
    </r>
    <r>
      <rPr>
        <vertAlign val="superscript"/>
        <sz val="10"/>
        <color rgb="FF000000"/>
        <rFont val="Times New Roman"/>
        <family val="1"/>
      </rPr>
      <t>f</t>
    </r>
  </si>
  <si>
    <r>
      <t xml:space="preserve">(H) 
Total Cost per year, $ </t>
    </r>
    <r>
      <rPr>
        <b/>
        <vertAlign val="superscript"/>
        <sz val="10"/>
        <color rgb="FF000000"/>
        <rFont val="Times New Roman"/>
        <family val="1"/>
      </rPr>
      <t>b</t>
    </r>
  </si>
  <si>
    <r>
      <t xml:space="preserve">       Notification of demonstration of CEMS </t>
    </r>
    <r>
      <rPr>
        <vertAlign val="superscript"/>
        <sz val="10"/>
        <color rgb="FF000000"/>
        <rFont val="Times New Roman"/>
        <family val="1"/>
      </rPr>
      <t>i</t>
    </r>
  </si>
  <si>
    <r>
      <t xml:space="preserve">       Initial notification of compliance</t>
    </r>
    <r>
      <rPr>
        <vertAlign val="superscript"/>
        <sz val="10"/>
        <color rgb="FF000000"/>
        <rFont val="Times New Roman"/>
        <family val="1"/>
      </rPr>
      <t xml:space="preserve"> g, h</t>
    </r>
  </si>
  <si>
    <r>
      <t xml:space="preserve"> A.  Familiarization with Regulatory Requirements </t>
    </r>
    <r>
      <rPr>
        <vertAlign val="superscript"/>
        <sz val="10"/>
        <color rgb="FF000000"/>
        <rFont val="Times New Roman"/>
        <family val="1"/>
      </rPr>
      <t>c</t>
    </r>
  </si>
  <si>
    <r>
      <t xml:space="preserve">       Notification of construction/ reconstruction </t>
    </r>
    <r>
      <rPr>
        <vertAlign val="superscript"/>
        <sz val="10"/>
        <color rgb="FF000000"/>
        <rFont val="Times New Roman"/>
        <family val="1"/>
      </rPr>
      <t xml:space="preserve">g, h </t>
    </r>
  </si>
  <si>
    <t>Assumptions:</t>
  </si>
  <si>
    <r>
      <t>h</t>
    </r>
    <r>
      <rPr>
        <sz val="10"/>
        <color theme="1"/>
        <rFont val="Times New Roman"/>
        <family val="1"/>
      </rPr>
      <t xml:space="preserve">  We have assumed that this is a one-time report for new respondents.</t>
    </r>
  </si>
  <si>
    <r>
      <t>i</t>
    </r>
    <r>
      <rPr>
        <sz val="10"/>
        <color theme="1"/>
        <rFont val="Times New Roman"/>
        <family val="1"/>
      </rPr>
      <t xml:space="preserve">  We have assumed that of the 47 new respondents each year, 15 of these respondents will write reports demonstrating CEMS compliance.</t>
    </r>
  </si>
  <si>
    <r>
      <t>j</t>
    </r>
    <r>
      <rPr>
        <sz val="10"/>
        <color theme="1"/>
        <rFont val="Times New Roman"/>
        <family val="1"/>
      </rPr>
      <t xml:space="preserve">  We have assumed that each of the respondents will take 8 hours twice per year to write the compliance report.</t>
    </r>
  </si>
  <si>
    <r>
      <t>c</t>
    </r>
    <r>
      <rPr>
        <sz val="10"/>
        <color theme="1"/>
        <rFont val="Times New Roman"/>
        <family val="1"/>
      </rPr>
      <t xml:space="preserve">  We have assumed that it will take 4 hours for respondents to familiarize with regulatory requirements and that all sources will have to familiarize with requlatory requirements.</t>
    </r>
  </si>
  <si>
    <t>See 3A</t>
  </si>
  <si>
    <r>
      <t xml:space="preserve"> A.  Familiarization with Regulatory Requirement </t>
    </r>
    <r>
      <rPr>
        <vertAlign val="superscript"/>
        <sz val="10"/>
        <color rgb="FF000000"/>
        <rFont val="Times New Roman"/>
        <family val="1"/>
      </rPr>
      <t>c</t>
    </r>
  </si>
  <si>
    <r>
      <t xml:space="preserve">       -  Record information </t>
    </r>
    <r>
      <rPr>
        <vertAlign val="superscript"/>
        <sz val="10"/>
        <color rgb="FF000000"/>
        <rFont val="Times New Roman"/>
        <family val="1"/>
      </rPr>
      <t>k, l</t>
    </r>
  </si>
  <si>
    <t>Table 2: Average Annual EPA Burden and Cost – NSPS for Stationary Combustion Turbines (40 CFR Part 60, Subpart KKKK)(Renewal)</t>
  </si>
  <si>
    <t>Activity</t>
  </si>
  <si>
    <t>Report Review</t>
  </si>
  <si>
    <r>
      <t xml:space="preserve">1.  Notification of construction/reconstruction </t>
    </r>
    <r>
      <rPr>
        <vertAlign val="superscript"/>
        <sz val="10"/>
        <color rgb="FF000000"/>
        <rFont val="Times New Roman"/>
        <family val="1"/>
      </rPr>
      <t>c</t>
    </r>
  </si>
  <si>
    <r>
      <t xml:space="preserve">2.  Notification of actual startup </t>
    </r>
    <r>
      <rPr>
        <vertAlign val="superscript"/>
        <sz val="10"/>
        <color rgb="FF000000"/>
        <rFont val="Times New Roman"/>
        <family val="1"/>
      </rPr>
      <t>d</t>
    </r>
  </si>
  <si>
    <t>3.  Notification of performance test</t>
  </si>
  <si>
    <r>
      <t xml:space="preserve">4.  Notification of demonstration of CEMS </t>
    </r>
    <r>
      <rPr>
        <vertAlign val="superscript"/>
        <sz val="10"/>
        <color rgb="FF000000"/>
        <rFont val="Times New Roman"/>
        <family val="1"/>
      </rPr>
      <t>e</t>
    </r>
  </si>
  <si>
    <t>5.  Initial notification of compliance</t>
  </si>
  <si>
    <t>(A) 
EPA person- hours per occurrence</t>
  </si>
  <si>
    <t>(B) 
No. of occurrences per plant per year</t>
  </si>
  <si>
    <r>
      <t xml:space="preserve">(D) 
Plants per year  </t>
    </r>
    <r>
      <rPr>
        <b/>
        <vertAlign val="superscript"/>
        <sz val="12"/>
        <color rgb="FF000000"/>
        <rFont val="Times New Roman"/>
        <family val="1"/>
      </rPr>
      <t>a</t>
    </r>
  </si>
  <si>
    <r>
      <t xml:space="preserve">(H) 
Cost, $ </t>
    </r>
    <r>
      <rPr>
        <b/>
        <vertAlign val="superscript"/>
        <sz val="10"/>
        <color rgb="FF000000"/>
        <rFont val="Times New Roman"/>
        <family val="1"/>
      </rPr>
      <t>b</t>
    </r>
  </si>
  <si>
    <r>
      <t>e</t>
    </r>
    <r>
      <rPr>
        <sz val="10"/>
        <color theme="1"/>
        <rFont val="Times New Roman"/>
        <family val="1"/>
      </rPr>
      <t xml:space="preserve">  We have assumed that of the 47 new respondents, only 15 of these respondents will review the notification of demonstration of CEMS report.</t>
    </r>
  </si>
  <si>
    <r>
      <t>f</t>
    </r>
    <r>
      <rPr>
        <sz val="10"/>
        <color theme="1"/>
        <rFont val="Times New Roman"/>
        <family val="1"/>
      </rPr>
      <t xml:space="preserve">  We have assumed that it will take 2 hours once per year to review the compliance report.</t>
    </r>
  </si>
  <si>
    <r>
      <t>TOTAL LABOR BURDEN AND COST (rounded)</t>
    </r>
    <r>
      <rPr>
        <b/>
        <vertAlign val="superscript"/>
        <sz val="10"/>
        <color rgb="FF000000"/>
        <rFont val="Times New Roman"/>
        <family val="1"/>
      </rPr>
      <t>m</t>
    </r>
  </si>
  <si>
    <r>
      <t xml:space="preserve">m  </t>
    </r>
    <r>
      <rPr>
        <sz val="10"/>
        <color theme="1"/>
        <rFont val="Times New Roman"/>
        <family val="1"/>
      </rPr>
      <t>Totals have been rounded to 3 significant figures. Figures may not add exactly due to rounding.</t>
    </r>
  </si>
  <si>
    <r>
      <t xml:space="preserve">g  </t>
    </r>
    <r>
      <rPr>
        <sz val="10"/>
        <color theme="1"/>
        <rFont val="Times New Roman"/>
        <family val="1"/>
      </rPr>
      <t>Totals have been rounded to 3 significant figures. Figures may not add exactly due to rounding.</t>
    </r>
  </si>
  <si>
    <r>
      <t>TOTAL ANNUAL BURDEN AND COST (rounded)</t>
    </r>
    <r>
      <rPr>
        <b/>
        <vertAlign val="superscript"/>
        <sz val="10"/>
        <color rgb="FF000000"/>
        <rFont val="Times New Roman"/>
        <family val="1"/>
      </rPr>
      <t>g</t>
    </r>
  </si>
  <si>
    <t>(C) 
Person hours per respondent per year (C=AxB)</t>
  </si>
  <si>
    <t>(E) 
Technical person- hours per year 
(E=CxD)</t>
  </si>
  <si>
    <t>(F) 
Management person hours per year 
(F=Ex0.05)</t>
  </si>
  <si>
    <t>(G) 
Clerical person hours per year 
(G=Ex0.1)</t>
  </si>
  <si>
    <t>(C) 
EPA person- hours per plant per year 
(C=AxB)</t>
  </si>
  <si>
    <t>(E) 
Technical person-hours per year 
(E=CxD)</t>
  </si>
  <si>
    <t>(F) 
Management person-hours per year 
(F=Ex0.05)</t>
  </si>
  <si>
    <t>(G) 
Clerical person-hours per year 
(G=Ex0.1)</t>
  </si>
  <si>
    <r>
      <t xml:space="preserve">(D) Respondents per year </t>
    </r>
    <r>
      <rPr>
        <b/>
        <vertAlign val="superscript"/>
        <sz val="12"/>
        <color rgb="FF000000"/>
        <rFont val="Times New Roman"/>
        <family val="1"/>
      </rPr>
      <t>a</t>
    </r>
  </si>
  <si>
    <t>hr/response</t>
  </si>
  <si>
    <t>Number of Respondents</t>
  </si>
  <si>
    <t>Respondents That Submit Reports</t>
  </si>
  <si>
    <t>Respondents That Do Not Submit Any Reports</t>
  </si>
  <si>
    <t>Year</t>
  </si>
  <si>
    <t>(A)</t>
  </si>
  <si>
    <r>
      <t xml:space="preserve">Number of New Respondents </t>
    </r>
    <r>
      <rPr>
        <vertAlign val="superscript"/>
        <sz val="10"/>
        <color rgb="FF000000"/>
        <rFont val="Times New Roman"/>
        <family val="1"/>
      </rPr>
      <t>1</t>
    </r>
  </si>
  <si>
    <t>(B)</t>
  </si>
  <si>
    <t>Number of Existing Respondents</t>
  </si>
  <si>
    <t>(C)</t>
  </si>
  <si>
    <t>Number of Existing  Respondents that keep records but do not submit reports</t>
  </si>
  <si>
    <t>(D)</t>
  </si>
  <si>
    <t>Number of Existing Respondents That Are Also New Respondents</t>
  </si>
  <si>
    <t>(E)</t>
  </si>
  <si>
    <t>(E=A+B+C-D)</t>
  </si>
  <si>
    <t>Average</t>
  </si>
  <si>
    <t>2177.06 (OLD)</t>
  </si>
  <si>
    <t>Total Annual Responses</t>
  </si>
  <si>
    <t>Information Collection Activity</t>
  </si>
  <si>
    <t>Number of Responses</t>
  </si>
  <si>
    <t>Number of Existing Respondents That Keep Records But Do Not Submit Reports</t>
  </si>
  <si>
    <t>Notification of construction/reconstruction</t>
  </si>
  <si>
    <t>Notification of actual startup</t>
  </si>
  <si>
    <t>Notification of performance test</t>
  </si>
  <si>
    <t>Notification of demonstration of CEMS</t>
  </si>
  <si>
    <t>Initial notification of compliance</t>
  </si>
  <si>
    <t>Total</t>
  </si>
  <si>
    <r>
      <t xml:space="preserve">6.  Semiannual compliance report </t>
    </r>
    <r>
      <rPr>
        <vertAlign val="superscript"/>
        <sz val="10"/>
        <color rgb="FF000000"/>
        <rFont val="Times New Roman"/>
        <family val="1"/>
      </rPr>
      <t>f</t>
    </r>
  </si>
  <si>
    <r>
      <t>Grand Total</t>
    </r>
    <r>
      <rPr>
        <b/>
        <vertAlign val="superscript"/>
        <sz val="10"/>
        <color rgb="FF000000"/>
        <rFont val="Times New Roman"/>
        <family val="1"/>
      </rPr>
      <t>m</t>
    </r>
  </si>
  <si>
    <r>
      <t xml:space="preserve">     Semiannual Compliance report </t>
    </r>
    <r>
      <rPr>
        <vertAlign val="superscript"/>
        <sz val="10"/>
        <rFont val="Times New Roman"/>
        <family val="1"/>
      </rPr>
      <t>j, k</t>
    </r>
  </si>
  <si>
    <r>
      <t xml:space="preserve">       Notification of performance test </t>
    </r>
    <r>
      <rPr>
        <vertAlign val="superscript"/>
        <sz val="10"/>
        <color rgb="FF000000"/>
        <rFont val="Times New Roman"/>
        <family val="1"/>
      </rPr>
      <t>d</t>
    </r>
  </si>
  <si>
    <r>
      <t>g</t>
    </r>
    <r>
      <rPr>
        <sz val="10"/>
        <color theme="1"/>
        <rFont val="Times New Roman"/>
        <family val="1"/>
      </rPr>
      <t xml:space="preserve">  We have assumed that it will take each new respondent 2 hours to write notification report.</t>
    </r>
  </si>
  <si>
    <r>
      <t>c</t>
    </r>
    <r>
      <rPr>
        <sz val="10"/>
        <color theme="1"/>
        <rFont val="Times New Roman"/>
        <family val="1"/>
      </rPr>
      <t xml:space="preserve">  We have assumed that new respondents will take one hour each to review the notification of construction/reconstruction report.</t>
    </r>
  </si>
  <si>
    <t>Semiannual compliance report</t>
  </si>
  <si>
    <r>
      <t xml:space="preserve">Number of New Respondents </t>
    </r>
    <r>
      <rPr>
        <b/>
        <vertAlign val="superscript"/>
        <sz val="10"/>
        <color rgb="FF000000"/>
        <rFont val="Times New Roman"/>
        <family val="1"/>
      </rPr>
      <t>a</t>
    </r>
  </si>
  <si>
    <t>Number of Existing Respondents that keep records but do not submit reports</t>
  </si>
  <si>
    <t>Number of Respondents (E=A+B+C-D)</t>
  </si>
  <si>
    <r>
      <t xml:space="preserve">Number of Respondents </t>
    </r>
    <r>
      <rPr>
        <vertAlign val="superscript"/>
        <sz val="10"/>
        <color rgb="FF000000"/>
        <rFont val="Times New Roman"/>
        <family val="1"/>
      </rPr>
      <t>a</t>
    </r>
  </si>
  <si>
    <t>Total Annual Responses E=(BxC)+D</t>
  </si>
  <si>
    <t>was 199</t>
  </si>
  <si>
    <t>was 106</t>
  </si>
  <si>
    <t>was 7</t>
  </si>
  <si>
    <r>
      <t xml:space="preserve"> </t>
    </r>
    <r>
      <rPr>
        <vertAlign val="superscript"/>
        <sz val="10"/>
        <color theme="1"/>
        <rFont val="Times New Roman"/>
        <family val="1"/>
      </rPr>
      <t>b</t>
    </r>
    <r>
      <rPr>
        <sz val="10"/>
        <color theme="1"/>
        <rFont val="Times New Roman"/>
        <family val="1"/>
      </rPr>
      <t xml:space="preserve">  This ICR uses the following labor rates: $70.56 per hour for Managerial labor; $52.37 per hour for Technical labor, and $28.34 per hour for Clerical labor.  These rates are from the Office of Personnel Management (OPM), 2022 General Schedule, which excludes locality rates of pay. The rates have been increased by 60% to account for the benefit packages available to government employees. 								</t>
    </r>
  </si>
  <si>
    <r>
      <t>l</t>
    </r>
    <r>
      <rPr>
        <sz val="10"/>
        <color theme="1"/>
        <rFont val="Times New Roman"/>
        <family val="1"/>
      </rPr>
      <t xml:space="preserve">  We have assumed that it will take each respondent 5 hours twelve times per year to record information.  </t>
    </r>
    <r>
      <rPr>
        <sz val="10"/>
        <color rgb="FFFF0000"/>
        <rFont val="Times New Roman"/>
        <family val="1"/>
      </rPr>
      <t xml:space="preserve"> </t>
    </r>
  </si>
  <si>
    <r>
      <rPr>
        <vertAlign val="superscript"/>
        <sz val="10"/>
        <color theme="1"/>
        <rFont val="Times New Roman"/>
        <family val="1"/>
      </rPr>
      <t>d</t>
    </r>
    <r>
      <rPr>
        <sz val="10"/>
        <color theme="1"/>
        <rFont val="Times New Roman"/>
        <family val="1"/>
      </rPr>
      <t xml:space="preserve">  We have assumed that 237 respondents will each take 12 hours to conduct annual stack testing to demonstrate compliance with NOx emission limitation.</t>
    </r>
  </si>
  <si>
    <r>
      <t>f</t>
    </r>
    <r>
      <rPr>
        <sz val="10"/>
        <color theme="1"/>
        <rFont val="Times New Roman"/>
        <family val="1"/>
      </rPr>
      <t xml:space="preserve">  We have assumed that eight respondents will each take 0.5 hours 5 times per year to complete the fuel sampling for the distillate oil only turbines.</t>
    </r>
  </si>
  <si>
    <r>
      <t>d</t>
    </r>
    <r>
      <rPr>
        <sz val="10"/>
        <color theme="1"/>
        <rFont val="Times New Roman"/>
        <family val="1"/>
      </rPr>
      <t xml:space="preserve">  We have assumed that it will take 0.5 hours for new respondents to review the actual startup report.</t>
    </r>
  </si>
  <si>
    <t>777 was 683 before</t>
  </si>
  <si>
    <t>824 average was 730 before</t>
  </si>
  <si>
    <t>k  The average number of existing respondents is 824.</t>
  </si>
  <si>
    <r>
      <t xml:space="preserve"> a</t>
    </r>
    <r>
      <rPr>
        <sz val="10"/>
        <color theme="1"/>
        <rFont val="Times New Roman"/>
        <family val="1"/>
      </rPr>
      <t xml:space="preserve">  We have assumed that there is an average of 824 sources currently subject to the regulations and an additional 47 respondents per year will become subject.  The ICR assumes the industry continues to grow at a constant rate since the previous renewal. </t>
    </r>
  </si>
  <si>
    <t>ICR Summary Information</t>
  </si>
  <si>
    <t>Hours per Response</t>
  </si>
  <si>
    <t>Total Estimated Burden Hours</t>
  </si>
  <si>
    <t>Total Estimated Costs</t>
  </si>
  <si>
    <t>Annualized Capital O&amp;M</t>
  </si>
  <si>
    <t>Form Number</t>
  </si>
  <si>
    <t>Not Applicable</t>
  </si>
  <si>
    <t>The only type of industry costs associated with the information collection activity in the regulations are labor costs. There are no capital/startup or operation and maintenance costs.</t>
  </si>
  <si>
    <r>
      <rPr>
        <vertAlign val="superscript"/>
        <sz val="10"/>
        <color theme="1"/>
        <rFont val="Times New Roman"/>
        <family val="1"/>
      </rPr>
      <t>e</t>
    </r>
    <r>
      <rPr>
        <sz val="10"/>
        <color theme="1"/>
        <rFont val="Times New Roman"/>
        <family val="1"/>
      </rPr>
      <t xml:space="preserve">  We have assumed that 126 respondents will each take 0.5 hours 52 times per year to complete fuel sampling for the dual fuel turbines.</t>
    </r>
  </si>
  <si>
    <r>
      <t>a  We have assumed that there is an annua</t>
    </r>
    <r>
      <rPr>
        <sz val="10"/>
        <rFont val="Times New Roman"/>
        <family val="1"/>
      </rPr>
      <t>l average</t>
    </r>
    <r>
      <rPr>
        <sz val="10"/>
        <color theme="1"/>
        <rFont val="Times New Roman"/>
        <family val="1"/>
      </rPr>
      <t xml:space="preserve"> of 8</t>
    </r>
    <r>
      <rPr>
        <sz val="10"/>
        <rFont val="Times New Roman"/>
        <family val="1"/>
      </rPr>
      <t>71 sources currently subject to the regulations, including 824 existing</t>
    </r>
    <r>
      <rPr>
        <sz val="10"/>
        <color theme="1"/>
        <rFont val="Times New Roman"/>
        <family val="1"/>
      </rPr>
      <t xml:space="preserve"> respondents, and an additional 47 respondents per year who will become subject to the standards. This ICR assumes the industry continues to grow at a constant rate since the previous renewal. </t>
    </r>
  </si>
  <si>
    <r>
      <t>Capital and O&amp;M Cost</t>
    </r>
    <r>
      <rPr>
        <b/>
        <vertAlign val="superscript"/>
        <sz val="10"/>
        <color rgb="FF000000"/>
        <rFont val="Times New Roman"/>
        <family val="1"/>
      </rPr>
      <t>m</t>
    </r>
    <r>
      <rPr>
        <b/>
        <sz val="10"/>
        <color rgb="FF000000"/>
        <rFont val="Times New Roman"/>
        <family val="1"/>
      </rPr>
      <t xml:space="preserve"> </t>
    </r>
  </si>
  <si>
    <r>
      <t>b</t>
    </r>
    <r>
      <rPr>
        <sz val="10"/>
        <color theme="1"/>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
    </r>
    <r>
      <rPr>
        <sz val="10"/>
        <rFont val="Times New Roman"/>
        <family val="1"/>
      </rPr>
      <t xml:space="preserve">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</si>
</sst>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quot;$&quot;#,##0"/>
    <numFmt numFmtId="166" formatCode="&quot;$&quot;#,##0.00"/>
  </numFmts>
  <fonts count="28" x14ac:knownFonts="1">
    <font>
      <sz val="11"/>
      <color theme="1"/>
      <name val="Calibri"/>
      <family val="2"/>
      <scheme val="minor"/>
    </font>
    <font>
      <sz val="11"/>
      <color theme="1"/>
      <name val="Calibri"/>
      <family val="2"/>
      <scheme val="minor"/>
    </font>
    <font>
      <sz val="10"/>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2"/>
      <color rgb="FF000000"/>
      <name val="Times New Roman"/>
      <family val="1"/>
    </font>
    <font>
      <b/>
      <sz val="10"/>
      <color theme="1"/>
      <name val="Times New Roman"/>
      <family val="1"/>
    </font>
    <font>
      <vertAlign val="superscript"/>
      <sz val="10"/>
      <color theme="1"/>
      <name val="Times New Roman"/>
      <family val="1"/>
    </font>
    <font>
      <sz val="11"/>
      <color rgb="FFFF0000"/>
      <name val="Calibri"/>
      <family val="2"/>
      <scheme val="minor"/>
    </font>
    <font>
      <sz val="12"/>
      <color rgb="FF000000"/>
      <name val="Times New Roman"/>
      <family val="1"/>
    </font>
    <font>
      <sz val="9"/>
      <color rgb="FF000000"/>
      <name val="Times New Roman"/>
      <family val="1"/>
    </font>
    <font>
      <sz val="9"/>
      <color theme="1"/>
      <name val="Times New Roman"/>
      <family val="1"/>
    </font>
    <font>
      <sz val="10"/>
      <name val="Times New Roman"/>
      <family val="1"/>
    </font>
    <font>
      <vertAlign val="superscript"/>
      <sz val="10"/>
      <name val="Times New Roman"/>
      <family val="1"/>
    </font>
    <font>
      <b/>
      <i/>
      <sz val="10"/>
      <color rgb="FF000000"/>
      <name val="Times New Roman"/>
      <family val="1"/>
    </font>
    <font>
      <i/>
      <sz val="10"/>
      <color theme="1"/>
      <name val="Times New Roman"/>
      <family val="1"/>
    </font>
    <font>
      <i/>
      <sz val="10"/>
      <color rgb="FF000000"/>
      <name val="Times New Roman"/>
      <family val="1"/>
    </font>
    <font>
      <sz val="10"/>
      <color theme="1"/>
      <name val="Calibri"/>
      <family val="2"/>
      <scheme val="minor"/>
    </font>
    <font>
      <sz val="10"/>
      <color rgb="FFFF0000"/>
      <name val="Calibri"/>
      <family val="2"/>
      <scheme val="minor"/>
    </font>
    <font>
      <sz val="10"/>
      <color rgb="FFFF0000"/>
      <name val="Times New Roman"/>
      <family val="1"/>
    </font>
    <font>
      <sz val="11"/>
      <color rgb="FF00B050"/>
      <name val="Calibri"/>
      <family val="2"/>
      <scheme val="minor"/>
    </font>
    <font>
      <sz val="12"/>
      <color rgb="FFFF0000"/>
      <name val="Calibri"/>
      <family val="2"/>
      <scheme val="minor"/>
    </font>
    <font>
      <b/>
      <sz val="10"/>
      <color rgb="FFFF0000"/>
      <name val="Times New Roman"/>
      <family val="1"/>
    </font>
    <font>
      <sz val="12"/>
      <color theme="1"/>
      <name val="Times New Roman"/>
      <family val="1"/>
    </font>
    <font>
      <sz val="11"/>
      <name val="Calibri"/>
      <family val="2"/>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right style="medium">
        <color indexed="64"/>
      </right>
      <top/>
      <bottom/>
      <diagonal/>
    </border>
    <border>
      <left style="medium">
        <color rgb="FFFFFFFF"/>
      </left>
      <right/>
      <top/>
      <bottom style="medium">
        <color rgb="FFFFFFFF"/>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8" fillId="0" borderId="0" xfId="0" applyFont="1" applyAlignment="1">
      <alignment vertical="center"/>
    </xf>
    <xf numFmtId="0" fontId="8" fillId="0" borderId="0" xfId="0" applyFont="1" applyAlignment="1">
      <alignment horizontal="left" vertical="center"/>
    </xf>
    <xf numFmtId="0" fontId="3"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indent="1"/>
    </xf>
    <xf numFmtId="0" fontId="3" fillId="0" borderId="1" xfId="0" applyFont="1" applyBorder="1" applyAlignment="1">
      <alignment vertical="center" wrapText="1"/>
    </xf>
    <xf numFmtId="0" fontId="3" fillId="0" borderId="3" xfId="0" applyFont="1" applyBorder="1" applyAlignment="1">
      <alignment vertical="center" wrapText="1"/>
    </xf>
    <xf numFmtId="2" fontId="6" fillId="0" borderId="1" xfId="0" applyNumberFormat="1" applyFont="1" applyBorder="1" applyAlignment="1">
      <alignment horizontal="center" vertical="center" wrapText="1"/>
    </xf>
    <xf numFmtId="0" fontId="9" fillId="0" borderId="0" xfId="0" applyFont="1" applyAlignment="1">
      <alignment vertical="center"/>
    </xf>
    <xf numFmtId="0" fontId="10" fillId="0" borderId="0" xfId="0" applyFont="1"/>
    <xf numFmtId="0" fontId="10" fillId="0" borderId="0" xfId="0" applyFont="1" applyAlignment="1">
      <alignment vertical="center"/>
    </xf>
    <xf numFmtId="6" fontId="3" fillId="0" borderId="1" xfId="0" applyNumberFormat="1" applyFont="1" applyBorder="1" applyAlignment="1">
      <alignment horizontal="right" vertical="center" wrapText="1"/>
    </xf>
    <xf numFmtId="0" fontId="8" fillId="0" borderId="0" xfId="0" applyFont="1"/>
    <xf numFmtId="0" fontId="6" fillId="0" borderId="1" xfId="0" applyFont="1" applyBorder="1" applyAlignment="1">
      <alignment horizontal="right" vertical="center" wrapText="1" indent="1"/>
    </xf>
    <xf numFmtId="0" fontId="2" fillId="0" borderId="1" xfId="0" applyFont="1" applyBorder="1" applyAlignment="1">
      <alignment vertical="center" wrapText="1"/>
    </xf>
    <xf numFmtId="3"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37" fontId="6" fillId="0" borderId="1" xfId="1" applyNumberFormat="1" applyFont="1" applyBorder="1" applyAlignment="1">
      <alignment horizontal="center" vertical="center" wrapText="1"/>
    </xf>
    <xf numFmtId="0" fontId="0" fillId="0" borderId="1" xfId="0" applyBorder="1"/>
    <xf numFmtId="0" fontId="3" fillId="0" borderId="2" xfId="0" applyFont="1" applyBorder="1" applyAlignment="1">
      <alignment vertical="center" wrapText="1"/>
    </xf>
    <xf numFmtId="1" fontId="0" fillId="0" borderId="0" xfId="0" applyNumberFormat="1"/>
    <xf numFmtId="0" fontId="13" fillId="0" borderId="15" xfId="0" applyFont="1" applyBorder="1" applyAlignment="1">
      <alignment vertical="center" wrapText="1"/>
    </xf>
    <xf numFmtId="0" fontId="6" fillId="0" borderId="14" xfId="0" applyFont="1" applyBorder="1" applyAlignment="1">
      <alignment vertical="center" wrapText="1"/>
    </xf>
    <xf numFmtId="0" fontId="6" fillId="0" borderId="14" xfId="0" applyFont="1" applyBorder="1" applyAlignment="1">
      <alignment horizontal="center" vertical="center" wrapText="1"/>
    </xf>
    <xf numFmtId="0" fontId="6" fillId="0" borderId="16" xfId="0" applyFont="1" applyBorder="1" applyAlignment="1">
      <alignment vertical="center" wrapText="1"/>
    </xf>
    <xf numFmtId="0" fontId="6" fillId="0" borderId="16" xfId="0" applyFont="1" applyBorder="1" applyAlignment="1">
      <alignment horizontal="center" vertical="center" wrapText="1"/>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horizontal="center" vertical="center" wrapText="1"/>
    </xf>
    <xf numFmtId="0" fontId="8" fillId="0" borderId="13" xfId="0" applyFont="1" applyBorder="1" applyAlignment="1">
      <alignment vertical="center" wrapText="1"/>
    </xf>
    <xf numFmtId="0" fontId="0" fillId="0" borderId="14"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0" xfId="0" applyFont="1"/>
    <xf numFmtId="0" fontId="15" fillId="0" borderId="1" xfId="0" applyFont="1" applyBorder="1" applyAlignment="1">
      <alignment horizontal="left" vertical="center" wrapText="1" indent="1"/>
    </xf>
    <xf numFmtId="166" fontId="2" fillId="0" borderId="1" xfId="0" applyNumberFormat="1" applyFont="1" applyBorder="1" applyAlignment="1">
      <alignment vertical="center" wrapText="1"/>
    </xf>
    <xf numFmtId="166" fontId="6" fillId="0" borderId="1" xfId="0" applyNumberFormat="1" applyFont="1" applyBorder="1" applyAlignment="1">
      <alignment vertical="center" wrapText="1"/>
    </xf>
    <xf numFmtId="165" fontId="3" fillId="0" borderId="1" xfId="0" applyNumberFormat="1" applyFont="1" applyBorder="1" applyAlignment="1">
      <alignment horizontal="right" vertical="center" wrapText="1"/>
    </xf>
    <xf numFmtId="165" fontId="3" fillId="0" borderId="1" xfId="2" applyNumberFormat="1" applyFont="1" applyBorder="1" applyAlignment="1">
      <alignment vertical="center" wrapText="1"/>
    </xf>
    <xf numFmtId="0" fontId="0" fillId="0" borderId="20" xfId="0" applyBorder="1"/>
    <xf numFmtId="0" fontId="17" fillId="0" borderId="1" xfId="0" applyFont="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165" fontId="17" fillId="0" borderId="1" xfId="0" applyNumberFormat="1" applyFont="1" applyBorder="1" applyAlignment="1">
      <alignment vertical="center" wrapText="1"/>
    </xf>
    <xf numFmtId="0" fontId="6" fillId="0" borderId="1" xfId="0" applyFont="1" applyFill="1" applyBorder="1" applyAlignment="1">
      <alignment horizontal="left" vertical="center" wrapText="1" inden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2" fontId="0" fillId="0" borderId="0" xfId="0" applyNumberFormat="1"/>
    <xf numFmtId="0" fontId="20" fillId="0" borderId="0" xfId="0" applyFont="1"/>
    <xf numFmtId="0" fontId="21" fillId="0" borderId="0" xfId="0" applyFont="1"/>
    <xf numFmtId="0" fontId="2" fillId="0" borderId="0" xfId="0" applyFont="1" applyAlignment="1">
      <alignment vertical="center"/>
    </xf>
    <xf numFmtId="1" fontId="6" fillId="0" borderId="1" xfId="0" applyNumberFormat="1" applyFont="1" applyBorder="1" applyAlignment="1">
      <alignment horizontal="center" vertical="center" wrapText="1"/>
    </xf>
    <xf numFmtId="41" fontId="0" fillId="0" borderId="0" xfId="0" applyNumberFormat="1"/>
    <xf numFmtId="3" fontId="0" fillId="0" borderId="0" xfId="0" applyNumberFormat="1"/>
    <xf numFmtId="165" fontId="0" fillId="0" borderId="0" xfId="0" applyNumberFormat="1"/>
    <xf numFmtId="0" fontId="24" fillId="0" borderId="0" xfId="0" applyFont="1"/>
    <xf numFmtId="0" fontId="25" fillId="0" borderId="0" xfId="0" applyFont="1" applyFill="1" applyBorder="1" applyAlignment="1">
      <alignment vertical="center"/>
    </xf>
    <xf numFmtId="0" fontId="26" fillId="0" borderId="0" xfId="0" applyFont="1" applyAlignment="1">
      <alignment vertical="center"/>
    </xf>
    <xf numFmtId="0" fontId="15" fillId="0" borderId="1" xfId="0" applyFont="1" applyBorder="1" applyAlignment="1">
      <alignment horizontal="center" vertical="center" wrapText="1"/>
    </xf>
    <xf numFmtId="0" fontId="27" fillId="0" borderId="0" xfId="0" applyFont="1"/>
    <xf numFmtId="1" fontId="15" fillId="0" borderId="1" xfId="0" applyNumberFormat="1" applyFont="1" applyBorder="1" applyAlignment="1">
      <alignment horizontal="center" vertical="center" wrapText="1"/>
    </xf>
    <xf numFmtId="1" fontId="23" fillId="0" borderId="0" xfId="0" applyNumberFormat="1" applyFont="1"/>
    <xf numFmtId="0" fontId="0" fillId="0" borderId="0" xfId="0" applyAlignment="1">
      <alignment horizontal="center"/>
    </xf>
    <xf numFmtId="0" fontId="2" fillId="0" borderId="0" xfId="0" applyFont="1" applyAlignment="1">
      <alignment horizontal="left" vertical="center" wrapText="1"/>
    </xf>
    <xf numFmtId="3" fontId="17"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0" fillId="0" borderId="0" xfId="0" applyFont="1" applyAlignment="1">
      <alignment horizontal="left"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0" fontId="10" fillId="0" borderId="0" xfId="0" applyFont="1" applyAlignment="1">
      <alignment horizontal="left" vertical="center"/>
    </xf>
    <xf numFmtId="0" fontId="8" fillId="0" borderId="1" xfId="0" applyFont="1" applyBorder="1" applyAlignment="1">
      <alignment horizontal="center" vertical="center" wrapText="1"/>
    </xf>
    <xf numFmtId="0" fontId="3" fillId="0" borderId="1"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3" fillId="0" borderId="19" xfId="0" applyFont="1" applyBorder="1" applyAlignment="1">
      <alignment vertical="center" wrapText="1"/>
    </xf>
    <xf numFmtId="0" fontId="13" fillId="0" borderId="15" xfId="0" applyFont="1" applyBorder="1" applyAlignment="1">
      <alignment vertical="center" wrapText="1"/>
    </xf>
    <xf numFmtId="0" fontId="13" fillId="0" borderId="12" xfId="0" applyFont="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B8CB-2602-4498-9E32-6E6CF075A7A9}">
  <dimension ref="A1:B8"/>
  <sheetViews>
    <sheetView tabSelected="1" workbookViewId="0">
      <selection activeCell="B2" sqref="B2"/>
    </sheetView>
  </sheetViews>
  <sheetFormatPr defaultRowHeight="14.5" x14ac:dyDescent="0.35"/>
  <cols>
    <col min="1" max="1" width="25.7265625" bestFit="1" customWidth="1"/>
    <col min="2" max="2" width="14.453125" customWidth="1"/>
  </cols>
  <sheetData>
    <row r="1" spans="1:2" x14ac:dyDescent="0.35">
      <c r="A1" s="69" t="s">
        <v>112</v>
      </c>
      <c r="B1" s="69"/>
    </row>
    <row r="2" spans="1:2" x14ac:dyDescent="0.35">
      <c r="A2" t="s">
        <v>113</v>
      </c>
      <c r="B2" s="59">
        <f>'Table 1'!L29</f>
        <v>42.295081967213115</v>
      </c>
    </row>
    <row r="3" spans="1:2" x14ac:dyDescent="0.35">
      <c r="A3" t="s">
        <v>62</v>
      </c>
      <c r="B3">
        <f>'Table 1'!M33</f>
        <v>871</v>
      </c>
    </row>
    <row r="4" spans="1:2" x14ac:dyDescent="0.35">
      <c r="A4" t="s">
        <v>114</v>
      </c>
      <c r="B4" s="60">
        <f>'Table 1'!M27</f>
        <v>90300</v>
      </c>
    </row>
    <row r="5" spans="1:2" x14ac:dyDescent="0.35">
      <c r="A5" t="s">
        <v>115</v>
      </c>
      <c r="B5" s="61">
        <f>'Table 1'!I27</f>
        <v>10800000</v>
      </c>
    </row>
    <row r="6" spans="1:2" x14ac:dyDescent="0.35">
      <c r="A6" t="s">
        <v>116</v>
      </c>
      <c r="B6" s="61">
        <f>'Table 1'!I28</f>
        <v>0</v>
      </c>
    </row>
    <row r="7" spans="1:2" x14ac:dyDescent="0.35">
      <c r="A7" t="s">
        <v>78</v>
      </c>
      <c r="B7" s="22">
        <f>Responses!F11</f>
        <v>2135</v>
      </c>
    </row>
    <row r="8" spans="1:2" x14ac:dyDescent="0.35">
      <c r="A8" t="s">
        <v>117</v>
      </c>
      <c r="B8" t="s">
        <v>118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topLeftCell="A31" workbookViewId="0">
      <selection activeCell="P35" sqref="P35:P37"/>
    </sheetView>
  </sheetViews>
  <sheetFormatPr defaultRowHeight="14.5" x14ac:dyDescent="0.35"/>
  <cols>
    <col min="1" max="1" width="33.54296875" customWidth="1"/>
    <col min="2" max="2" width="10" customWidth="1"/>
    <col min="3" max="3" width="10.453125" customWidth="1"/>
    <col min="4" max="4" width="9.453125" customWidth="1"/>
    <col min="5" max="5" width="11.1796875" customWidth="1"/>
    <col min="7" max="8" width="11.453125" customWidth="1"/>
    <col min="9" max="9" width="15.7265625" customWidth="1"/>
  </cols>
  <sheetData>
    <row r="1" spans="1:13" ht="15" x14ac:dyDescent="0.35">
      <c r="A1" s="2" t="s">
        <v>16</v>
      </c>
    </row>
    <row r="2" spans="1:13" ht="15" x14ac:dyDescent="0.35">
      <c r="A2" s="1"/>
      <c r="J2" s="39"/>
      <c r="K2">
        <v>123.94</v>
      </c>
      <c r="L2">
        <v>157.61000000000001</v>
      </c>
      <c r="M2">
        <v>62.52</v>
      </c>
    </row>
    <row r="3" spans="1:13" ht="78" x14ac:dyDescent="0.35">
      <c r="A3" s="3" t="s">
        <v>0</v>
      </c>
      <c r="B3" s="3" t="s">
        <v>17</v>
      </c>
      <c r="C3" s="3" t="s">
        <v>18</v>
      </c>
      <c r="D3" s="3" t="s">
        <v>52</v>
      </c>
      <c r="E3" s="3" t="s">
        <v>60</v>
      </c>
      <c r="F3" s="3" t="s">
        <v>53</v>
      </c>
      <c r="G3" s="3" t="s">
        <v>54</v>
      </c>
      <c r="H3" s="3" t="s">
        <v>55</v>
      </c>
      <c r="I3" s="3" t="s">
        <v>21</v>
      </c>
    </row>
    <row r="4" spans="1:13" x14ac:dyDescent="0.35">
      <c r="A4" s="4" t="s">
        <v>1</v>
      </c>
      <c r="B4" s="5" t="s">
        <v>2</v>
      </c>
      <c r="C4" s="16"/>
      <c r="D4" s="16"/>
      <c r="E4" s="16"/>
      <c r="F4" s="16"/>
      <c r="G4" s="16"/>
      <c r="H4" s="16"/>
      <c r="I4" s="41"/>
    </row>
    <row r="5" spans="1:13" x14ac:dyDescent="0.35">
      <c r="A5" s="4" t="s">
        <v>3</v>
      </c>
      <c r="B5" s="5" t="s">
        <v>2</v>
      </c>
      <c r="C5" s="16"/>
      <c r="D5" s="16"/>
      <c r="E5" s="16"/>
      <c r="F5" s="16"/>
      <c r="G5" s="16"/>
      <c r="H5" s="16"/>
      <c r="I5" s="41"/>
    </row>
    <row r="6" spans="1:13" x14ac:dyDescent="0.35">
      <c r="A6" s="4" t="s">
        <v>4</v>
      </c>
      <c r="B6" s="16"/>
      <c r="C6" s="16"/>
      <c r="D6" s="16"/>
      <c r="E6" s="16"/>
      <c r="F6" s="16"/>
      <c r="G6" s="16"/>
      <c r="H6" s="16"/>
      <c r="I6" s="45"/>
    </row>
    <row r="7" spans="1:13" ht="28.5" x14ac:dyDescent="0.35">
      <c r="A7" s="6" t="s">
        <v>24</v>
      </c>
      <c r="B7" s="5">
        <v>4</v>
      </c>
      <c r="C7" s="5">
        <v>1</v>
      </c>
      <c r="D7" s="5">
        <f>B7*C7</f>
        <v>4</v>
      </c>
      <c r="E7" s="5">
        <f>Respondents!G21</f>
        <v>871</v>
      </c>
      <c r="F7" s="17">
        <f>D7*E7</f>
        <v>3484</v>
      </c>
      <c r="G7" s="18">
        <f>F7*0.05</f>
        <v>174.20000000000002</v>
      </c>
      <c r="H7" s="18">
        <f>F7*0.1</f>
        <v>348.40000000000003</v>
      </c>
      <c r="I7" s="42">
        <f>$K$2*F7+$L$2*G7+$M$2*H7</f>
        <v>481044.59</v>
      </c>
      <c r="J7" s="39"/>
    </row>
    <row r="8" spans="1:13" x14ac:dyDescent="0.35">
      <c r="A8" s="6" t="s">
        <v>5</v>
      </c>
      <c r="B8" s="16"/>
      <c r="C8" s="16"/>
      <c r="D8" s="5"/>
      <c r="E8" s="16"/>
      <c r="F8" s="5"/>
      <c r="G8" s="5"/>
      <c r="H8" s="18"/>
      <c r="I8" s="45"/>
    </row>
    <row r="9" spans="1:13" ht="15.5" x14ac:dyDescent="0.35">
      <c r="A9" s="6" t="s">
        <v>6</v>
      </c>
      <c r="B9" s="5">
        <v>12</v>
      </c>
      <c r="C9" s="5">
        <v>1</v>
      </c>
      <c r="D9" s="5">
        <f t="shared" ref="D9:D25" si="0">B9*C9</f>
        <v>12</v>
      </c>
      <c r="E9" s="58">
        <f>N35</f>
        <v>237.43698630136984</v>
      </c>
      <c r="F9" s="19">
        <f t="shared" ref="F9:F19" si="1">D9*E9</f>
        <v>2849.243835616438</v>
      </c>
      <c r="G9" s="18">
        <f t="shared" ref="G9:G19" si="2">F9*0.05</f>
        <v>142.46219178082191</v>
      </c>
      <c r="H9" s="18">
        <f t="shared" ref="H9:H11" si="3">F9*0.1</f>
        <v>284.92438356164382</v>
      </c>
      <c r="I9" s="42">
        <f>$K$2*F9+$L$2*G9+$M$2*H9</f>
        <v>393402.21949315059</v>
      </c>
      <c r="J9" s="39"/>
    </row>
    <row r="10" spans="1:13" ht="15.5" x14ac:dyDescent="0.35">
      <c r="A10" s="6" t="s">
        <v>19</v>
      </c>
      <c r="B10" s="5">
        <v>0.5</v>
      </c>
      <c r="C10" s="5">
        <v>52</v>
      </c>
      <c r="D10" s="5">
        <f t="shared" si="0"/>
        <v>26</v>
      </c>
      <c r="E10" s="58">
        <f>N36</f>
        <v>126.47397260273974</v>
      </c>
      <c r="F10" s="19">
        <f t="shared" si="1"/>
        <v>3288.3232876712332</v>
      </c>
      <c r="G10" s="18">
        <f t="shared" si="2"/>
        <v>164.41616438356166</v>
      </c>
      <c r="H10" s="18">
        <f t="shared" si="3"/>
        <v>328.83232876712333</v>
      </c>
      <c r="I10" s="42">
        <f>$K$2*F10+$L$2*G10+$M$2*H10</f>
        <v>454027.01713698637</v>
      </c>
      <c r="J10" s="39"/>
    </row>
    <row r="11" spans="1:13" ht="28.5" x14ac:dyDescent="0.35">
      <c r="A11" s="6" t="s">
        <v>20</v>
      </c>
      <c r="B11" s="5">
        <v>0.5</v>
      </c>
      <c r="C11" s="5">
        <v>5</v>
      </c>
      <c r="D11" s="5">
        <f t="shared" si="0"/>
        <v>2.5</v>
      </c>
      <c r="E11" s="58">
        <f>N37</f>
        <v>8.3520547945205479</v>
      </c>
      <c r="F11" s="18">
        <f t="shared" si="1"/>
        <v>20.88013698630137</v>
      </c>
      <c r="G11" s="9">
        <f t="shared" si="2"/>
        <v>1.0440068493150685</v>
      </c>
      <c r="H11" s="9">
        <f t="shared" si="3"/>
        <v>2.088013698630137</v>
      </c>
      <c r="I11" s="42">
        <f>$K$2*F11+$L$2*G11+$M$2*H11</f>
        <v>2882.972714041096</v>
      </c>
      <c r="J11" s="39"/>
    </row>
    <row r="12" spans="1:13" x14ac:dyDescent="0.35">
      <c r="A12" s="6" t="s">
        <v>7</v>
      </c>
      <c r="B12" s="5" t="s">
        <v>8</v>
      </c>
      <c r="C12" s="16"/>
      <c r="D12" s="5"/>
      <c r="E12" s="16"/>
      <c r="F12" s="5"/>
      <c r="G12" s="5"/>
      <c r="H12" s="5"/>
      <c r="I12" s="42"/>
    </row>
    <row r="13" spans="1:13" x14ac:dyDescent="0.35">
      <c r="A13" s="6" t="s">
        <v>9</v>
      </c>
      <c r="B13" s="16"/>
      <c r="C13" s="16"/>
      <c r="D13" s="5"/>
      <c r="E13" s="16"/>
      <c r="F13" s="5"/>
      <c r="G13" s="5"/>
      <c r="H13" s="5"/>
      <c r="I13" s="45"/>
    </row>
    <row r="14" spans="1:13" ht="28.5" x14ac:dyDescent="0.35">
      <c r="A14" s="6" t="s">
        <v>25</v>
      </c>
      <c r="B14" s="5">
        <v>2</v>
      </c>
      <c r="C14" s="5">
        <v>1</v>
      </c>
      <c r="D14" s="5">
        <f t="shared" si="0"/>
        <v>2</v>
      </c>
      <c r="E14" s="5">
        <v>47</v>
      </c>
      <c r="F14" s="5">
        <f t="shared" si="1"/>
        <v>94</v>
      </c>
      <c r="G14" s="5">
        <f t="shared" si="2"/>
        <v>4.7</v>
      </c>
      <c r="H14" s="5">
        <f t="shared" ref="H14:H19" si="4">F14*0.1</f>
        <v>9.4</v>
      </c>
      <c r="I14" s="42">
        <f t="shared" ref="I14:I19" si="5">$K$2*F14+$L$2*G14+$M$2*H14</f>
        <v>12978.815000000001</v>
      </c>
      <c r="J14" s="39"/>
    </row>
    <row r="15" spans="1:13" ht="15" customHeight="1" x14ac:dyDescent="0.35">
      <c r="A15" s="6" t="s">
        <v>10</v>
      </c>
      <c r="B15" s="5">
        <v>2</v>
      </c>
      <c r="C15" s="5">
        <v>1</v>
      </c>
      <c r="D15" s="5">
        <f t="shared" si="0"/>
        <v>2</v>
      </c>
      <c r="E15" s="5">
        <v>47</v>
      </c>
      <c r="F15" s="5">
        <f t="shared" si="1"/>
        <v>94</v>
      </c>
      <c r="G15" s="5">
        <f t="shared" si="2"/>
        <v>4.7</v>
      </c>
      <c r="H15" s="5">
        <f t="shared" si="4"/>
        <v>9.4</v>
      </c>
      <c r="I15" s="42">
        <f t="shared" si="5"/>
        <v>12978.815000000001</v>
      </c>
    </row>
    <row r="16" spans="1:13" ht="15" customHeight="1" x14ac:dyDescent="0.35">
      <c r="A16" s="50" t="s">
        <v>91</v>
      </c>
      <c r="B16" s="5">
        <v>2</v>
      </c>
      <c r="C16" s="5">
        <v>1</v>
      </c>
      <c r="D16" s="5">
        <f t="shared" si="0"/>
        <v>2</v>
      </c>
      <c r="E16" s="58">
        <f>N35</f>
        <v>237.43698630136984</v>
      </c>
      <c r="F16" s="18">
        <f t="shared" si="1"/>
        <v>474.87397260273968</v>
      </c>
      <c r="G16" s="18">
        <f t="shared" si="2"/>
        <v>23.743698630136986</v>
      </c>
      <c r="H16" s="18">
        <f t="shared" si="4"/>
        <v>47.487397260273973</v>
      </c>
      <c r="I16" s="42">
        <f t="shared" si="5"/>
        <v>65567.036582191766</v>
      </c>
      <c r="J16" s="39"/>
    </row>
    <row r="17" spans="1:13" ht="28.5" x14ac:dyDescent="0.35">
      <c r="A17" s="6" t="s">
        <v>22</v>
      </c>
      <c r="B17" s="5">
        <v>2</v>
      </c>
      <c r="C17" s="5">
        <v>1</v>
      </c>
      <c r="D17" s="5">
        <f t="shared" si="0"/>
        <v>2</v>
      </c>
      <c r="E17" s="5">
        <v>15</v>
      </c>
      <c r="F17" s="5">
        <f t="shared" si="1"/>
        <v>30</v>
      </c>
      <c r="G17" s="5">
        <f t="shared" si="2"/>
        <v>1.5</v>
      </c>
      <c r="H17" s="5">
        <f t="shared" si="4"/>
        <v>3</v>
      </c>
      <c r="I17" s="42">
        <f t="shared" si="5"/>
        <v>4142.1750000000002</v>
      </c>
      <c r="J17" s="39"/>
    </row>
    <row r="18" spans="1:13" ht="20.5" customHeight="1" x14ac:dyDescent="0.35">
      <c r="A18" s="6" t="s">
        <v>23</v>
      </c>
      <c r="B18" s="5">
        <v>2</v>
      </c>
      <c r="C18" s="5">
        <v>1</v>
      </c>
      <c r="D18" s="5">
        <f t="shared" si="0"/>
        <v>2</v>
      </c>
      <c r="E18" s="5">
        <v>47</v>
      </c>
      <c r="F18" s="5">
        <f t="shared" si="1"/>
        <v>94</v>
      </c>
      <c r="G18" s="5">
        <f t="shared" si="2"/>
        <v>4.7</v>
      </c>
      <c r="H18" s="5">
        <f t="shared" si="4"/>
        <v>9.4</v>
      </c>
      <c r="I18" s="42">
        <f t="shared" si="5"/>
        <v>12978.815000000001</v>
      </c>
      <c r="J18" s="39"/>
    </row>
    <row r="19" spans="1:13" ht="24.65" customHeight="1" x14ac:dyDescent="0.35">
      <c r="A19" s="40" t="s">
        <v>90</v>
      </c>
      <c r="B19" s="5">
        <v>8</v>
      </c>
      <c r="C19" s="5">
        <v>2</v>
      </c>
      <c r="D19" s="5">
        <f t="shared" si="0"/>
        <v>16</v>
      </c>
      <c r="E19" s="5">
        <f>M33</f>
        <v>871</v>
      </c>
      <c r="F19" s="19">
        <f t="shared" si="1"/>
        <v>13936</v>
      </c>
      <c r="G19" s="5">
        <f t="shared" si="2"/>
        <v>696.80000000000007</v>
      </c>
      <c r="H19" s="5">
        <f t="shared" si="4"/>
        <v>1393.6000000000001</v>
      </c>
      <c r="I19" s="42">
        <f t="shared" si="5"/>
        <v>1924178.36</v>
      </c>
      <c r="J19" s="39"/>
    </row>
    <row r="20" spans="1:13" ht="25.9" customHeight="1" x14ac:dyDescent="0.35">
      <c r="A20" s="46" t="s">
        <v>11</v>
      </c>
      <c r="B20" s="47"/>
      <c r="C20" s="47"/>
      <c r="D20" s="48"/>
      <c r="E20" s="47"/>
      <c r="F20" s="71">
        <f>SUM(F7:H19)</f>
        <v>28020.119417808219</v>
      </c>
      <c r="G20" s="71"/>
      <c r="H20" s="71"/>
      <c r="I20" s="49">
        <f>SUM(I7:I19)</f>
        <v>3364180.8159263697</v>
      </c>
    </row>
    <row r="21" spans="1:13" x14ac:dyDescent="0.35">
      <c r="A21" s="4" t="s">
        <v>12</v>
      </c>
      <c r="B21" s="16"/>
      <c r="C21" s="16"/>
      <c r="D21" s="5"/>
      <c r="E21" s="16"/>
      <c r="F21" s="16"/>
      <c r="G21" s="16"/>
      <c r="H21" s="16"/>
      <c r="I21" s="42"/>
    </row>
    <row r="22" spans="1:13" ht="28.5" x14ac:dyDescent="0.35">
      <c r="A22" s="6" t="s">
        <v>32</v>
      </c>
      <c r="B22" s="5" t="s">
        <v>31</v>
      </c>
      <c r="C22" s="5"/>
      <c r="D22" s="5"/>
      <c r="E22" s="5"/>
      <c r="F22" s="5"/>
      <c r="G22" s="5"/>
      <c r="H22" s="5"/>
      <c r="I22" s="42"/>
    </row>
    <row r="23" spans="1:13" ht="15.5" x14ac:dyDescent="0.35">
      <c r="A23" s="6" t="s">
        <v>13</v>
      </c>
      <c r="B23" s="5">
        <v>40</v>
      </c>
      <c r="C23" s="5">
        <v>1</v>
      </c>
      <c r="D23" s="5">
        <f t="shared" si="0"/>
        <v>40</v>
      </c>
      <c r="E23" s="5">
        <v>47</v>
      </c>
      <c r="F23" s="19">
        <f t="shared" ref="F23:F25" si="6">D23*E23</f>
        <v>1880</v>
      </c>
      <c r="G23" s="5">
        <f t="shared" ref="G23:G25" si="7">F23*0.05</f>
        <v>94</v>
      </c>
      <c r="H23" s="5">
        <f t="shared" ref="H23:H25" si="8">F23*0.1</f>
        <v>188</v>
      </c>
      <c r="I23" s="42">
        <f>$K$2*F23+$L$2*G23+$M$2*H23</f>
        <v>259576.3</v>
      </c>
      <c r="J23" s="39"/>
    </row>
    <row r="24" spans="1:13" x14ac:dyDescent="0.35">
      <c r="A24" s="6" t="s">
        <v>14</v>
      </c>
      <c r="B24" s="16"/>
      <c r="C24" s="16"/>
      <c r="D24" s="5"/>
      <c r="E24" s="16"/>
      <c r="F24" s="5"/>
      <c r="G24" s="5"/>
      <c r="H24" s="5"/>
      <c r="I24" s="42"/>
    </row>
    <row r="25" spans="1:13" ht="15.5" x14ac:dyDescent="0.35">
      <c r="A25" s="6" t="s">
        <v>33</v>
      </c>
      <c r="B25" s="5">
        <v>5</v>
      </c>
      <c r="C25" s="5">
        <v>12</v>
      </c>
      <c r="D25" s="5">
        <f t="shared" si="0"/>
        <v>60</v>
      </c>
      <c r="E25" s="5">
        <f>M33</f>
        <v>871</v>
      </c>
      <c r="F25" s="19">
        <f t="shared" si="6"/>
        <v>52260</v>
      </c>
      <c r="G25" s="19">
        <f t="shared" si="7"/>
        <v>2613</v>
      </c>
      <c r="H25" s="19">
        <f t="shared" si="8"/>
        <v>5226</v>
      </c>
      <c r="I25" s="42">
        <f>$K$2*F25+$L$2*G25+$M$2*H25</f>
        <v>7215668.8499999996</v>
      </c>
      <c r="J25" s="39"/>
    </row>
    <row r="26" spans="1:13" ht="27" customHeight="1" x14ac:dyDescent="0.35">
      <c r="A26" s="46" t="s">
        <v>15</v>
      </c>
      <c r="B26" s="47"/>
      <c r="C26" s="47"/>
      <c r="D26" s="47"/>
      <c r="E26" s="47"/>
      <c r="F26" s="71">
        <f>SUM(F22:H25)</f>
        <v>62261</v>
      </c>
      <c r="G26" s="71"/>
      <c r="H26" s="71"/>
      <c r="I26" s="49">
        <f>SUM(I22:I25)</f>
        <v>7475245.1499999994</v>
      </c>
    </row>
    <row r="27" spans="1:13" ht="28" x14ac:dyDescent="0.35">
      <c r="A27" s="7" t="s">
        <v>48</v>
      </c>
      <c r="B27" s="16"/>
      <c r="C27" s="16"/>
      <c r="D27" s="16"/>
      <c r="E27" s="16"/>
      <c r="F27" s="72">
        <f>ROUND(F20+F26, -2)</f>
        <v>90300</v>
      </c>
      <c r="G27" s="72"/>
      <c r="H27" s="72"/>
      <c r="I27" s="43">
        <f>ROUND(I20+I26,-5)</f>
        <v>10800000</v>
      </c>
      <c r="M27" s="60">
        <f>F27</f>
        <v>90300</v>
      </c>
    </row>
    <row r="28" spans="1:13" ht="15" x14ac:dyDescent="0.35">
      <c r="A28" s="7" t="s">
        <v>122</v>
      </c>
      <c r="B28" s="20"/>
      <c r="C28" s="20"/>
      <c r="D28" s="20"/>
      <c r="E28" s="20"/>
      <c r="F28" s="20"/>
      <c r="G28" s="20"/>
      <c r="H28" s="20"/>
      <c r="I28" s="43">
        <v>0</v>
      </c>
    </row>
    <row r="29" spans="1:13" ht="15" x14ac:dyDescent="0.35">
      <c r="A29" s="21" t="s">
        <v>89</v>
      </c>
      <c r="B29" s="20"/>
      <c r="C29" s="20"/>
      <c r="D29" s="20"/>
      <c r="E29" s="20"/>
      <c r="F29" s="20"/>
      <c r="G29" s="20"/>
      <c r="H29" s="20"/>
      <c r="I29" s="44">
        <f>I27+I28</f>
        <v>10800000</v>
      </c>
      <c r="L29" s="22">
        <f>F27/Responses!F11</f>
        <v>42.295081967213115</v>
      </c>
      <c r="M29" t="s">
        <v>61</v>
      </c>
    </row>
    <row r="30" spans="1:13" x14ac:dyDescent="0.35">
      <c r="A30" s="8"/>
    </row>
    <row r="31" spans="1:13" x14ac:dyDescent="0.35">
      <c r="A31" s="10" t="s">
        <v>26</v>
      </c>
    </row>
    <row r="32" spans="1:13" ht="38.5" customHeight="1" x14ac:dyDescent="0.35">
      <c r="A32" s="70" t="s">
        <v>121</v>
      </c>
      <c r="B32" s="70"/>
      <c r="C32" s="70"/>
      <c r="D32" s="70"/>
      <c r="E32" s="70"/>
      <c r="F32" s="70"/>
      <c r="G32" s="70"/>
      <c r="H32" s="70"/>
      <c r="I32" s="70"/>
      <c r="J32" s="39"/>
      <c r="L32" t="s">
        <v>108</v>
      </c>
    </row>
    <row r="33" spans="1:16" ht="70.5" customHeight="1" x14ac:dyDescent="0.35">
      <c r="A33" s="73" t="s">
        <v>123</v>
      </c>
      <c r="B33" s="73"/>
      <c r="C33" s="73"/>
      <c r="D33" s="73"/>
      <c r="E33" s="73"/>
      <c r="F33" s="73"/>
      <c r="G33" s="73"/>
      <c r="H33" s="73"/>
      <c r="I33" s="73"/>
      <c r="J33" s="39"/>
      <c r="M33" s="66">
        <f>Respondents!G21</f>
        <v>871</v>
      </c>
    </row>
    <row r="34" spans="1:16" ht="31.5" customHeight="1" x14ac:dyDescent="0.35">
      <c r="A34" s="73" t="s">
        <v>30</v>
      </c>
      <c r="B34" s="73"/>
      <c r="C34" s="73"/>
      <c r="D34" s="73"/>
      <c r="E34" s="73"/>
      <c r="F34" s="73"/>
      <c r="G34" s="73"/>
      <c r="H34" s="73"/>
      <c r="I34" s="73"/>
      <c r="M34" t="s">
        <v>109</v>
      </c>
    </row>
    <row r="35" spans="1:16" ht="19.149999999999999" customHeight="1" x14ac:dyDescent="0.35">
      <c r="A35" s="70" t="s">
        <v>105</v>
      </c>
      <c r="B35" s="70"/>
      <c r="C35" s="70"/>
      <c r="D35" s="70"/>
      <c r="E35" s="70"/>
      <c r="F35" s="70"/>
      <c r="G35" s="70"/>
      <c r="H35" s="70"/>
      <c r="I35" s="70"/>
      <c r="L35" t="s">
        <v>100</v>
      </c>
      <c r="M35" s="54">
        <f>730/199</f>
        <v>3.6683417085427137</v>
      </c>
      <c r="N35" s="22">
        <f>871/M35</f>
        <v>237.43698630136984</v>
      </c>
      <c r="P35" s="68"/>
    </row>
    <row r="36" spans="1:16" x14ac:dyDescent="0.35">
      <c r="A36" s="70" t="s">
        <v>120</v>
      </c>
      <c r="B36" s="70"/>
      <c r="C36" s="70"/>
      <c r="D36" s="70"/>
      <c r="E36" s="70"/>
      <c r="F36" s="70"/>
      <c r="G36" s="70"/>
      <c r="H36" s="70"/>
      <c r="I36" s="70"/>
      <c r="L36" t="s">
        <v>101</v>
      </c>
      <c r="M36" s="54">
        <f>730/106</f>
        <v>6.8867924528301883</v>
      </c>
      <c r="N36" s="22">
        <f>871/M36</f>
        <v>126.47397260273974</v>
      </c>
      <c r="P36" s="68"/>
    </row>
    <row r="37" spans="1:16" ht="15.5" x14ac:dyDescent="0.35">
      <c r="A37" s="12" t="s">
        <v>106</v>
      </c>
      <c r="B37" s="55"/>
      <c r="C37" s="55"/>
      <c r="D37" s="55"/>
      <c r="E37" s="55"/>
      <c r="F37" s="55"/>
      <c r="G37" s="55"/>
      <c r="H37" s="55"/>
      <c r="I37" s="55"/>
      <c r="L37" t="s">
        <v>102</v>
      </c>
      <c r="M37" s="22">
        <f>730/7</f>
        <v>104.28571428571429</v>
      </c>
      <c r="N37" s="22">
        <f>871/M37</f>
        <v>8.3520547945205479</v>
      </c>
      <c r="P37" s="68"/>
    </row>
    <row r="38" spans="1:16" ht="15.5" x14ac:dyDescent="0.35">
      <c r="A38" s="12" t="s">
        <v>92</v>
      </c>
      <c r="B38" s="55"/>
      <c r="C38" s="55"/>
      <c r="D38" s="55"/>
      <c r="E38" s="55"/>
      <c r="F38" s="55"/>
      <c r="G38" s="55"/>
      <c r="H38" s="55"/>
      <c r="I38" s="55"/>
    </row>
    <row r="39" spans="1:16" ht="15.5" x14ac:dyDescent="0.35">
      <c r="A39" s="12" t="s">
        <v>27</v>
      </c>
      <c r="B39" s="55"/>
      <c r="C39" s="55"/>
      <c r="D39" s="55"/>
      <c r="E39" s="55"/>
      <c r="F39" s="55"/>
      <c r="G39" s="55"/>
      <c r="H39" s="55"/>
      <c r="I39" s="55"/>
    </row>
    <row r="40" spans="1:16" ht="15.5" x14ac:dyDescent="0.35">
      <c r="A40" s="12" t="s">
        <v>28</v>
      </c>
      <c r="B40" s="55"/>
      <c r="C40" s="55"/>
      <c r="D40" s="55"/>
      <c r="E40" s="55"/>
      <c r="F40" s="55"/>
      <c r="G40" s="55"/>
      <c r="H40" s="55"/>
      <c r="I40" s="55"/>
    </row>
    <row r="41" spans="1:16" ht="15.5" x14ac:dyDescent="0.35">
      <c r="A41" s="12" t="s">
        <v>29</v>
      </c>
      <c r="B41" s="55"/>
      <c r="C41" s="55"/>
      <c r="D41" s="55"/>
      <c r="E41" s="55"/>
      <c r="F41" s="55"/>
      <c r="G41" s="55"/>
      <c r="H41" s="55"/>
      <c r="I41" s="55"/>
    </row>
    <row r="42" spans="1:16" x14ac:dyDescent="0.35">
      <c r="A42" s="57" t="s">
        <v>110</v>
      </c>
      <c r="B42" s="55"/>
      <c r="C42" s="55"/>
      <c r="D42" s="56"/>
      <c r="E42" s="55"/>
      <c r="F42" s="55"/>
      <c r="G42" s="55"/>
      <c r="H42" s="55"/>
      <c r="I42" s="55"/>
    </row>
    <row r="43" spans="1:16" ht="15.5" x14ac:dyDescent="0.35">
      <c r="A43" s="12" t="s">
        <v>104</v>
      </c>
      <c r="B43" s="55"/>
      <c r="C43" s="55"/>
      <c r="D43" s="55"/>
      <c r="E43" s="55"/>
      <c r="F43" s="55"/>
      <c r="G43" s="55"/>
      <c r="H43" s="55"/>
      <c r="I43" s="55"/>
    </row>
    <row r="44" spans="1:16" ht="15.5" x14ac:dyDescent="0.35">
      <c r="A44" s="12" t="s">
        <v>49</v>
      </c>
      <c r="B44" s="55"/>
      <c r="C44" s="55"/>
      <c r="D44" s="55"/>
      <c r="E44" s="55"/>
      <c r="F44" s="55"/>
      <c r="G44" s="55"/>
      <c r="H44" s="55"/>
      <c r="I44" s="55"/>
    </row>
  </sheetData>
  <mergeCells count="8">
    <mergeCell ref="A36:I36"/>
    <mergeCell ref="A35:I35"/>
    <mergeCell ref="F20:H20"/>
    <mergeCell ref="F26:H26"/>
    <mergeCell ref="F27:H27"/>
    <mergeCell ref="A32:I32"/>
    <mergeCell ref="A33:I33"/>
    <mergeCell ref="A34:I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topLeftCell="A7" zoomScale="90" zoomScaleNormal="90" workbookViewId="0">
      <selection activeCell="E19" sqref="E19"/>
    </sheetView>
  </sheetViews>
  <sheetFormatPr defaultRowHeight="14.5" x14ac:dyDescent="0.35"/>
  <cols>
    <col min="1" max="1" width="27.7265625" customWidth="1"/>
    <col min="2" max="2" width="10.54296875" customWidth="1"/>
    <col min="3" max="3" width="11.26953125" customWidth="1"/>
    <col min="4" max="5" width="10.453125" customWidth="1"/>
    <col min="6" max="6" width="11.453125" customWidth="1"/>
    <col min="7" max="8" width="11.26953125" customWidth="1"/>
    <col min="9" max="9" width="12.7265625" customWidth="1"/>
    <col min="10" max="10" width="9.26953125" customWidth="1"/>
  </cols>
  <sheetData>
    <row r="1" spans="1:14" ht="15" x14ac:dyDescent="0.35">
      <c r="A1" s="2" t="s">
        <v>34</v>
      </c>
    </row>
    <row r="2" spans="1:14" ht="15.5" x14ac:dyDescent="0.35">
      <c r="A2" s="14"/>
      <c r="J2" s="39"/>
      <c r="L2">
        <v>52.37</v>
      </c>
      <c r="M2">
        <v>70.56</v>
      </c>
      <c r="N2">
        <v>28.34</v>
      </c>
    </row>
    <row r="3" spans="1:14" ht="78" x14ac:dyDescent="0.35">
      <c r="A3" s="3" t="s">
        <v>35</v>
      </c>
      <c r="B3" s="3" t="s">
        <v>42</v>
      </c>
      <c r="C3" s="3" t="s">
        <v>43</v>
      </c>
      <c r="D3" s="3" t="s">
        <v>56</v>
      </c>
      <c r="E3" s="3" t="s">
        <v>44</v>
      </c>
      <c r="F3" s="3" t="s">
        <v>57</v>
      </c>
      <c r="G3" s="3" t="s">
        <v>58</v>
      </c>
      <c r="H3" s="3" t="s">
        <v>59</v>
      </c>
      <c r="I3" s="3" t="s">
        <v>45</v>
      </c>
    </row>
    <row r="4" spans="1:14" x14ac:dyDescent="0.35">
      <c r="A4" s="4" t="s">
        <v>36</v>
      </c>
      <c r="B4" s="5"/>
      <c r="C4" s="5"/>
      <c r="D4" s="5"/>
      <c r="E4" s="5"/>
      <c r="F4" s="5"/>
      <c r="G4" s="5"/>
      <c r="H4" s="5"/>
      <c r="I4" s="15"/>
    </row>
    <row r="5" spans="1:14" ht="29.25" customHeight="1" x14ac:dyDescent="0.35">
      <c r="A5" s="6" t="s">
        <v>37</v>
      </c>
      <c r="B5" s="5">
        <v>1</v>
      </c>
      <c r="C5" s="5">
        <v>1</v>
      </c>
      <c r="D5" s="5">
        <f>B5*C5</f>
        <v>1</v>
      </c>
      <c r="E5" s="5">
        <v>47</v>
      </c>
      <c r="F5" s="5">
        <f>D5*E5</f>
        <v>47</v>
      </c>
      <c r="G5" s="5">
        <f>F5*0.05</f>
        <v>2.35</v>
      </c>
      <c r="H5" s="5">
        <f>F5*0.1</f>
        <v>4.7</v>
      </c>
      <c r="I5" s="42">
        <f t="shared" ref="I5:I10" si="0">$L$2*F5+$M$2*G5+$N$2*H5</f>
        <v>2760.4039999999995</v>
      </c>
      <c r="J5" s="39"/>
    </row>
    <row r="6" spans="1:14" ht="15" customHeight="1" x14ac:dyDescent="0.35">
      <c r="A6" s="4" t="s">
        <v>38</v>
      </c>
      <c r="B6" s="5">
        <v>0.5</v>
      </c>
      <c r="C6" s="5">
        <v>1</v>
      </c>
      <c r="D6" s="5">
        <f t="shared" ref="D6:D10" si="1">B6*C6</f>
        <v>0.5</v>
      </c>
      <c r="E6" s="5">
        <v>47</v>
      </c>
      <c r="F6" s="5">
        <f t="shared" ref="F6:F10" si="2">D6*E6</f>
        <v>23.5</v>
      </c>
      <c r="G6" s="9">
        <f t="shared" ref="G6:G10" si="3">F6*0.05</f>
        <v>1.175</v>
      </c>
      <c r="H6" s="5">
        <f t="shared" ref="H6:H10" si="4">F6*0.1</f>
        <v>2.35</v>
      </c>
      <c r="I6" s="42">
        <f t="shared" si="0"/>
        <v>1380.2019999999998</v>
      </c>
    </row>
    <row r="7" spans="1:14" x14ac:dyDescent="0.35">
      <c r="A7" s="4" t="s">
        <v>39</v>
      </c>
      <c r="B7" s="5">
        <v>2</v>
      </c>
      <c r="C7" s="5">
        <v>1</v>
      </c>
      <c r="D7" s="5">
        <f t="shared" si="1"/>
        <v>2</v>
      </c>
      <c r="E7" s="58">
        <f>'Table 1'!N35</f>
        <v>237.43698630136984</v>
      </c>
      <c r="F7" s="58">
        <f>ROUND(D7*E7,-1)</f>
        <v>470</v>
      </c>
      <c r="G7" s="18">
        <f t="shared" si="3"/>
        <v>23.5</v>
      </c>
      <c r="H7" s="18">
        <f t="shared" si="4"/>
        <v>47</v>
      </c>
      <c r="I7" s="42">
        <f t="shared" si="0"/>
        <v>27604.039999999997</v>
      </c>
    </row>
    <row r="8" spans="1:14" ht="28.5" customHeight="1" x14ac:dyDescent="0.35">
      <c r="A8" s="6" t="s">
        <v>40</v>
      </c>
      <c r="B8" s="5">
        <v>2</v>
      </c>
      <c r="C8" s="5">
        <v>1</v>
      </c>
      <c r="D8" s="5">
        <f t="shared" si="1"/>
        <v>2</v>
      </c>
      <c r="E8" s="5">
        <v>15</v>
      </c>
      <c r="F8" s="5">
        <f t="shared" si="2"/>
        <v>30</v>
      </c>
      <c r="G8" s="5">
        <f t="shared" si="3"/>
        <v>1.5</v>
      </c>
      <c r="H8" s="5">
        <f t="shared" si="4"/>
        <v>3</v>
      </c>
      <c r="I8" s="42">
        <f t="shared" si="0"/>
        <v>1761.9599999999998</v>
      </c>
    </row>
    <row r="9" spans="1:14" ht="24.65" customHeight="1" x14ac:dyDescent="0.35">
      <c r="A9" s="4" t="s">
        <v>41</v>
      </c>
      <c r="B9" s="5">
        <v>2</v>
      </c>
      <c r="C9" s="5">
        <v>1</v>
      </c>
      <c r="D9" s="5">
        <f t="shared" si="1"/>
        <v>2</v>
      </c>
      <c r="E9" s="5">
        <v>47</v>
      </c>
      <c r="F9" s="5">
        <f t="shared" si="2"/>
        <v>94</v>
      </c>
      <c r="G9" s="5">
        <f t="shared" si="3"/>
        <v>4.7</v>
      </c>
      <c r="H9" s="5">
        <f t="shared" si="4"/>
        <v>9.4</v>
      </c>
      <c r="I9" s="42">
        <f t="shared" si="0"/>
        <v>5520.8079999999991</v>
      </c>
    </row>
    <row r="10" spans="1:14" ht="22.15" customHeight="1" x14ac:dyDescent="0.35">
      <c r="A10" s="4" t="s">
        <v>88</v>
      </c>
      <c r="B10" s="5">
        <v>2</v>
      </c>
      <c r="C10" s="5">
        <v>1</v>
      </c>
      <c r="D10" s="5">
        <f t="shared" si="1"/>
        <v>2</v>
      </c>
      <c r="E10" s="5">
        <f>'Table 1'!M33</f>
        <v>871</v>
      </c>
      <c r="F10" s="5">
        <f t="shared" si="2"/>
        <v>1742</v>
      </c>
      <c r="G10" s="5">
        <f t="shared" si="3"/>
        <v>87.100000000000009</v>
      </c>
      <c r="H10" s="58">
        <f t="shared" si="4"/>
        <v>174.20000000000002</v>
      </c>
      <c r="I10" s="42">
        <f t="shared" si="0"/>
        <v>102311.14399999999</v>
      </c>
      <c r="J10" s="39"/>
    </row>
    <row r="11" spans="1:14" ht="28.5" customHeight="1" x14ac:dyDescent="0.35">
      <c r="A11" s="7" t="s">
        <v>51</v>
      </c>
      <c r="B11" s="7"/>
      <c r="C11" s="7"/>
      <c r="D11" s="7"/>
      <c r="E11" s="7"/>
      <c r="F11" s="74">
        <f>ROUND(SUM(F5:H10),-1)</f>
        <v>2770</v>
      </c>
      <c r="G11" s="75"/>
      <c r="H11" s="76"/>
      <c r="I11" s="13">
        <f>ROUND(SUM(I5:I10),-3)</f>
        <v>141000</v>
      </c>
    </row>
    <row r="13" spans="1:14" x14ac:dyDescent="0.35">
      <c r="A13" s="10" t="s">
        <v>26</v>
      </c>
    </row>
    <row r="14" spans="1:14" ht="39.75" customHeight="1" x14ac:dyDescent="0.35">
      <c r="A14" s="73" t="s">
        <v>111</v>
      </c>
      <c r="B14" s="73"/>
      <c r="C14" s="73"/>
      <c r="D14" s="73"/>
      <c r="E14" s="73"/>
      <c r="F14" s="73"/>
      <c r="G14" s="73"/>
      <c r="H14" s="73"/>
      <c r="I14" s="73"/>
      <c r="J14" s="39"/>
    </row>
    <row r="15" spans="1:14" ht="42" customHeight="1" x14ac:dyDescent="0.35">
      <c r="A15" s="70" t="s">
        <v>103</v>
      </c>
      <c r="B15" s="70"/>
      <c r="C15" s="70"/>
      <c r="D15" s="70"/>
      <c r="E15" s="70"/>
      <c r="F15" s="70"/>
      <c r="G15" s="70"/>
      <c r="H15" s="70"/>
      <c r="I15" s="70"/>
      <c r="J15" s="39"/>
    </row>
    <row r="16" spans="1:14" ht="15.5" x14ac:dyDescent="0.35">
      <c r="A16" s="77" t="s">
        <v>93</v>
      </c>
      <c r="B16" s="77"/>
      <c r="C16" s="77"/>
      <c r="D16" s="77"/>
      <c r="E16" s="77"/>
      <c r="F16" s="77"/>
      <c r="G16" s="77"/>
      <c r="H16" s="77"/>
      <c r="I16" s="77"/>
    </row>
    <row r="17" spans="1:9" ht="15.5" x14ac:dyDescent="0.35">
      <c r="A17" s="77" t="s">
        <v>107</v>
      </c>
      <c r="B17" s="77"/>
      <c r="C17" s="77"/>
      <c r="D17" s="77"/>
      <c r="E17" s="77"/>
      <c r="F17" s="77"/>
      <c r="G17" s="77"/>
      <c r="H17" s="77"/>
      <c r="I17" s="55"/>
    </row>
    <row r="18" spans="1:9" ht="15.5" x14ac:dyDescent="0.35">
      <c r="A18" s="77" t="s">
        <v>46</v>
      </c>
      <c r="B18" s="77"/>
      <c r="C18" s="77"/>
      <c r="D18" s="77"/>
      <c r="E18" s="77"/>
      <c r="F18" s="77"/>
      <c r="G18" s="77"/>
      <c r="H18" s="77"/>
      <c r="I18" s="77"/>
    </row>
    <row r="19" spans="1:9" ht="16" x14ac:dyDescent="0.35">
      <c r="A19" s="11" t="s">
        <v>47</v>
      </c>
      <c r="B19" s="55"/>
      <c r="C19" s="55"/>
      <c r="D19" s="55"/>
      <c r="E19" s="55"/>
      <c r="F19" s="55"/>
      <c r="G19" s="55"/>
      <c r="H19" s="55"/>
      <c r="I19" s="55"/>
    </row>
    <row r="20" spans="1:9" ht="15.5" x14ac:dyDescent="0.35">
      <c r="A20" s="12" t="s">
        <v>50</v>
      </c>
      <c r="B20" s="55"/>
      <c r="C20" s="55"/>
      <c r="D20" s="55"/>
      <c r="E20" s="55"/>
      <c r="F20" s="55"/>
      <c r="G20" s="55"/>
      <c r="H20" s="55"/>
      <c r="I20" s="55"/>
    </row>
  </sheetData>
  <mergeCells count="6">
    <mergeCell ref="F11:H11"/>
    <mergeCell ref="A16:I16"/>
    <mergeCell ref="A17:H17"/>
    <mergeCell ref="A18:I18"/>
    <mergeCell ref="A14:I14"/>
    <mergeCell ref="A15:I1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E381-896C-40A7-BD46-C2F17F187397}">
  <dimension ref="B2"/>
  <sheetViews>
    <sheetView workbookViewId="0">
      <selection activeCell="D15" sqref="D15"/>
    </sheetView>
  </sheetViews>
  <sheetFormatPr defaultRowHeight="14.5" x14ac:dyDescent="0.35"/>
  <sheetData>
    <row r="2" spans="2:2" ht="15.5" x14ac:dyDescent="0.35">
      <c r="B2" s="64"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4570D-FCB5-4CED-8C70-7222406DDD98}">
  <dimension ref="B2:H11"/>
  <sheetViews>
    <sheetView zoomScale="90" zoomScaleNormal="90" workbookViewId="0">
      <selection activeCell="G17" sqref="G17"/>
    </sheetView>
  </sheetViews>
  <sheetFormatPr defaultRowHeight="14.5" x14ac:dyDescent="0.35"/>
  <cols>
    <col min="2" max="2" width="49.453125" customWidth="1"/>
    <col min="3" max="3" width="11.7265625" customWidth="1"/>
    <col min="5" max="5" width="26.453125" customWidth="1"/>
    <col min="6" max="6" width="10.1796875" customWidth="1"/>
  </cols>
  <sheetData>
    <row r="2" spans="2:8" ht="15" x14ac:dyDescent="0.35">
      <c r="B2" s="78" t="s">
        <v>78</v>
      </c>
      <c r="C2" s="78"/>
      <c r="D2" s="78"/>
      <c r="E2" s="78"/>
      <c r="F2" s="78"/>
      <c r="H2" s="63"/>
    </row>
    <row r="3" spans="2:8" x14ac:dyDescent="0.35">
      <c r="B3" s="5" t="s">
        <v>66</v>
      </c>
      <c r="C3" s="5" t="s">
        <v>68</v>
      </c>
      <c r="D3" s="5" t="s">
        <v>70</v>
      </c>
      <c r="E3" s="5" t="s">
        <v>72</v>
      </c>
      <c r="F3" s="5" t="s">
        <v>74</v>
      </c>
    </row>
    <row r="4" spans="2:8" ht="39" x14ac:dyDescent="0.35">
      <c r="B4" s="5" t="s">
        <v>79</v>
      </c>
      <c r="C4" s="5" t="s">
        <v>98</v>
      </c>
      <c r="D4" s="5" t="s">
        <v>80</v>
      </c>
      <c r="E4" s="5" t="s">
        <v>81</v>
      </c>
      <c r="F4" s="5" t="s">
        <v>99</v>
      </c>
    </row>
    <row r="5" spans="2:8" x14ac:dyDescent="0.35">
      <c r="B5" s="4" t="s">
        <v>82</v>
      </c>
      <c r="C5" s="51">
        <v>47</v>
      </c>
      <c r="D5" s="51">
        <v>1</v>
      </c>
      <c r="E5" s="51">
        <v>0</v>
      </c>
      <c r="F5" s="51">
        <f t="shared" ref="F5:F10" si="0">(C5*D5)+E5</f>
        <v>47</v>
      </c>
    </row>
    <row r="6" spans="2:8" x14ac:dyDescent="0.35">
      <c r="B6" s="4" t="s">
        <v>83</v>
      </c>
      <c r="C6" s="51">
        <v>47</v>
      </c>
      <c r="D6" s="51">
        <v>1</v>
      </c>
      <c r="E6" s="51">
        <v>0</v>
      </c>
      <c r="F6" s="51">
        <f t="shared" si="0"/>
        <v>47</v>
      </c>
    </row>
    <row r="7" spans="2:8" ht="15.5" x14ac:dyDescent="0.35">
      <c r="B7" s="4" t="s">
        <v>84</v>
      </c>
      <c r="C7" s="65">
        <v>237</v>
      </c>
      <c r="D7" s="51">
        <v>1</v>
      </c>
      <c r="E7" s="51">
        <v>0</v>
      </c>
      <c r="F7" s="51">
        <f t="shared" si="0"/>
        <v>237</v>
      </c>
      <c r="G7" s="62"/>
    </row>
    <row r="8" spans="2:8" x14ac:dyDescent="0.35">
      <c r="B8" s="4" t="s">
        <v>85</v>
      </c>
      <c r="C8" s="51">
        <v>15</v>
      </c>
      <c r="D8" s="51">
        <v>1</v>
      </c>
      <c r="E8" s="51">
        <v>0</v>
      </c>
      <c r="F8" s="51">
        <f t="shared" si="0"/>
        <v>15</v>
      </c>
    </row>
    <row r="9" spans="2:8" x14ac:dyDescent="0.35">
      <c r="B9" s="4" t="s">
        <v>86</v>
      </c>
      <c r="C9" s="51">
        <v>47</v>
      </c>
      <c r="D9" s="51">
        <v>1</v>
      </c>
      <c r="E9" s="51">
        <v>0</v>
      </c>
      <c r="F9" s="51">
        <f t="shared" si="0"/>
        <v>47</v>
      </c>
    </row>
    <row r="10" spans="2:8" ht="15.5" x14ac:dyDescent="0.35">
      <c r="B10" s="4" t="s">
        <v>94</v>
      </c>
      <c r="C10" s="67">
        <v>871</v>
      </c>
      <c r="D10" s="51">
        <v>2</v>
      </c>
      <c r="E10" s="51">
        <v>0</v>
      </c>
      <c r="F10" s="51">
        <f t="shared" si="0"/>
        <v>1742</v>
      </c>
      <c r="G10" s="62"/>
    </row>
    <row r="11" spans="2:8" x14ac:dyDescent="0.35">
      <c r="B11" s="16"/>
      <c r="C11" s="51"/>
      <c r="D11" s="51"/>
      <c r="E11" s="52" t="s">
        <v>87</v>
      </c>
      <c r="F11" s="53">
        <f>SUM(F5:F10)</f>
        <v>2135</v>
      </c>
    </row>
  </sheetData>
  <mergeCells count="1">
    <mergeCell ref="B2:F2"/>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38B5-D5F0-47B8-86D7-B76B90650560}">
  <dimension ref="A1:I21"/>
  <sheetViews>
    <sheetView topLeftCell="A13" zoomScale="90" zoomScaleNormal="90" workbookViewId="0">
      <selection activeCell="I14" sqref="I14"/>
    </sheetView>
  </sheetViews>
  <sheetFormatPr defaultRowHeight="14.5" x14ac:dyDescent="0.35"/>
  <cols>
    <col min="5" max="5" width="15.54296875" customWidth="1"/>
    <col min="6" max="6" width="23.7265625" customWidth="1"/>
    <col min="7" max="7" width="18.26953125" customWidth="1"/>
  </cols>
  <sheetData>
    <row r="1" spans="1:9" ht="15" hidden="1" thickBot="1" x14ac:dyDescent="0.4">
      <c r="A1" t="s">
        <v>77</v>
      </c>
    </row>
    <row r="2" spans="1:9" ht="15.5" hidden="1" x14ac:dyDescent="0.35">
      <c r="B2" s="80"/>
      <c r="C2" s="81"/>
      <c r="D2" s="81"/>
      <c r="E2" s="81"/>
      <c r="F2" s="81"/>
      <c r="G2" s="82"/>
    </row>
    <row r="3" spans="1:9" ht="16.5" hidden="1" customHeight="1" thickBot="1" x14ac:dyDescent="0.4">
      <c r="B3" s="83" t="s">
        <v>62</v>
      </c>
      <c r="C3" s="84"/>
      <c r="D3" s="84"/>
      <c r="E3" s="84"/>
      <c r="F3" s="84"/>
      <c r="G3" s="85"/>
    </row>
    <row r="4" spans="1:9" ht="35" hidden="1" thickBot="1" x14ac:dyDescent="0.4">
      <c r="B4" s="32"/>
      <c r="C4" s="86" t="s">
        <v>63</v>
      </c>
      <c r="D4" s="87"/>
      <c r="E4" s="23" t="s">
        <v>64</v>
      </c>
      <c r="F4" s="86"/>
      <c r="G4" s="88"/>
    </row>
    <row r="5" spans="1:9" hidden="1" x14ac:dyDescent="0.35">
      <c r="B5" s="24"/>
      <c r="C5" s="27" t="s">
        <v>66</v>
      </c>
      <c r="D5" s="27" t="s">
        <v>68</v>
      </c>
      <c r="E5" s="29" t="s">
        <v>70</v>
      </c>
      <c r="F5" s="31" t="s">
        <v>72</v>
      </c>
      <c r="G5" s="29" t="s">
        <v>74</v>
      </c>
    </row>
    <row r="6" spans="1:9" ht="54.5" hidden="1" x14ac:dyDescent="0.35">
      <c r="B6" s="25" t="s">
        <v>65</v>
      </c>
      <c r="C6" s="26" t="s">
        <v>67</v>
      </c>
      <c r="D6" s="26" t="s">
        <v>69</v>
      </c>
      <c r="E6" s="28" t="s">
        <v>71</v>
      </c>
      <c r="F6" s="30" t="s">
        <v>73</v>
      </c>
      <c r="G6" s="28" t="s">
        <v>62</v>
      </c>
    </row>
    <row r="7" spans="1:9" hidden="1" x14ac:dyDescent="0.35">
      <c r="B7" s="33"/>
      <c r="C7" s="34"/>
      <c r="D7" s="34"/>
      <c r="E7" s="35"/>
      <c r="F7" s="36"/>
      <c r="G7" s="28" t="s">
        <v>75</v>
      </c>
    </row>
    <row r="8" spans="1:9" hidden="1" x14ac:dyDescent="0.35">
      <c r="B8" s="37">
        <v>1</v>
      </c>
      <c r="C8" s="37">
        <v>47</v>
      </c>
      <c r="D8" s="37">
        <v>495</v>
      </c>
      <c r="E8" s="37">
        <v>0</v>
      </c>
      <c r="F8" s="37">
        <v>0</v>
      </c>
      <c r="G8" s="37">
        <v>542</v>
      </c>
    </row>
    <row r="9" spans="1:9" hidden="1" x14ac:dyDescent="0.35">
      <c r="B9" s="37">
        <v>2</v>
      </c>
      <c r="C9" s="37">
        <v>47</v>
      </c>
      <c r="D9" s="37">
        <v>542</v>
      </c>
      <c r="E9" s="37">
        <v>0</v>
      </c>
      <c r="F9" s="37">
        <v>0</v>
      </c>
      <c r="G9" s="37">
        <v>589</v>
      </c>
    </row>
    <row r="10" spans="1:9" hidden="1" x14ac:dyDescent="0.35">
      <c r="B10" s="37">
        <v>3</v>
      </c>
      <c r="C10" s="37">
        <v>47</v>
      </c>
      <c r="D10" s="37">
        <v>589</v>
      </c>
      <c r="E10" s="37">
        <v>0</v>
      </c>
      <c r="F10" s="37">
        <v>0</v>
      </c>
      <c r="G10" s="37">
        <v>636</v>
      </c>
    </row>
    <row r="11" spans="1:9" hidden="1" x14ac:dyDescent="0.35">
      <c r="B11" s="37" t="s">
        <v>76</v>
      </c>
      <c r="C11" s="37">
        <v>47</v>
      </c>
      <c r="D11" s="37">
        <v>542</v>
      </c>
      <c r="E11" s="37">
        <v>0</v>
      </c>
      <c r="F11" s="37">
        <v>0</v>
      </c>
      <c r="G11" s="38">
        <v>589</v>
      </c>
    </row>
    <row r="12" spans="1:9" hidden="1" x14ac:dyDescent="0.35"/>
    <row r="14" spans="1:9" ht="15" x14ac:dyDescent="0.35">
      <c r="B14" s="78" t="s">
        <v>62</v>
      </c>
      <c r="C14" s="78"/>
      <c r="D14" s="78"/>
      <c r="E14" s="78"/>
      <c r="F14" s="78"/>
      <c r="G14" s="78"/>
      <c r="I14" s="63"/>
    </row>
    <row r="15" spans="1:9" ht="39" x14ac:dyDescent="0.35">
      <c r="B15" s="7"/>
      <c r="C15" s="79" t="s">
        <v>63</v>
      </c>
      <c r="D15" s="79"/>
      <c r="E15" s="7" t="s">
        <v>64</v>
      </c>
      <c r="F15" s="79"/>
      <c r="G15" s="79"/>
    </row>
    <row r="16" spans="1:9" x14ac:dyDescent="0.35">
      <c r="B16" s="7"/>
      <c r="C16" s="3" t="s">
        <v>66</v>
      </c>
      <c r="D16" s="3" t="s">
        <v>68</v>
      </c>
      <c r="E16" s="3" t="s">
        <v>70</v>
      </c>
      <c r="F16" s="3" t="s">
        <v>72</v>
      </c>
      <c r="G16" s="3" t="s">
        <v>74</v>
      </c>
    </row>
    <row r="17" spans="2:7" ht="78" x14ac:dyDescent="0.35">
      <c r="B17" s="3" t="s">
        <v>65</v>
      </c>
      <c r="C17" s="7" t="s">
        <v>95</v>
      </c>
      <c r="D17" s="7" t="s">
        <v>69</v>
      </c>
      <c r="E17" s="7" t="s">
        <v>96</v>
      </c>
      <c r="F17" s="7" t="s">
        <v>73</v>
      </c>
      <c r="G17" s="7" t="s">
        <v>97</v>
      </c>
    </row>
    <row r="18" spans="2:7" x14ac:dyDescent="0.35">
      <c r="B18" s="5">
        <v>1</v>
      </c>
      <c r="C18" s="51">
        <v>47</v>
      </c>
      <c r="D18" s="51">
        <v>777</v>
      </c>
      <c r="E18" s="51">
        <v>0</v>
      </c>
      <c r="F18" s="51">
        <v>0</v>
      </c>
      <c r="G18" s="51">
        <f>C18+D18+E18-F18</f>
        <v>824</v>
      </c>
    </row>
    <row r="19" spans="2:7" x14ac:dyDescent="0.35">
      <c r="B19" s="5">
        <v>2</v>
      </c>
      <c r="C19" s="51">
        <v>47</v>
      </c>
      <c r="D19" s="51">
        <f>+D18+C19</f>
        <v>824</v>
      </c>
      <c r="E19" s="51">
        <v>0</v>
      </c>
      <c r="F19" s="51">
        <v>0</v>
      </c>
      <c r="G19" s="51">
        <f>C19+D19+E19-F19</f>
        <v>871</v>
      </c>
    </row>
    <row r="20" spans="2:7" x14ac:dyDescent="0.35">
      <c r="B20" s="5">
        <v>3</v>
      </c>
      <c r="C20" s="51">
        <v>47</v>
      </c>
      <c r="D20" s="51">
        <f>+D19+C20</f>
        <v>871</v>
      </c>
      <c r="E20" s="51">
        <v>0</v>
      </c>
      <c r="F20" s="51">
        <v>0</v>
      </c>
      <c r="G20" s="51">
        <f>C20+D20+E20-F20</f>
        <v>918</v>
      </c>
    </row>
    <row r="21" spans="2:7" x14ac:dyDescent="0.35">
      <c r="B21" s="5" t="s">
        <v>76</v>
      </c>
      <c r="C21" s="51">
        <f>AVERAGE(C18:C20)</f>
        <v>47</v>
      </c>
      <c r="D21" s="51">
        <f>AVERAGE(D18:D20)</f>
        <v>824</v>
      </c>
      <c r="E21" s="51">
        <v>0</v>
      </c>
      <c r="F21" s="51">
        <v>0</v>
      </c>
      <c r="G21" s="52">
        <f>AVERAGE(G18:G20)</f>
        <v>871</v>
      </c>
    </row>
  </sheetData>
  <mergeCells count="7">
    <mergeCell ref="B14:G14"/>
    <mergeCell ref="C15:D15"/>
    <mergeCell ref="F15:G15"/>
    <mergeCell ref="B2:G2"/>
    <mergeCell ref="B3:G3"/>
    <mergeCell ref="C4:D4"/>
    <mergeCell ref="F4: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2015-09-28T18:54:51Z</dcterms:created>
  <dcterms:modified xsi:type="dcterms:W3CDTF">2022-09-08T16:07:18Z</dcterms:modified>
</cp:coreProperties>
</file>