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S:\Tracy\ICRs - SPPD\FY2023\2240.07 Primary and Secondary Copper and Metals etc Area Sources NESHAP\Send to EPA\"/>
    </mc:Choice>
  </mc:AlternateContent>
  <xr:revisionPtr revIDLastSave="0" documentId="8_{6A11E4C1-38F6-4F0C-ADB3-DC497D6A1D58}" xr6:coauthVersionLast="47" xr6:coauthVersionMax="47" xr10:uidLastSave="{00000000-0000-0000-0000-000000000000}"/>
  <bookViews>
    <workbookView xWindow="2730" yWindow="2730" windowWidth="21645" windowHeight="12150" xr2:uid="{00000000-000D-0000-FFFF-FFFF00000000}"/>
  </bookViews>
  <sheets>
    <sheet name="Summary" sheetId="6" r:id="rId1"/>
    <sheet name="Table 1" sheetId="1" r:id="rId2"/>
    <sheet name="Table 2" sheetId="2" r:id="rId3"/>
    <sheet name="Capital O&amp;M" sheetId="7" r:id="rId4"/>
    <sheet name="Responses" sheetId="4" r:id="rId5"/>
    <sheet name="Respondents" sheetId="5"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1" l="1"/>
  <c r="B6" i="6"/>
  <c r="K27" i="1"/>
  <c r="B2" i="6"/>
  <c r="B5" i="6" l="1"/>
  <c r="B4" i="6"/>
  <c r="B3" i="6"/>
  <c r="E8" i="5"/>
  <c r="F5" i="5"/>
  <c r="F6" i="5"/>
  <c r="F7" i="5"/>
  <c r="B8" i="5"/>
  <c r="C8" i="5"/>
  <c r="F8" i="5"/>
  <c r="E5" i="4"/>
  <c r="C6" i="4"/>
  <c r="E6" i="4" s="1"/>
  <c r="E7" i="4"/>
  <c r="E8" i="4"/>
  <c r="E9" i="4"/>
  <c r="E10" i="4" l="1"/>
  <c r="B7" i="6" s="1"/>
  <c r="D6" i="2" l="1"/>
  <c r="F6" i="2" s="1"/>
  <c r="G6" i="2" s="1"/>
  <c r="D5" i="2"/>
  <c r="F5" i="2" s="1"/>
  <c r="D9" i="1"/>
  <c r="F9" i="1" s="1"/>
  <c r="G9" i="1" s="1"/>
  <c r="D10" i="1"/>
  <c r="F10" i="1" s="1"/>
  <c r="G10" i="1" s="1"/>
  <c r="D11" i="1"/>
  <c r="F11" i="1" s="1"/>
  <c r="G11" i="1" s="1"/>
  <c r="D12" i="1"/>
  <c r="F12" i="1" s="1"/>
  <c r="G12" i="1" s="1"/>
  <c r="D13" i="1"/>
  <c r="F13" i="1" s="1"/>
  <c r="G13" i="1" s="1"/>
  <c r="D22" i="1"/>
  <c r="F22" i="1" s="1"/>
  <c r="D23" i="1"/>
  <c r="F23" i="1" s="1"/>
  <c r="D24" i="1"/>
  <c r="F24" i="1" s="1"/>
  <c r="D7" i="1"/>
  <c r="F7" i="1" s="1"/>
  <c r="H22" i="1" l="1"/>
  <c r="G5" i="2"/>
  <c r="I5" i="2" s="1"/>
  <c r="H5" i="2"/>
  <c r="H6" i="2"/>
  <c r="I6" i="2" s="1"/>
  <c r="H7" i="1"/>
  <c r="G24" i="1"/>
  <c r="H24" i="1"/>
  <c r="G23" i="1"/>
  <c r="H23" i="1"/>
  <c r="G7" i="1"/>
  <c r="I7" i="1" s="1"/>
  <c r="G22" i="1"/>
  <c r="I22" i="1" s="1"/>
  <c r="H13" i="1"/>
  <c r="I13" i="1" s="1"/>
  <c r="H12" i="1"/>
  <c r="I12" i="1" s="1"/>
  <c r="H11" i="1"/>
  <c r="F17" i="1" s="1"/>
  <c r="H10" i="1"/>
  <c r="I10" i="1" s="1"/>
  <c r="H9" i="1"/>
  <c r="I9" i="1" s="1"/>
  <c r="I11" i="1" l="1"/>
  <c r="I17" i="1" s="1"/>
  <c r="F26" i="1"/>
  <c r="F7" i="2"/>
  <c r="F27" i="1"/>
  <c r="I7" i="2"/>
  <c r="I24" i="1"/>
  <c r="I23" i="1"/>
  <c r="I26" i="1" l="1"/>
  <c r="I27" i="1" s="1"/>
  <c r="I29" i="1" s="1"/>
</calcChain>
</file>

<file path=xl/sharedStrings.xml><?xml version="1.0" encoding="utf-8"?>
<sst xmlns="http://schemas.openxmlformats.org/spreadsheetml/2006/main" count="119" uniqueCount="102">
  <si>
    <t>Burden item</t>
  </si>
  <si>
    <t>1.  Applications</t>
  </si>
  <si>
    <t>N/A</t>
  </si>
  <si>
    <t>2.  Surveys and studies</t>
  </si>
  <si>
    <t>3.  Reporting requirements</t>
  </si>
  <si>
    <t xml:space="preserve">    b.  Required activities</t>
  </si>
  <si>
    <r>
      <t xml:space="preserve">         Monitor per Title V permit </t>
    </r>
    <r>
      <rPr>
        <vertAlign val="superscript"/>
        <sz val="10"/>
        <color rgb="FF000000"/>
        <rFont val="Times New Roman"/>
        <family val="1"/>
      </rPr>
      <t>c</t>
    </r>
  </si>
  <si>
    <r>
      <t xml:space="preserve">         Initial/repeat performance tests </t>
    </r>
    <r>
      <rPr>
        <vertAlign val="superscript"/>
        <sz val="10"/>
        <color rgb="FF000000"/>
        <rFont val="Times New Roman"/>
        <family val="1"/>
      </rPr>
      <t>e</t>
    </r>
  </si>
  <si>
    <t xml:space="preserve">         Initial notification of applicability</t>
  </si>
  <si>
    <r>
      <t xml:space="preserve">         Initial notification of compliance status </t>
    </r>
    <r>
      <rPr>
        <vertAlign val="superscript"/>
        <sz val="10"/>
        <color rgb="FF000000"/>
        <rFont val="Times New Roman"/>
        <family val="1"/>
      </rPr>
      <t>f</t>
    </r>
  </si>
  <si>
    <r>
      <t xml:space="preserve">        Reports per Title V permit </t>
    </r>
    <r>
      <rPr>
        <vertAlign val="superscript"/>
        <sz val="10"/>
        <color rgb="FF000000"/>
        <rFont val="Times New Roman"/>
        <family val="1"/>
      </rPr>
      <t>c</t>
    </r>
  </si>
  <si>
    <t xml:space="preserve">    c.  Create information</t>
  </si>
  <si>
    <t>See 3B</t>
  </si>
  <si>
    <t xml:space="preserve">    d.  Gather existing information</t>
  </si>
  <si>
    <t xml:space="preserve">    e.  Write report</t>
  </si>
  <si>
    <t>4  Recordkeeping requirements</t>
  </si>
  <si>
    <t>See 3A</t>
  </si>
  <si>
    <t xml:space="preserve">     b.  Plan activities </t>
  </si>
  <si>
    <t xml:space="preserve">     c.  Implement activities</t>
  </si>
  <si>
    <r>
      <t xml:space="preserve">     d.  Record all data required by Title V permit </t>
    </r>
    <r>
      <rPr>
        <vertAlign val="superscript"/>
        <sz val="10"/>
        <color rgb="FF000000"/>
        <rFont val="Times New Roman"/>
        <family val="1"/>
      </rPr>
      <t>c</t>
    </r>
  </si>
  <si>
    <r>
      <t xml:space="preserve">     e.  Time to transmit or disclose information </t>
    </r>
    <r>
      <rPr>
        <vertAlign val="superscript"/>
        <sz val="10"/>
        <color rgb="FF000000"/>
        <rFont val="Times New Roman"/>
        <family val="1"/>
      </rPr>
      <t>c</t>
    </r>
  </si>
  <si>
    <t xml:space="preserve">     f.  Time to train personnel</t>
  </si>
  <si>
    <t xml:space="preserve">     g.  Time for audits</t>
  </si>
  <si>
    <t xml:space="preserve">Subtotal  for Recordkeeping Requirements  </t>
  </si>
  <si>
    <t>Assumptions:</t>
  </si>
  <si>
    <r>
      <t xml:space="preserve">e </t>
    </r>
    <r>
      <rPr>
        <sz val="10"/>
        <color rgb="FF000000"/>
        <rFont val="Times New Roman"/>
        <family val="1"/>
      </rPr>
      <t xml:space="preserve"> We have assumed that an existing facility may certify initial compliance based on previous PM test; no new test is required.</t>
    </r>
  </si>
  <si>
    <r>
      <t xml:space="preserve">f </t>
    </r>
    <r>
      <rPr>
        <sz val="10"/>
        <color rgb="FF000000"/>
        <rFont val="Times New Roman"/>
        <family val="1"/>
      </rPr>
      <t xml:space="preserve"> We have assumed that it will take eight hours for each respondent to complete the initial notification of compliance status report.</t>
    </r>
  </si>
  <si>
    <t>(A) 
Person hours per occurrence</t>
  </si>
  <si>
    <t>(B) 
No. of occurrences per respondent per year</t>
  </si>
  <si>
    <t>(C) 
Person hours per respondent per year 
(C=AxB)</t>
  </si>
  <si>
    <r>
      <t xml:space="preserve">(D) 
Respondents per year </t>
    </r>
    <r>
      <rPr>
        <b/>
        <vertAlign val="superscript"/>
        <sz val="10"/>
        <color rgb="FF000000"/>
        <rFont val="Times New Roman"/>
        <family val="1"/>
      </rPr>
      <t>a</t>
    </r>
  </si>
  <si>
    <t>(E) 
Technical person- hours per year 
(E=CxD)</t>
  </si>
  <si>
    <t>(F) 
Management person hours per year 
(F=Ex0.05)</t>
  </si>
  <si>
    <t>(G) 
Clerical person hours per year 
(G=Ex0.1)</t>
  </si>
  <si>
    <r>
      <t>(H) 
Total Cost per Year, $</t>
    </r>
    <r>
      <rPr>
        <b/>
        <vertAlign val="superscript"/>
        <sz val="10"/>
        <color rgb="FF000000"/>
        <rFont val="Times New Roman"/>
        <family val="1"/>
      </rPr>
      <t>b</t>
    </r>
  </si>
  <si>
    <r>
      <t xml:space="preserve">    a.  Familiarize with regulatory requirements </t>
    </r>
    <r>
      <rPr>
        <vertAlign val="superscript"/>
        <sz val="10"/>
        <color rgb="FF000000"/>
        <rFont val="Times New Roman"/>
        <family val="1"/>
      </rPr>
      <t>d</t>
    </r>
  </si>
  <si>
    <t>Subtotal for Reporting  Requirements</t>
  </si>
  <si>
    <t xml:space="preserve">     a.  Familiarize with regulatory requirements</t>
  </si>
  <si>
    <r>
      <t>GRAND TOTAL (rounded)</t>
    </r>
    <r>
      <rPr>
        <b/>
        <vertAlign val="superscript"/>
        <sz val="10"/>
        <color rgb="FF000000"/>
        <rFont val="Times New Roman"/>
        <family val="1"/>
      </rPr>
      <t>g</t>
    </r>
  </si>
  <si>
    <r>
      <t>CAPITAL AND O&amp;M  COST (rounded)</t>
    </r>
    <r>
      <rPr>
        <b/>
        <vertAlign val="superscript"/>
        <sz val="10"/>
        <color rgb="FF000000"/>
        <rFont val="Times New Roman"/>
        <family val="1"/>
      </rPr>
      <t>g</t>
    </r>
  </si>
  <si>
    <r>
      <t>TOTAL LABOR BURDEN AND COST (rounded)</t>
    </r>
    <r>
      <rPr>
        <b/>
        <vertAlign val="superscript"/>
        <sz val="10"/>
        <color rgb="FF000000"/>
        <rFont val="Times New Roman"/>
        <family val="1"/>
      </rPr>
      <t>g</t>
    </r>
  </si>
  <si>
    <r>
      <t>d</t>
    </r>
    <r>
      <rPr>
        <sz val="10"/>
        <color rgb="FF000000"/>
        <rFont val="Times New Roman"/>
        <family val="1"/>
      </rPr>
      <t xml:space="preserve">  We have assumed that it will take eight hours for each respondent to familiarize with regulatory requirements.</t>
    </r>
  </si>
  <si>
    <t>Activity</t>
  </si>
  <si>
    <r>
      <t xml:space="preserve">(D) Respondents per year </t>
    </r>
    <r>
      <rPr>
        <b/>
        <vertAlign val="superscript"/>
        <sz val="10"/>
        <color rgb="FF000000"/>
        <rFont val="Times New Roman"/>
        <family val="1"/>
      </rPr>
      <t>a</t>
    </r>
  </si>
  <si>
    <t>(A) 
EPA person hours per occurrence</t>
  </si>
  <si>
    <t>(B) 
No. of occurrences per plant per year</t>
  </si>
  <si>
    <t>(C) 
EPA person hours per plant per year 
(C=AxB)</t>
  </si>
  <si>
    <t>(G)
Clerical person hours per year 
(G=Ex0.1)</t>
  </si>
  <si>
    <t>1. Report review</t>
  </si>
  <si>
    <r>
      <t xml:space="preserve">   a. Initial notification of applicability </t>
    </r>
    <r>
      <rPr>
        <vertAlign val="superscript"/>
        <sz val="10"/>
        <color rgb="FF000000"/>
        <rFont val="Times New Roman"/>
        <family val="1"/>
      </rPr>
      <t>c</t>
    </r>
  </si>
  <si>
    <r>
      <t xml:space="preserve">   b. Initial notification of compliance status </t>
    </r>
    <r>
      <rPr>
        <vertAlign val="superscript"/>
        <sz val="10"/>
        <color rgb="FF000000"/>
        <rFont val="Times New Roman"/>
        <family val="1"/>
      </rPr>
      <t>d</t>
    </r>
  </si>
  <si>
    <r>
      <t>TOTAL ANNUAL BURDEN AND COST (rounded)</t>
    </r>
    <r>
      <rPr>
        <b/>
        <vertAlign val="superscript"/>
        <sz val="10"/>
        <color rgb="FF000000"/>
        <rFont val="Times New Roman"/>
        <family val="1"/>
      </rPr>
      <t>e</t>
    </r>
  </si>
  <si>
    <r>
      <t xml:space="preserve">e  </t>
    </r>
    <r>
      <rPr>
        <sz val="10"/>
        <color rgb="FF000000"/>
        <rFont val="Times New Roman"/>
        <family val="1"/>
      </rPr>
      <t>Totals have been rounded to 3 significant figures. Figures may not add exactly due to rounding.</t>
    </r>
  </si>
  <si>
    <r>
      <rPr>
        <vertAlign val="superscript"/>
        <sz val="10"/>
        <color rgb="FF000000"/>
        <rFont val="Times New Roman"/>
        <family val="1"/>
      </rPr>
      <t>c</t>
    </r>
    <r>
      <rPr>
        <sz val="10"/>
        <color rgb="FF000000"/>
        <rFont val="Times New Roman"/>
        <family val="1"/>
      </rPr>
      <t xml:space="preserve">  We have assumed that it will take 2 hours to review the initial notification of applicability report.</t>
    </r>
  </si>
  <si>
    <t>Table 1: Annual Respondent Burden and Cost – NESHAP for Area Sources: Primary Copper Smelting, Secondary Copper Smelting, and Primary Nonferrous Metals-Zinc, Cadmium, and Beryllium (Renewal)</t>
  </si>
  <si>
    <t>Table 2: Average Annual EPA Burden and Cost – NESHAP for Area Sources: Primary Copper Smelting, Secondary Copper Smelting, and Primary Nonferrous Metals-Zinc, Cadmium, and Beryllium (Renewal)</t>
  </si>
  <si>
    <t>hr/response</t>
  </si>
  <si>
    <r>
      <t>d</t>
    </r>
    <r>
      <rPr>
        <sz val="10"/>
        <color rgb="FF000000"/>
        <rFont val="Times New Roman"/>
        <family val="1"/>
      </rPr>
      <t xml:space="preserve">  We have assumed that it will take 4 hours to review the initial notification of compliance status report.</t>
    </r>
  </si>
  <si>
    <r>
      <t xml:space="preserve">g  </t>
    </r>
    <r>
      <rPr>
        <sz val="10"/>
        <color rgb="FF000000"/>
        <rFont val="Times New Roman"/>
        <family val="1"/>
      </rPr>
      <t>Totals have been rounded to 3 significant figures. Figures may not add exactly due to rounding.</t>
    </r>
    <r>
      <rPr>
        <vertAlign val="superscript"/>
        <sz val="10"/>
        <color rgb="FF000000"/>
        <rFont val="Times New Roman"/>
        <family val="1"/>
      </rPr>
      <t xml:space="preserve"> </t>
    </r>
  </si>
  <si>
    <r>
      <t>c</t>
    </r>
    <r>
      <rPr>
        <sz val="10"/>
        <color rgb="FF000000"/>
        <rFont val="Times New Roman"/>
        <family val="1"/>
      </rPr>
      <t xml:space="preserve">  We have assumed that no hours or costs are associated with this burden item because existing plants comply with the requiremen</t>
    </r>
    <r>
      <rPr>
        <sz val="10"/>
        <rFont val="Times New Roman"/>
        <family val="1"/>
      </rPr>
      <t>t as part of</t>
    </r>
    <r>
      <rPr>
        <sz val="10"/>
        <color rgb="FF000000"/>
        <rFont val="Times New Roman"/>
        <family val="1"/>
      </rPr>
      <t xml:space="preserve"> their Title V operating permit.</t>
    </r>
  </si>
  <si>
    <r>
      <t>a</t>
    </r>
    <r>
      <rPr>
        <sz val="10"/>
        <color rgb="FF000000"/>
        <rFont val="Times New Roman"/>
        <family val="1"/>
      </rPr>
      <t xml:space="preserve">  We have assumed that the average number of respondents potentially subject to this rule is three.  Each year one respondent is anticipated to effect process changes requiring notification to the Agency regarding applicability and compliance status. </t>
    </r>
    <r>
      <rPr>
        <sz val="10"/>
        <rFont val="Times New Roman"/>
        <family val="1"/>
      </rPr>
      <t xml:space="preserve">They are all area sources. </t>
    </r>
    <r>
      <rPr>
        <sz val="10"/>
        <color rgb="FF000000"/>
        <rFont val="Times New Roman"/>
        <family val="1"/>
      </rPr>
      <t xml:space="preserve"> There will be no additional new sources over the three-year period of this ICR.</t>
    </r>
  </si>
  <si>
    <r>
      <t>a</t>
    </r>
    <r>
      <rPr>
        <sz val="10"/>
        <color rgb="FF000000"/>
        <rFont val="Times New Roman"/>
        <family val="1"/>
      </rPr>
      <t xml:space="preserve">  We have assumed that the average number of respondents potentially subject to this rule will be three.  Each year one respondent is anticipated to effect process changes requiring notification to the Agency regarding applicability and compliance status.  They are all area sources.  There will be no additional new sources over the three-year period of this ICR. </t>
    </r>
  </si>
  <si>
    <r>
      <t>b</t>
    </r>
    <r>
      <rPr>
        <sz val="10"/>
        <color rgb="FF000000"/>
        <rFont val="Times New Roman"/>
        <family val="1"/>
      </rPr>
      <t xml:space="preserve">  This cost is based on the following labor rates: $70.56 Managerial rate (GS-13, Step 5, $44.10 + 60%), $52.37 Technical rate (GS-12, Step 1, $32.73 + 60%), and $28.34 Clerical rate (GS-6, Step 3, $17.17 + 60%).  These rates are from the Office of Personnel Management (OPM), 2022 General Schedule, which excludes locality rates of pay. The rates have been increased by 60 percent to account for the benefit packages available to government employees.</t>
    </r>
  </si>
  <si>
    <t>(E)</t>
  </si>
  <si>
    <t>(D)</t>
  </si>
  <si>
    <t>(C)</t>
  </si>
  <si>
    <t>(B)</t>
  </si>
  <si>
    <t>(A)</t>
  </si>
  <si>
    <t>Total</t>
  </si>
  <si>
    <t>Total Annual Responses E=(BxC)+D</t>
  </si>
  <si>
    <t>Number of Existing Respondents That Keep Records But Do Not Submit Reports</t>
  </si>
  <si>
    <t>Number of Responses</t>
  </si>
  <si>
    <r>
      <t xml:space="preserve">Number of Respondents </t>
    </r>
    <r>
      <rPr>
        <vertAlign val="superscript"/>
        <sz val="10"/>
        <color rgb="FF000000"/>
        <rFont val="Times New Roman"/>
        <family val="1"/>
      </rPr>
      <t>a</t>
    </r>
  </si>
  <si>
    <t>Information Collection Activity</t>
  </si>
  <si>
    <t>Total Annual Responses</t>
  </si>
  <si>
    <t>Write reports</t>
  </si>
  <si>
    <t>Monitor per Title V permit</t>
  </si>
  <si>
    <t>Notification of initial applicability</t>
  </si>
  <si>
    <t>Initial/repeat performance tests</t>
  </si>
  <si>
    <t>Notification of initial compliance status</t>
  </si>
  <si>
    <t>Reports per Title V permit</t>
  </si>
  <si>
    <r>
      <rPr>
        <vertAlign val="superscript"/>
        <sz val="10"/>
        <color rgb="FF000000"/>
        <rFont val="Times New Roman"/>
        <family val="1"/>
      </rPr>
      <t>a</t>
    </r>
    <r>
      <rPr>
        <sz val="10"/>
        <color rgb="FF000000"/>
        <rFont val="Times New Roman"/>
        <family val="1"/>
      </rPr>
      <t xml:space="preserve">  We have assumed that the average number of respondents potentially subject to this rule is three.  Each year one respondent is anticipated to effect process changes requiring notification to the Agency regarding applicability and compliance status. They are all area sources.  There will be no additional new sources over the three-year period of this ICR.</t>
    </r>
  </si>
  <si>
    <t>Average</t>
  </si>
  <si>
    <t>Number of Respondents (E=A+B+C-D)</t>
  </si>
  <si>
    <t>Number of Existing Respondents That Are Also New Respondents</t>
  </si>
  <si>
    <t>Number of Existing Respondents that keep records but do not submit reports</t>
  </si>
  <si>
    <t>Number of Existing Respondents</t>
  </si>
  <si>
    <r>
      <t xml:space="preserve">Number of New Respondents </t>
    </r>
    <r>
      <rPr>
        <b/>
        <vertAlign val="superscript"/>
        <sz val="10"/>
        <color rgb="FF000000"/>
        <rFont val="Times New Roman"/>
        <family val="1"/>
      </rPr>
      <t>a</t>
    </r>
  </si>
  <si>
    <t>Year</t>
  </si>
  <si>
    <t>Respondents That Do Not Submit Any Reports</t>
  </si>
  <si>
    <t>Respondents That Submit Reports</t>
  </si>
  <si>
    <t>Number of Respondents</t>
  </si>
  <si>
    <r>
      <t xml:space="preserve">a </t>
    </r>
    <r>
      <rPr>
        <sz val="10"/>
        <color rgb="FF000000"/>
        <rFont val="Times New Roman"/>
        <family val="1"/>
      </rPr>
      <t xml:space="preserve">  New respondents include sources with constructed, reconstructed, and modified affected facilities.</t>
    </r>
  </si>
  <si>
    <t>Annualized Capital O&amp;M</t>
  </si>
  <si>
    <t>Total Estimated Costs</t>
  </si>
  <si>
    <t>Total Estimated Burden Hours</t>
  </si>
  <si>
    <t>Hours per Response</t>
  </si>
  <si>
    <t>ICR Summary Information</t>
  </si>
  <si>
    <t>Form Number</t>
  </si>
  <si>
    <t>Not Applicable</t>
  </si>
  <si>
    <r>
      <t>b</t>
    </r>
    <r>
      <rPr>
        <sz val="10"/>
        <rFont val="Times New Roman"/>
        <family val="1"/>
      </rPr>
      <t xml:space="preserve">  This ICR uses the following labor rates: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</si>
  <si>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t>The only type of industry costs associated with the information collection activity in the regulations are labor costs. There are no capital/startup or operation and maintenance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</si>
</sst>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1" formatCode="_(* #,##0_);_(* \(#,##0\);_(* &quot;-&quot;_);_(@_)"/>
  </numFmts>
  <fonts count="21" x14ac:knownFonts="1">
    <font>
      <sz val="11"/>
      <color theme="1"/>
      <name val="Calibri"/>
      <family val="2"/>
      <scheme val="minor"/>
    </font>
    <font>
      <b/>
      <sz val="11"/>
      <color theme="1"/>
      <name val="Calibri"/>
      <family val="2"/>
      <scheme val="minor"/>
    </font>
    <font>
      <sz val="10"/>
      <color theme="1"/>
      <name val="Times New Roman"/>
      <family val="1"/>
    </font>
    <font>
      <sz val="12"/>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0"/>
      <color rgb="FF000000"/>
      <name val="Calibri"/>
      <family val="2"/>
    </font>
    <font>
      <vertAlign val="superscript"/>
      <sz val="12"/>
      <color rgb="FF000000"/>
      <name val="Times New Roman"/>
      <family val="1"/>
    </font>
    <font>
      <b/>
      <i/>
      <sz val="10"/>
      <color rgb="FF000000"/>
      <name val="Times New Roman"/>
      <family val="1"/>
    </font>
    <font>
      <sz val="11"/>
      <color rgb="FF000000"/>
      <name val="Calibri"/>
      <family val="2"/>
    </font>
    <font>
      <sz val="10"/>
      <name val="Times New Roman"/>
      <family val="1"/>
    </font>
    <font>
      <sz val="10"/>
      <color theme="1"/>
      <name val="Calibri"/>
      <family val="2"/>
      <scheme val="minor"/>
    </font>
    <font>
      <sz val="10"/>
      <color rgb="FFFF0000"/>
      <name val="Calibri"/>
      <family val="2"/>
      <scheme val="minor"/>
    </font>
    <font>
      <b/>
      <sz val="10"/>
      <color theme="1"/>
      <name val="Times New Roman"/>
      <family val="1"/>
    </font>
    <font>
      <sz val="10"/>
      <color rgb="FFFF0000"/>
      <name val="Times New Roman"/>
      <family val="1"/>
    </font>
    <font>
      <b/>
      <sz val="12"/>
      <color rgb="FF000000"/>
      <name val="Times New Roman"/>
      <family val="1"/>
    </font>
    <font>
      <sz val="9"/>
      <color rgb="FF000000"/>
      <name val="Times New Roman"/>
      <family val="1"/>
    </font>
    <font>
      <vertAlign val="superscript"/>
      <sz val="12"/>
      <name val="Times New Roman"/>
      <family val="1"/>
    </font>
    <font>
      <sz val="1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7">
    <xf numFmtId="0" fontId="0" fillId="0" borderId="0" xfId="0"/>
    <xf numFmtId="0" fontId="1" fillId="0" borderId="0" xfId="0" applyFont="1"/>
    <xf numFmtId="0" fontId="2" fillId="0" borderId="0" xfId="0" applyFont="1"/>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right" vertical="center"/>
    </xf>
    <xf numFmtId="8" fontId="6" fillId="0" borderId="1" xfId="0" applyNumberFormat="1" applyFont="1" applyBorder="1" applyAlignment="1">
      <alignment horizontal="right" vertical="center"/>
    </xf>
    <xf numFmtId="6" fontId="6" fillId="0" borderId="1" xfId="0" applyNumberFormat="1" applyFont="1" applyBorder="1" applyAlignment="1">
      <alignment horizontal="right" vertical="center"/>
    </xf>
    <xf numFmtId="0" fontId="6" fillId="0" borderId="1" xfId="0" applyFont="1" applyBorder="1" applyAlignment="1">
      <alignment vertical="center"/>
    </xf>
    <xf numFmtId="0" fontId="4" fillId="0" borderId="1" xfId="0" applyFont="1" applyBorder="1" applyAlignment="1">
      <alignment vertical="center"/>
    </xf>
    <xf numFmtId="6" fontId="4" fillId="0" borderId="1" xfId="0" applyNumberFormat="1" applyFont="1" applyBorder="1" applyAlignment="1">
      <alignment horizontal="right" vertical="center"/>
    </xf>
    <xf numFmtId="0" fontId="10" fillId="0" borderId="1" xfId="0" applyFont="1" applyBorder="1" applyAlignment="1">
      <alignment vertical="center" wrapText="1"/>
    </xf>
    <xf numFmtId="6" fontId="2" fillId="0" borderId="1" xfId="0" applyNumberFormat="1" applyFont="1" applyBorder="1" applyAlignment="1">
      <alignment vertical="top"/>
    </xf>
    <xf numFmtId="0" fontId="8" fillId="0" borderId="0" xfId="0" applyFont="1" applyAlignment="1">
      <alignment vertical="center"/>
    </xf>
    <xf numFmtId="0" fontId="3" fillId="0" borderId="0" xfId="0" applyFont="1" applyAlignment="1">
      <alignment vertical="center"/>
    </xf>
    <xf numFmtId="0" fontId="11" fillId="0" borderId="0" xfId="0" applyFont="1" applyAlignment="1">
      <alignment vertical="center"/>
    </xf>
    <xf numFmtId="0" fontId="4" fillId="0" borderId="0" xfId="0" applyFont="1" applyAlignment="1">
      <alignment vertical="center"/>
    </xf>
    <xf numFmtId="1" fontId="0" fillId="0" borderId="0" xfId="0" applyNumberFormat="1"/>
    <xf numFmtId="0" fontId="13" fillId="0" borderId="0" xfId="0" applyFont="1"/>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1" xfId="0" applyFont="1" applyBorder="1" applyAlignment="1">
      <alignment vertical="center" wrapText="1"/>
    </xf>
    <xf numFmtId="0" fontId="15" fillId="0" borderId="1" xfId="0" applyFont="1" applyBorder="1" applyAlignment="1">
      <alignment horizontal="center" vertical="center" wrapText="1"/>
    </xf>
    <xf numFmtId="1" fontId="15"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1" fontId="15"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1" fontId="2" fillId="0" borderId="1" xfId="0" applyNumberFormat="1" applyFont="1" applyBorder="1" applyAlignment="1">
      <alignment horizontal="center" vertical="center" wrapText="1"/>
    </xf>
    <xf numFmtId="0" fontId="16" fillId="0" borderId="0" xfId="0" applyFont="1"/>
    <xf numFmtId="0" fontId="6" fillId="0" borderId="1" xfId="0" applyFont="1" applyBorder="1" applyAlignment="1">
      <alignment horizontal="center" vertical="center" wrapText="1"/>
    </xf>
    <xf numFmtId="0" fontId="18" fillId="0" borderId="1" xfId="0" applyFont="1" applyBorder="1"/>
    <xf numFmtId="0" fontId="18" fillId="0" borderId="1" xfId="0" applyFont="1" applyBorder="1" applyAlignment="1">
      <alignment wrapText="1"/>
    </xf>
    <xf numFmtId="0" fontId="7" fillId="0" borderId="0" xfId="0" applyFont="1" applyAlignment="1">
      <alignment vertical="center"/>
    </xf>
    <xf numFmtId="0" fontId="4" fillId="0" borderId="1" xfId="0" applyFont="1" applyBorder="1" applyAlignment="1">
      <alignment vertical="center" wrapText="1"/>
    </xf>
    <xf numFmtId="6" fontId="0" fillId="0" borderId="0" xfId="0" applyNumberFormat="1"/>
    <xf numFmtId="3" fontId="0" fillId="0" borderId="0" xfId="0" applyNumberFormat="1"/>
    <xf numFmtId="0" fontId="14" fillId="0" borderId="0" xfId="0" applyFont="1"/>
    <xf numFmtId="41" fontId="0" fillId="0" borderId="0" xfId="0" applyNumberFormat="1" applyAlignment="1">
      <alignment horizontal="right"/>
    </xf>
    <xf numFmtId="0" fontId="0" fillId="0" borderId="0" xfId="0" applyAlignment="1">
      <alignment horizontal="center" vertical="center"/>
    </xf>
    <xf numFmtId="0" fontId="20" fillId="0" borderId="0" xfId="0" applyFont="1"/>
    <xf numFmtId="0" fontId="9" fillId="0" borderId="0" xfId="0" applyFont="1" applyAlignment="1">
      <alignment vertical="center" wrapText="1"/>
    </xf>
    <xf numFmtId="0" fontId="19" fillId="0" borderId="0" xfId="0" applyFont="1" applyAlignment="1">
      <alignment vertical="center" wrapText="1"/>
    </xf>
    <xf numFmtId="0" fontId="7" fillId="0" borderId="0" xfId="0" applyFont="1" applyAlignment="1">
      <alignment vertical="center" wrapText="1"/>
    </xf>
    <xf numFmtId="0" fontId="0" fillId="0" borderId="0" xfId="0" applyAlignment="1">
      <alignment horizontal="center"/>
    </xf>
    <xf numFmtId="0" fontId="7" fillId="0" borderId="0" xfId="0" applyFont="1" applyAlignment="1">
      <alignment horizontal="left" vertical="center" wrapText="1"/>
    </xf>
    <xf numFmtId="1"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wrapText="1"/>
    </xf>
    <xf numFmtId="0" fontId="19" fillId="0" borderId="0" xfId="0" applyFont="1" applyAlignment="1">
      <alignment horizontal="left" vertical="center" wrapText="1"/>
    </xf>
    <xf numFmtId="0" fontId="0" fillId="0" borderId="0" xfId="0" applyAlignment="1">
      <alignment horizontal="center" vertical="center" wrapText="1"/>
    </xf>
    <xf numFmtId="0" fontId="17" fillId="0" borderId="1" xfId="0" applyFont="1" applyBorder="1" applyAlignment="1">
      <alignment horizontal="center" vertical="center" wrapText="1"/>
    </xf>
    <xf numFmtId="0" fontId="6" fillId="0" borderId="0" xfId="0" applyFont="1" applyAlignment="1">
      <alignment horizontal="left" vertical="top" wrapText="1"/>
    </xf>
    <xf numFmtId="0" fontId="4" fillId="0" borderId="1" xfId="0" applyFont="1" applyBorder="1" applyAlignment="1">
      <alignment vertical="center" wrapText="1"/>
    </xf>
    <xf numFmtId="6" fontId="20"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Confer.ERG\Downloads\Calculation%20Template%20-%20NEW_2-18-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able 1"/>
      <sheetName val="Table 2"/>
      <sheetName val="Responses"/>
      <sheetName val="Capital O&amp;M"/>
      <sheetName val="Respondents"/>
    </sheetNames>
    <sheetDataSet>
      <sheetData sheetId="0"/>
      <sheetData sheetId="1">
        <row r="10">
          <cell r="C10">
            <v>1</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D144-5681-4CB5-A27A-7D9805BD3927}">
  <dimension ref="A1:B8"/>
  <sheetViews>
    <sheetView tabSelected="1" workbookViewId="0">
      <selection activeCell="D8" sqref="D8"/>
    </sheetView>
  </sheetViews>
  <sheetFormatPr defaultRowHeight="15" x14ac:dyDescent="0.25"/>
  <cols>
    <col min="1" max="1" width="26.85546875" bestFit="1" customWidth="1"/>
    <col min="2" max="2" width="13.85546875" bestFit="1" customWidth="1"/>
  </cols>
  <sheetData>
    <row r="1" spans="1:2" x14ac:dyDescent="0.25">
      <c r="A1" s="46" t="s">
        <v>97</v>
      </c>
      <c r="B1" s="46"/>
    </row>
    <row r="2" spans="1:2" x14ac:dyDescent="0.25">
      <c r="A2" t="s">
        <v>96</v>
      </c>
      <c r="B2" s="40">
        <f>'Table 1'!K27</f>
        <v>20.7</v>
      </c>
    </row>
    <row r="3" spans="1:2" x14ac:dyDescent="0.25">
      <c r="A3" t="s">
        <v>91</v>
      </c>
      <c r="B3">
        <f>Respondents!F8</f>
        <v>3</v>
      </c>
    </row>
    <row r="4" spans="1:2" x14ac:dyDescent="0.25">
      <c r="A4" t="s">
        <v>95</v>
      </c>
      <c r="B4" s="38">
        <f>'Table 1'!F27</f>
        <v>41.4</v>
      </c>
    </row>
    <row r="5" spans="1:2" x14ac:dyDescent="0.25">
      <c r="A5" t="s">
        <v>94</v>
      </c>
      <c r="B5" s="37">
        <f>'Table 1'!I29</f>
        <v>4970</v>
      </c>
    </row>
    <row r="6" spans="1:2" x14ac:dyDescent="0.25">
      <c r="A6" t="s">
        <v>93</v>
      </c>
      <c r="B6" s="56">
        <f>Summary!I28</f>
        <v>0</v>
      </c>
    </row>
    <row r="7" spans="1:2" x14ac:dyDescent="0.25">
      <c r="A7" t="s">
        <v>74</v>
      </c>
      <c r="B7" s="18">
        <f>Responses!E10</f>
        <v>2</v>
      </c>
    </row>
    <row r="8" spans="1:2" x14ac:dyDescent="0.25">
      <c r="A8" t="s">
        <v>98</v>
      </c>
      <c r="B8" s="42" t="s">
        <v>99</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topLeftCell="A16" zoomScaleNormal="100" workbookViewId="0">
      <selection activeCell="K18" sqref="K18"/>
    </sheetView>
  </sheetViews>
  <sheetFormatPr defaultRowHeight="15" x14ac:dyDescent="0.25"/>
  <cols>
    <col min="1" max="1" width="42.28515625" customWidth="1"/>
    <col min="2" max="3" width="10.140625" customWidth="1"/>
    <col min="4" max="4" width="9.28515625" customWidth="1"/>
    <col min="5" max="5" width="12" customWidth="1"/>
    <col min="7" max="7" width="10.28515625" customWidth="1"/>
    <col min="8" max="8" width="11.140625" customWidth="1"/>
    <col min="9" max="9" width="10" bestFit="1" customWidth="1"/>
  </cols>
  <sheetData>
    <row r="1" spans="1:9" x14ac:dyDescent="0.25">
      <c r="A1" s="1" t="s">
        <v>54</v>
      </c>
    </row>
    <row r="2" spans="1:9" x14ac:dyDescent="0.25">
      <c r="F2">
        <v>123.94</v>
      </c>
      <c r="G2">
        <v>157.61000000000001</v>
      </c>
      <c r="H2">
        <v>62.52</v>
      </c>
    </row>
    <row r="3" spans="1:9" ht="76.5" x14ac:dyDescent="0.25">
      <c r="A3" s="3" t="s">
        <v>0</v>
      </c>
      <c r="B3" s="3" t="s">
        <v>27</v>
      </c>
      <c r="C3" s="3" t="s">
        <v>28</v>
      </c>
      <c r="D3" s="3" t="s">
        <v>29</v>
      </c>
      <c r="E3" s="3" t="s">
        <v>30</v>
      </c>
      <c r="F3" s="3" t="s">
        <v>31</v>
      </c>
      <c r="G3" s="3" t="s">
        <v>32</v>
      </c>
      <c r="H3" s="3" t="s">
        <v>33</v>
      </c>
      <c r="I3" s="3" t="s">
        <v>34</v>
      </c>
    </row>
    <row r="4" spans="1:9" x14ac:dyDescent="0.25">
      <c r="A4" s="4" t="s">
        <v>1</v>
      </c>
      <c r="B4" s="5" t="s">
        <v>2</v>
      </c>
      <c r="C4" s="5"/>
      <c r="D4" s="5"/>
      <c r="E4" s="5"/>
      <c r="F4" s="5"/>
      <c r="G4" s="5"/>
      <c r="H4" s="5"/>
      <c r="I4" s="6"/>
    </row>
    <row r="5" spans="1:9" x14ac:dyDescent="0.25">
      <c r="A5" s="4" t="s">
        <v>3</v>
      </c>
      <c r="B5" s="5" t="s">
        <v>2</v>
      </c>
      <c r="C5" s="5"/>
      <c r="D5" s="5"/>
      <c r="E5" s="5"/>
      <c r="F5" s="5"/>
      <c r="G5" s="5"/>
      <c r="H5" s="5"/>
      <c r="I5" s="6"/>
    </row>
    <row r="6" spans="1:9" x14ac:dyDescent="0.25">
      <c r="A6" s="4" t="s">
        <v>4</v>
      </c>
      <c r="B6" s="5"/>
      <c r="C6" s="5"/>
      <c r="D6" s="5"/>
      <c r="E6" s="5"/>
      <c r="F6" s="5"/>
      <c r="G6" s="5"/>
      <c r="H6" s="5"/>
      <c r="I6" s="6"/>
    </row>
    <row r="7" spans="1:9" ht="15.75" x14ac:dyDescent="0.25">
      <c r="A7" s="4" t="s">
        <v>35</v>
      </c>
      <c r="B7" s="5">
        <v>8</v>
      </c>
      <c r="C7" s="5">
        <v>1</v>
      </c>
      <c r="D7" s="5">
        <f>B7*C7</f>
        <v>8</v>
      </c>
      <c r="E7" s="5">
        <v>3</v>
      </c>
      <c r="F7" s="5">
        <f>D7*E7</f>
        <v>24</v>
      </c>
      <c r="G7" s="5">
        <f>F7*0.05</f>
        <v>1.2000000000000002</v>
      </c>
      <c r="H7" s="5">
        <f>F7*0.1</f>
        <v>2.4000000000000004</v>
      </c>
      <c r="I7" s="7">
        <f>$F$2*F7+$G$2*G7+$H$2*H7</f>
        <v>3313.7400000000002</v>
      </c>
    </row>
    <row r="8" spans="1:9" x14ac:dyDescent="0.25">
      <c r="A8" s="4" t="s">
        <v>5</v>
      </c>
      <c r="B8" s="5"/>
      <c r="C8" s="5"/>
      <c r="D8" s="5"/>
      <c r="E8" s="5"/>
      <c r="F8" s="5"/>
      <c r="G8" s="5"/>
      <c r="H8" s="5"/>
      <c r="I8" s="7"/>
    </row>
    <row r="9" spans="1:9" ht="15.75" x14ac:dyDescent="0.25">
      <c r="A9" s="4" t="s">
        <v>6</v>
      </c>
      <c r="B9" s="5">
        <v>2</v>
      </c>
      <c r="C9" s="5">
        <v>1</v>
      </c>
      <c r="D9" s="5">
        <f t="shared" ref="D9:D24" si="0">B9*C9</f>
        <v>2</v>
      </c>
      <c r="E9" s="5">
        <v>0</v>
      </c>
      <c r="F9" s="5">
        <f t="shared" ref="F9:F13" si="1">D9*E9</f>
        <v>0</v>
      </c>
      <c r="G9" s="5">
        <f t="shared" ref="G9:G13" si="2">F9*0.05</f>
        <v>0</v>
      </c>
      <c r="H9" s="5">
        <f t="shared" ref="H9:H13" si="3">F9*0.1</f>
        <v>0</v>
      </c>
      <c r="I9" s="8">
        <f t="shared" ref="I9:I13" si="4">$F$2*F9+$G$2*G9+$H$2*H9</f>
        <v>0</v>
      </c>
    </row>
    <row r="10" spans="1:9" ht="15.75" x14ac:dyDescent="0.25">
      <c r="A10" s="4" t="s">
        <v>7</v>
      </c>
      <c r="B10" s="5">
        <v>4</v>
      </c>
      <c r="C10" s="5">
        <v>1</v>
      </c>
      <c r="D10" s="5">
        <f t="shared" si="0"/>
        <v>4</v>
      </c>
      <c r="E10" s="5">
        <v>0</v>
      </c>
      <c r="F10" s="5">
        <f t="shared" si="1"/>
        <v>0</v>
      </c>
      <c r="G10" s="5">
        <f t="shared" si="2"/>
        <v>0</v>
      </c>
      <c r="H10" s="5">
        <f t="shared" si="3"/>
        <v>0</v>
      </c>
      <c r="I10" s="8">
        <f t="shared" si="4"/>
        <v>0</v>
      </c>
    </row>
    <row r="11" spans="1:9" x14ac:dyDescent="0.25">
      <c r="A11" s="4" t="s">
        <v>8</v>
      </c>
      <c r="B11" s="5">
        <v>4</v>
      </c>
      <c r="C11" s="5">
        <v>1</v>
      </c>
      <c r="D11" s="5">
        <f t="shared" si="0"/>
        <v>4</v>
      </c>
      <c r="E11" s="5">
        <v>1</v>
      </c>
      <c r="F11" s="5">
        <f t="shared" si="1"/>
        <v>4</v>
      </c>
      <c r="G11" s="5">
        <f t="shared" si="2"/>
        <v>0.2</v>
      </c>
      <c r="H11" s="5">
        <f t="shared" si="3"/>
        <v>0.4</v>
      </c>
      <c r="I11" s="7">
        <f t="shared" si="4"/>
        <v>552.29000000000008</v>
      </c>
    </row>
    <row r="12" spans="1:9" ht="15.75" x14ac:dyDescent="0.25">
      <c r="A12" s="4" t="s">
        <v>9</v>
      </c>
      <c r="B12" s="5">
        <v>8</v>
      </c>
      <c r="C12" s="5">
        <v>1</v>
      </c>
      <c r="D12" s="5">
        <f t="shared" si="0"/>
        <v>8</v>
      </c>
      <c r="E12" s="5">
        <v>1</v>
      </c>
      <c r="F12" s="5">
        <f t="shared" si="1"/>
        <v>8</v>
      </c>
      <c r="G12" s="5">
        <f t="shared" si="2"/>
        <v>0.4</v>
      </c>
      <c r="H12" s="5">
        <f t="shared" si="3"/>
        <v>0.8</v>
      </c>
      <c r="I12" s="7">
        <f t="shared" si="4"/>
        <v>1104.5800000000002</v>
      </c>
    </row>
    <row r="13" spans="1:9" ht="15.75" x14ac:dyDescent="0.25">
      <c r="A13" s="4" t="s">
        <v>10</v>
      </c>
      <c r="B13" s="5">
        <v>2</v>
      </c>
      <c r="C13" s="5">
        <v>1</v>
      </c>
      <c r="D13" s="5">
        <f t="shared" si="0"/>
        <v>2</v>
      </c>
      <c r="E13" s="5">
        <v>0</v>
      </c>
      <c r="F13" s="5">
        <f t="shared" si="1"/>
        <v>0</v>
      </c>
      <c r="G13" s="5">
        <f t="shared" si="2"/>
        <v>0</v>
      </c>
      <c r="H13" s="5">
        <f t="shared" si="3"/>
        <v>0</v>
      </c>
      <c r="I13" s="8">
        <f t="shared" si="4"/>
        <v>0</v>
      </c>
    </row>
    <row r="14" spans="1:9" x14ac:dyDescent="0.25">
      <c r="A14" s="4" t="s">
        <v>11</v>
      </c>
      <c r="B14" s="5" t="s">
        <v>12</v>
      </c>
      <c r="C14" s="5"/>
      <c r="D14" s="5"/>
      <c r="E14" s="5"/>
      <c r="F14" s="5"/>
      <c r="G14" s="5"/>
      <c r="H14" s="5"/>
      <c r="I14" s="6"/>
    </row>
    <row r="15" spans="1:9" x14ac:dyDescent="0.25">
      <c r="A15" s="4" t="s">
        <v>13</v>
      </c>
      <c r="B15" s="5" t="s">
        <v>12</v>
      </c>
      <c r="C15" s="5"/>
      <c r="D15" s="5"/>
      <c r="E15" s="5"/>
      <c r="F15" s="5"/>
      <c r="G15" s="5"/>
      <c r="H15" s="5"/>
      <c r="I15" s="6"/>
    </row>
    <row r="16" spans="1:9" x14ac:dyDescent="0.25">
      <c r="A16" s="4" t="s">
        <v>14</v>
      </c>
      <c r="B16" s="5" t="s">
        <v>12</v>
      </c>
      <c r="C16" s="5"/>
      <c r="D16" s="5"/>
      <c r="E16" s="5"/>
      <c r="F16" s="5"/>
      <c r="G16" s="5"/>
      <c r="H16" s="5"/>
      <c r="I16" s="6"/>
    </row>
    <row r="17" spans="1:12" x14ac:dyDescent="0.25">
      <c r="A17" s="12" t="s">
        <v>36</v>
      </c>
      <c r="B17" s="5"/>
      <c r="C17" s="5"/>
      <c r="D17" s="5"/>
      <c r="E17" s="5"/>
      <c r="F17" s="48">
        <f>+SUM(F4:H16)</f>
        <v>41.4</v>
      </c>
      <c r="G17" s="48"/>
      <c r="H17" s="48"/>
      <c r="I17" s="11">
        <f>+SUM(I4:I16)</f>
        <v>4970.6100000000006</v>
      </c>
      <c r="K17">
        <f>SUM(F7:H13)</f>
        <v>41.4</v>
      </c>
    </row>
    <row r="18" spans="1:12" x14ac:dyDescent="0.25">
      <c r="A18" s="4" t="s">
        <v>15</v>
      </c>
      <c r="B18" s="5"/>
      <c r="C18" s="5"/>
      <c r="D18" s="5"/>
      <c r="E18" s="5"/>
      <c r="F18" s="5"/>
      <c r="G18" s="5"/>
      <c r="H18" s="5"/>
      <c r="I18" s="6"/>
    </row>
    <row r="19" spans="1:12" x14ac:dyDescent="0.25">
      <c r="A19" s="4" t="s">
        <v>37</v>
      </c>
      <c r="B19" s="5" t="s">
        <v>16</v>
      </c>
      <c r="C19" s="5"/>
      <c r="D19" s="5"/>
      <c r="E19" s="5"/>
      <c r="F19" s="5"/>
      <c r="G19" s="5"/>
      <c r="H19" s="5"/>
      <c r="I19" s="6"/>
    </row>
    <row r="20" spans="1:12" x14ac:dyDescent="0.25">
      <c r="A20" s="4" t="s">
        <v>17</v>
      </c>
      <c r="B20" s="5" t="s">
        <v>16</v>
      </c>
      <c r="C20" s="5"/>
      <c r="D20" s="5"/>
      <c r="E20" s="5"/>
      <c r="F20" s="5"/>
      <c r="G20" s="5"/>
      <c r="H20" s="5"/>
      <c r="I20" s="6"/>
    </row>
    <row r="21" spans="1:12" x14ac:dyDescent="0.25">
      <c r="A21" s="4" t="s">
        <v>18</v>
      </c>
      <c r="B21" s="5" t="s">
        <v>16</v>
      </c>
      <c r="C21" s="5"/>
      <c r="D21" s="5"/>
      <c r="E21" s="5"/>
      <c r="F21" s="5"/>
      <c r="G21" s="5"/>
      <c r="H21" s="5"/>
      <c r="I21" s="6"/>
    </row>
    <row r="22" spans="1:12" ht="15.75" x14ac:dyDescent="0.25">
      <c r="A22" s="4" t="s">
        <v>19</v>
      </c>
      <c r="B22" s="5">
        <v>0.25</v>
      </c>
      <c r="C22" s="5">
        <v>1</v>
      </c>
      <c r="D22" s="5">
        <f t="shared" si="0"/>
        <v>0.25</v>
      </c>
      <c r="E22" s="5">
        <v>0</v>
      </c>
      <c r="F22" s="5">
        <f t="shared" ref="F22" si="5">D22*E22</f>
        <v>0</v>
      </c>
      <c r="G22" s="5">
        <f t="shared" ref="G22:G24" si="6">F22*0.05</f>
        <v>0</v>
      </c>
      <c r="H22" s="5">
        <f t="shared" ref="H22" si="7">F22*0.1</f>
        <v>0</v>
      </c>
      <c r="I22" s="8">
        <f t="shared" ref="I22" si="8">$F$2*F22+$G$2*G22+$H$2*H22</f>
        <v>0</v>
      </c>
    </row>
    <row r="23" spans="1:12" ht="15.75" x14ac:dyDescent="0.25">
      <c r="A23" s="4" t="s">
        <v>20</v>
      </c>
      <c r="B23" s="5">
        <v>0.25</v>
      </c>
      <c r="C23" s="5">
        <v>1</v>
      </c>
      <c r="D23" s="5">
        <f t="shared" si="0"/>
        <v>0.25</v>
      </c>
      <c r="E23" s="5">
        <v>0</v>
      </c>
      <c r="F23" s="5">
        <f t="shared" ref="F23:F24" si="9">D23*E23</f>
        <v>0</v>
      </c>
      <c r="G23" s="5">
        <f t="shared" si="6"/>
        <v>0</v>
      </c>
      <c r="H23" s="5">
        <f t="shared" ref="H23:H24" si="10">F23*0.1</f>
        <v>0</v>
      </c>
      <c r="I23" s="8">
        <f t="shared" ref="I23" si="11">$F$2*F23+$G$2*G23+$H$2*H23</f>
        <v>0</v>
      </c>
    </row>
    <row r="24" spans="1:12" x14ac:dyDescent="0.25">
      <c r="A24" s="4" t="s">
        <v>21</v>
      </c>
      <c r="B24" s="5">
        <v>4</v>
      </c>
      <c r="C24" s="5">
        <v>1</v>
      </c>
      <c r="D24" s="5">
        <f t="shared" si="0"/>
        <v>4</v>
      </c>
      <c r="E24" s="5">
        <v>0</v>
      </c>
      <c r="F24" s="5">
        <f t="shared" si="9"/>
        <v>0</v>
      </c>
      <c r="G24" s="5">
        <f t="shared" si="6"/>
        <v>0</v>
      </c>
      <c r="H24" s="5">
        <f t="shared" si="10"/>
        <v>0</v>
      </c>
      <c r="I24" s="8">
        <f>$F$2*F24+$G$2*G24+$H$2*H24</f>
        <v>0</v>
      </c>
    </row>
    <row r="25" spans="1:12" x14ac:dyDescent="0.25">
      <c r="A25" s="4" t="s">
        <v>22</v>
      </c>
      <c r="B25" s="5" t="s">
        <v>2</v>
      </c>
      <c r="C25" s="9"/>
      <c r="D25" s="5"/>
      <c r="E25" s="5"/>
      <c r="F25" s="5"/>
      <c r="G25" s="5"/>
      <c r="H25" s="5"/>
      <c r="I25" s="6"/>
    </row>
    <row r="26" spans="1:12" x14ac:dyDescent="0.25">
      <c r="A26" s="12" t="s">
        <v>23</v>
      </c>
      <c r="B26" s="5"/>
      <c r="C26" s="5"/>
      <c r="D26" s="5"/>
      <c r="E26" s="5"/>
      <c r="F26" s="49">
        <f>+SUM(F18:H25)</f>
        <v>0</v>
      </c>
      <c r="G26" s="49"/>
      <c r="H26" s="49"/>
      <c r="I26" s="13">
        <f>+SUM(I18:I25)</f>
        <v>0</v>
      </c>
    </row>
    <row r="27" spans="1:12" ht="15.75" x14ac:dyDescent="0.25">
      <c r="A27" s="10" t="s">
        <v>40</v>
      </c>
      <c r="B27" s="9"/>
      <c r="C27" s="9"/>
      <c r="D27" s="9"/>
      <c r="E27" s="9"/>
      <c r="F27" s="48">
        <f>+F17+F26</f>
        <v>41.4</v>
      </c>
      <c r="G27" s="49"/>
      <c r="H27" s="49"/>
      <c r="I27" s="11">
        <f>ROUND(+I17+I26,-1)</f>
        <v>4970</v>
      </c>
      <c r="K27" s="18">
        <f>F27/2</f>
        <v>20.7</v>
      </c>
      <c r="L27" t="s">
        <v>56</v>
      </c>
    </row>
    <row r="28" spans="1:12" ht="15.75" x14ac:dyDescent="0.25">
      <c r="A28" s="10" t="s">
        <v>39</v>
      </c>
      <c r="B28" s="9"/>
      <c r="C28" s="9"/>
      <c r="D28" s="9"/>
      <c r="E28" s="9"/>
      <c r="F28" s="5"/>
      <c r="G28" s="5"/>
      <c r="H28" s="5"/>
      <c r="I28" s="11">
        <v>0</v>
      </c>
    </row>
    <row r="29" spans="1:12" ht="15.75" x14ac:dyDescent="0.25">
      <c r="A29" s="10" t="s">
        <v>38</v>
      </c>
      <c r="B29" s="9"/>
      <c r="C29" s="9"/>
      <c r="D29" s="9"/>
      <c r="E29" s="9"/>
      <c r="F29" s="5"/>
      <c r="G29" s="5"/>
      <c r="H29" s="5"/>
      <c r="I29" s="11">
        <f>+SUM(I27:I28)</f>
        <v>4970</v>
      </c>
    </row>
    <row r="30" spans="1:12" x14ac:dyDescent="0.25">
      <c r="A30" s="2"/>
      <c r="B30" s="2"/>
      <c r="C30" s="2"/>
      <c r="D30" s="2"/>
      <c r="E30" s="2"/>
      <c r="F30" s="2"/>
      <c r="G30" s="2"/>
      <c r="H30" s="2"/>
      <c r="I30" s="2"/>
    </row>
    <row r="31" spans="1:12" x14ac:dyDescent="0.25">
      <c r="A31" s="14" t="s">
        <v>24</v>
      </c>
    </row>
    <row r="32" spans="1:12" ht="48" customHeight="1" x14ac:dyDescent="0.25">
      <c r="A32" s="50" t="s">
        <v>60</v>
      </c>
      <c r="B32" s="50"/>
      <c r="C32" s="50"/>
      <c r="D32" s="50"/>
      <c r="E32" s="50"/>
      <c r="F32" s="50"/>
      <c r="G32" s="50"/>
      <c r="H32" s="50"/>
      <c r="I32" s="50"/>
      <c r="J32" s="43"/>
    </row>
    <row r="33" spans="1:10" ht="73.900000000000006" customHeight="1" x14ac:dyDescent="0.25">
      <c r="A33" s="51" t="s">
        <v>100</v>
      </c>
      <c r="B33" s="51"/>
      <c r="C33" s="51"/>
      <c r="D33" s="51"/>
      <c r="E33" s="51"/>
      <c r="F33" s="51"/>
      <c r="G33" s="51"/>
      <c r="H33" s="51"/>
      <c r="I33" s="51"/>
      <c r="J33" s="44"/>
    </row>
    <row r="34" spans="1:10" ht="31.9" customHeight="1" x14ac:dyDescent="0.25">
      <c r="A34" s="47" t="s">
        <v>59</v>
      </c>
      <c r="B34" s="47"/>
      <c r="C34" s="47"/>
      <c r="D34" s="47"/>
      <c r="E34" s="47"/>
      <c r="F34" s="47"/>
      <c r="G34" s="47"/>
      <c r="H34" s="47"/>
      <c r="I34" s="47"/>
      <c r="J34" s="45"/>
    </row>
    <row r="35" spans="1:10" ht="19.899999999999999" customHeight="1" x14ac:dyDescent="0.25">
      <c r="A35" s="47" t="s">
        <v>41</v>
      </c>
      <c r="B35" s="47"/>
      <c r="C35" s="47"/>
      <c r="D35" s="47"/>
      <c r="E35" s="47"/>
      <c r="F35" s="47"/>
      <c r="G35" s="47"/>
      <c r="H35" s="47"/>
      <c r="I35" s="47"/>
      <c r="J35" s="45"/>
    </row>
    <row r="36" spans="1:10" ht="19.899999999999999" customHeight="1" x14ac:dyDescent="0.25">
      <c r="A36" s="47" t="s">
        <v>25</v>
      </c>
      <c r="B36" s="47"/>
      <c r="C36" s="47"/>
      <c r="D36" s="47"/>
      <c r="E36" s="47"/>
      <c r="F36" s="47"/>
      <c r="G36" s="47"/>
      <c r="H36" s="47"/>
      <c r="I36" s="47"/>
      <c r="J36" s="45"/>
    </row>
    <row r="37" spans="1:10" ht="19.899999999999999" customHeight="1" x14ac:dyDescent="0.25">
      <c r="A37" s="47" t="s">
        <v>26</v>
      </c>
      <c r="B37" s="47"/>
      <c r="C37" s="47"/>
      <c r="D37" s="47"/>
      <c r="E37" s="47"/>
      <c r="F37" s="47"/>
      <c r="G37" s="47"/>
      <c r="H37" s="47"/>
      <c r="I37" s="47"/>
      <c r="J37" s="45"/>
    </row>
    <row r="38" spans="1:10" ht="20.45" customHeight="1" x14ac:dyDescent="0.25">
      <c r="A38" s="47" t="s">
        <v>58</v>
      </c>
      <c r="B38" s="47"/>
      <c r="C38" s="47"/>
      <c r="D38" s="47"/>
      <c r="E38" s="47"/>
      <c r="F38" s="47"/>
      <c r="G38" s="47"/>
      <c r="H38" s="47"/>
      <c r="I38" s="47"/>
      <c r="J38" s="45"/>
    </row>
  </sheetData>
  <mergeCells count="10">
    <mergeCell ref="F17:H17"/>
    <mergeCell ref="F26:H26"/>
    <mergeCell ref="F27:H27"/>
    <mergeCell ref="A32:I32"/>
    <mergeCell ref="A33:I33"/>
    <mergeCell ref="A34:I34"/>
    <mergeCell ref="A35:I35"/>
    <mergeCell ref="A36:I36"/>
    <mergeCell ref="A37:I37"/>
    <mergeCell ref="A38:I3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7"/>
  <sheetViews>
    <sheetView zoomScaleNormal="100" workbookViewId="0">
      <selection activeCell="A11" sqref="A11:I11"/>
    </sheetView>
  </sheetViews>
  <sheetFormatPr defaultRowHeight="15" x14ac:dyDescent="0.25"/>
  <cols>
    <col min="1" max="1" width="45" customWidth="1"/>
    <col min="2" max="2" width="10.140625" customWidth="1"/>
    <col min="3" max="3" width="10.7109375" customWidth="1"/>
    <col min="4" max="4" width="10.140625" customWidth="1"/>
    <col min="5" max="5" width="11.42578125" customWidth="1"/>
    <col min="7" max="7" width="11.42578125" customWidth="1"/>
    <col min="9" max="9" width="10.42578125" customWidth="1"/>
  </cols>
  <sheetData>
    <row r="1" spans="1:10" x14ac:dyDescent="0.25">
      <c r="A1" s="1" t="s">
        <v>55</v>
      </c>
    </row>
    <row r="2" spans="1:10" x14ac:dyDescent="0.25">
      <c r="F2">
        <v>52.37</v>
      </c>
      <c r="G2">
        <v>70.56</v>
      </c>
      <c r="H2">
        <v>28.34</v>
      </c>
    </row>
    <row r="3" spans="1:10" ht="90" customHeight="1" x14ac:dyDescent="0.25">
      <c r="A3" s="3" t="s">
        <v>42</v>
      </c>
      <c r="B3" s="3" t="s">
        <v>44</v>
      </c>
      <c r="C3" s="3" t="s">
        <v>45</v>
      </c>
      <c r="D3" s="3" t="s">
        <v>46</v>
      </c>
      <c r="E3" s="3" t="s">
        <v>43</v>
      </c>
      <c r="F3" s="3" t="s">
        <v>31</v>
      </c>
      <c r="G3" s="3" t="s">
        <v>32</v>
      </c>
      <c r="H3" s="3" t="s">
        <v>47</v>
      </c>
      <c r="I3" s="3" t="s">
        <v>34</v>
      </c>
    </row>
    <row r="4" spans="1:10" x14ac:dyDescent="0.25">
      <c r="A4" s="9" t="s">
        <v>48</v>
      </c>
      <c r="B4" s="5"/>
      <c r="C4" s="5"/>
      <c r="D4" s="5"/>
      <c r="E4" s="5"/>
      <c r="F4" s="5"/>
      <c r="G4" s="5"/>
      <c r="H4" s="5"/>
      <c r="I4" s="6"/>
    </row>
    <row r="5" spans="1:10" ht="15.75" x14ac:dyDescent="0.25">
      <c r="A5" s="9" t="s">
        <v>49</v>
      </c>
      <c r="B5" s="5">
        <v>2</v>
      </c>
      <c r="C5" s="5">
        <v>1</v>
      </c>
      <c r="D5" s="5">
        <f>B5*C5</f>
        <v>2</v>
      </c>
      <c r="E5" s="5">
        <v>1</v>
      </c>
      <c r="F5" s="5">
        <f>D5*E5</f>
        <v>2</v>
      </c>
      <c r="G5" s="5">
        <f>F5*0.05</f>
        <v>0.1</v>
      </c>
      <c r="H5" s="5">
        <f>F5*0.1</f>
        <v>0.2</v>
      </c>
      <c r="I5" s="7">
        <f>+$F$2*F5+$G$2*G5+$H$2*H5</f>
        <v>117.464</v>
      </c>
    </row>
    <row r="6" spans="1:10" ht="15.75" x14ac:dyDescent="0.25">
      <c r="A6" s="9" t="s">
        <v>50</v>
      </c>
      <c r="B6" s="5">
        <v>4</v>
      </c>
      <c r="C6" s="5">
        <v>1</v>
      </c>
      <c r="D6" s="5">
        <f>B6*C6</f>
        <v>4</v>
      </c>
      <c r="E6" s="5">
        <v>1</v>
      </c>
      <c r="F6" s="5">
        <f>D6*E6</f>
        <v>4</v>
      </c>
      <c r="G6" s="5">
        <f>F6*0.05</f>
        <v>0.2</v>
      </c>
      <c r="H6" s="5">
        <f>F6*0.1</f>
        <v>0.4</v>
      </c>
      <c r="I6" s="7">
        <f>+$F$2*F6+$G$2*G6+$H$2*H6</f>
        <v>234.928</v>
      </c>
    </row>
    <row r="7" spans="1:10" ht="15.75" x14ac:dyDescent="0.25">
      <c r="A7" s="10" t="s">
        <v>51</v>
      </c>
      <c r="B7" s="9"/>
      <c r="C7" s="9"/>
      <c r="D7" s="9"/>
      <c r="E7" s="9"/>
      <c r="F7" s="49">
        <f>ROUND(SUM(F5:H6), 0)</f>
        <v>7</v>
      </c>
      <c r="G7" s="49"/>
      <c r="H7" s="49"/>
      <c r="I7" s="11">
        <f>SUM(I5:I6)</f>
        <v>352.392</v>
      </c>
    </row>
    <row r="8" spans="1:10" ht="15" customHeight="1" x14ac:dyDescent="0.25">
      <c r="A8" s="16"/>
      <c r="B8" s="15"/>
    </row>
    <row r="9" spans="1:10" ht="15" customHeight="1" x14ac:dyDescent="0.25">
      <c r="A9" s="17" t="s">
        <v>24</v>
      </c>
      <c r="B9" s="15"/>
    </row>
    <row r="10" spans="1:10" ht="41.25" customHeight="1" x14ac:dyDescent="0.25">
      <c r="A10" s="47" t="s">
        <v>61</v>
      </c>
      <c r="B10" s="47"/>
      <c r="C10" s="47"/>
      <c r="D10" s="47"/>
      <c r="E10" s="47"/>
      <c r="F10" s="47"/>
      <c r="G10" s="47"/>
      <c r="H10" s="47"/>
      <c r="I10" s="47"/>
      <c r="J10" s="45"/>
    </row>
    <row r="11" spans="1:10" ht="49.15" customHeight="1" x14ac:dyDescent="0.25">
      <c r="A11" s="47" t="s">
        <v>62</v>
      </c>
      <c r="B11" s="47"/>
      <c r="C11" s="47"/>
      <c r="D11" s="47"/>
      <c r="E11" s="47"/>
      <c r="F11" s="47"/>
      <c r="G11" s="47"/>
      <c r="H11" s="47"/>
      <c r="I11" s="47"/>
      <c r="J11" s="45"/>
    </row>
    <row r="12" spans="1:10" ht="23.1" customHeight="1" x14ac:dyDescent="0.25">
      <c r="A12" s="47" t="s">
        <v>53</v>
      </c>
      <c r="B12" s="47"/>
      <c r="C12" s="47"/>
      <c r="D12" s="47"/>
      <c r="E12" s="47"/>
      <c r="F12" s="47"/>
      <c r="G12" s="47"/>
      <c r="H12" s="47"/>
      <c r="I12" s="47"/>
      <c r="J12" s="45"/>
    </row>
    <row r="13" spans="1:10" ht="24.6" customHeight="1" x14ac:dyDescent="0.25">
      <c r="A13" s="47" t="s">
        <v>57</v>
      </c>
      <c r="B13" s="47"/>
      <c r="C13" s="47"/>
      <c r="D13" s="47"/>
      <c r="E13" s="47"/>
      <c r="F13" s="47"/>
      <c r="G13" s="47"/>
      <c r="H13" s="47"/>
      <c r="I13" s="47"/>
      <c r="J13" s="45"/>
    </row>
    <row r="14" spans="1:10" ht="15.6" customHeight="1" x14ac:dyDescent="0.25">
      <c r="A14" s="47" t="s">
        <v>52</v>
      </c>
      <c r="B14" s="47"/>
      <c r="C14" s="47"/>
      <c r="D14" s="47"/>
      <c r="E14" s="47"/>
      <c r="F14" s="47"/>
      <c r="G14" s="47"/>
      <c r="H14" s="47"/>
      <c r="I14" s="47"/>
      <c r="J14" s="45"/>
    </row>
    <row r="15" spans="1:10" x14ac:dyDescent="0.25">
      <c r="A15" s="17"/>
      <c r="B15" s="17"/>
    </row>
    <row r="16" spans="1:10" x14ac:dyDescent="0.25">
      <c r="A16" s="17"/>
      <c r="B16" s="17"/>
    </row>
    <row r="17" spans="1:2" x14ac:dyDescent="0.25">
      <c r="A17" s="17"/>
      <c r="B17" s="17"/>
    </row>
  </sheetData>
  <mergeCells count="6">
    <mergeCell ref="A14:I14"/>
    <mergeCell ref="F7:H7"/>
    <mergeCell ref="A10:I10"/>
    <mergeCell ref="A11:I11"/>
    <mergeCell ref="A12:I12"/>
    <mergeCell ref="A13:I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CF4FB-9BFC-435E-9A8C-50A1B71A0A0C}">
  <dimension ref="A1:K1"/>
  <sheetViews>
    <sheetView workbookViewId="0">
      <selection activeCell="G21" sqref="G21"/>
    </sheetView>
  </sheetViews>
  <sheetFormatPr defaultRowHeight="15" x14ac:dyDescent="0.25"/>
  <sheetData>
    <row r="1" spans="1:11" s="41" customFormat="1" ht="34.15" customHeight="1" x14ac:dyDescent="0.25">
      <c r="A1" s="52" t="s">
        <v>101</v>
      </c>
      <c r="B1" s="52"/>
      <c r="C1" s="52"/>
      <c r="D1" s="52"/>
      <c r="E1" s="52"/>
      <c r="F1" s="52"/>
      <c r="G1" s="52"/>
      <c r="H1" s="52"/>
      <c r="I1" s="52"/>
      <c r="J1" s="52"/>
      <c r="K1" s="52"/>
    </row>
  </sheetData>
  <mergeCells count="1">
    <mergeCell ref="A1:K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BEE11-41EB-4248-8024-C517721C4424}">
  <dimension ref="A1:F13"/>
  <sheetViews>
    <sheetView workbookViewId="0">
      <selection activeCell="E5" sqref="E5"/>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6" s="19" customFormat="1" ht="15.75" x14ac:dyDescent="0.2">
      <c r="A1" s="53" t="s">
        <v>74</v>
      </c>
      <c r="B1" s="53"/>
      <c r="C1" s="53"/>
      <c r="D1" s="53"/>
      <c r="E1" s="53"/>
    </row>
    <row r="2" spans="1:6" s="19" customFormat="1" ht="12.75" x14ac:dyDescent="0.2">
      <c r="A2" s="32" t="s">
        <v>67</v>
      </c>
      <c r="B2" s="32" t="s">
        <v>66</v>
      </c>
      <c r="C2" s="32" t="s">
        <v>65</v>
      </c>
      <c r="D2" s="32" t="s">
        <v>64</v>
      </c>
      <c r="E2" s="32" t="s">
        <v>63</v>
      </c>
    </row>
    <row r="3" spans="1:6" s="19" customFormat="1" ht="102" x14ac:dyDescent="0.2">
      <c r="A3" s="32" t="s">
        <v>73</v>
      </c>
      <c r="B3" s="32" t="s">
        <v>72</v>
      </c>
      <c r="C3" s="32" t="s">
        <v>71</v>
      </c>
      <c r="D3" s="32" t="s">
        <v>70</v>
      </c>
      <c r="E3" s="32" t="s">
        <v>69</v>
      </c>
    </row>
    <row r="4" spans="1:6" s="19" customFormat="1" ht="17.25" customHeight="1" x14ac:dyDescent="0.2">
      <c r="A4" s="29" t="s">
        <v>75</v>
      </c>
      <c r="B4" s="20"/>
      <c r="C4" s="20"/>
      <c r="D4" s="20"/>
      <c r="E4" s="20"/>
    </row>
    <row r="5" spans="1:6" s="19" customFormat="1" ht="12.75" x14ac:dyDescent="0.2">
      <c r="A5" s="33" t="s">
        <v>76</v>
      </c>
      <c r="B5" s="20">
        <v>3</v>
      </c>
      <c r="C5" s="20">
        <v>0</v>
      </c>
      <c r="D5" s="20">
        <v>0</v>
      </c>
      <c r="E5" s="20">
        <f>(B5*C5)+D5</f>
        <v>0</v>
      </c>
    </row>
    <row r="6" spans="1:6" s="19" customFormat="1" ht="28.9" customHeight="1" x14ac:dyDescent="0.2">
      <c r="A6" s="34" t="s">
        <v>77</v>
      </c>
      <c r="B6" s="20">
        <v>1</v>
      </c>
      <c r="C6" s="20">
        <f>'[1]Table 1'!C10</f>
        <v>1</v>
      </c>
      <c r="D6" s="20">
        <v>0</v>
      </c>
      <c r="E6" s="20">
        <f>(B6*C6)+D6</f>
        <v>1</v>
      </c>
    </row>
    <row r="7" spans="1:6" s="19" customFormat="1" ht="12.75" x14ac:dyDescent="0.2">
      <c r="A7" s="33" t="s">
        <v>78</v>
      </c>
      <c r="B7" s="21">
        <v>0</v>
      </c>
      <c r="C7" s="21">
        <v>1</v>
      </c>
      <c r="D7" s="20">
        <v>0</v>
      </c>
      <c r="E7" s="20">
        <f>(B7*C7)+D7</f>
        <v>0</v>
      </c>
      <c r="F7" s="39"/>
    </row>
    <row r="8" spans="1:6" s="19" customFormat="1" ht="24" x14ac:dyDescent="0.2">
      <c r="A8" s="34" t="s">
        <v>79</v>
      </c>
      <c r="B8" s="20">
        <v>1</v>
      </c>
      <c r="C8" s="20">
        <v>1</v>
      </c>
      <c r="D8" s="20">
        <v>0</v>
      </c>
      <c r="E8" s="20">
        <f>(B8*C8)+D8</f>
        <v>1</v>
      </c>
      <c r="F8" s="31"/>
    </row>
    <row r="9" spans="1:6" s="19" customFormat="1" ht="28.5" customHeight="1" x14ac:dyDescent="0.2">
      <c r="A9" s="33" t="s">
        <v>80</v>
      </c>
      <c r="B9" s="30">
        <v>0</v>
      </c>
      <c r="C9" s="20">
        <v>1</v>
      </c>
      <c r="D9" s="20">
        <v>0</v>
      </c>
      <c r="E9" s="20">
        <f>(B9*C9)+D9</f>
        <v>0</v>
      </c>
      <c r="F9" s="39"/>
    </row>
    <row r="10" spans="1:6" s="19" customFormat="1" ht="12.75" x14ac:dyDescent="0.2">
      <c r="A10" s="22"/>
      <c r="B10" s="20"/>
      <c r="C10" s="20"/>
      <c r="D10" s="23" t="s">
        <v>68</v>
      </c>
      <c r="E10" s="28">
        <f>SUM(E4:E9)</f>
        <v>2</v>
      </c>
    </row>
    <row r="11" spans="1:6" s="19" customFormat="1" ht="9.75" customHeight="1" x14ac:dyDescent="0.2">
      <c r="A11" s="27"/>
      <c r="B11" s="26"/>
      <c r="C11" s="26"/>
      <c r="D11" s="25"/>
      <c r="E11" s="24"/>
    </row>
    <row r="12" spans="1:6" s="19" customFormat="1" ht="18" customHeight="1" x14ac:dyDescent="0.2">
      <c r="A12" s="54" t="s">
        <v>81</v>
      </c>
      <c r="B12" s="54"/>
      <c r="C12" s="54"/>
      <c r="D12" s="54"/>
      <c r="E12" s="54"/>
    </row>
    <row r="13" spans="1:6" s="19" customFormat="1" ht="40.15" customHeight="1" x14ac:dyDescent="0.2">
      <c r="A13" s="54"/>
      <c r="B13" s="54"/>
      <c r="C13" s="54"/>
      <c r="D13" s="54"/>
      <c r="E13" s="54"/>
    </row>
  </sheetData>
  <mergeCells count="2">
    <mergeCell ref="A1:E1"/>
    <mergeCell ref="A12:E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B1D34-906E-44ED-B52C-8FC6D3A8D75E}">
  <dimension ref="A1:F9"/>
  <sheetViews>
    <sheetView workbookViewId="0">
      <selection activeCell="F5" sqref="F5"/>
    </sheetView>
  </sheetViews>
  <sheetFormatPr defaultColWidth="17.7109375" defaultRowHeight="31.9" customHeight="1" x14ac:dyDescent="0.25"/>
  <sheetData>
    <row r="1" spans="1:6" s="19" customFormat="1" ht="31.9" customHeight="1" x14ac:dyDescent="0.2">
      <c r="A1" s="53" t="s">
        <v>91</v>
      </c>
      <c r="B1" s="53"/>
      <c r="C1" s="53"/>
      <c r="D1" s="53"/>
      <c r="E1" s="53"/>
      <c r="F1" s="53"/>
    </row>
    <row r="2" spans="1:6" s="19" customFormat="1" ht="31.9" customHeight="1" x14ac:dyDescent="0.2">
      <c r="A2" s="36"/>
      <c r="B2" s="55" t="s">
        <v>90</v>
      </c>
      <c r="C2" s="55"/>
      <c r="D2" s="36" t="s">
        <v>89</v>
      </c>
      <c r="E2" s="55"/>
      <c r="F2" s="55"/>
    </row>
    <row r="3" spans="1:6" s="19" customFormat="1" ht="31.9" customHeight="1" x14ac:dyDescent="0.2">
      <c r="A3" s="36"/>
      <c r="B3" s="3" t="s">
        <v>67</v>
      </c>
      <c r="C3" s="3" t="s">
        <v>66</v>
      </c>
      <c r="D3" s="3" t="s">
        <v>65</v>
      </c>
      <c r="E3" s="3" t="s">
        <v>64</v>
      </c>
      <c r="F3" s="3" t="s">
        <v>63</v>
      </c>
    </row>
    <row r="4" spans="1:6" s="19" customFormat="1" ht="70.900000000000006" customHeight="1" x14ac:dyDescent="0.2">
      <c r="A4" s="3" t="s">
        <v>88</v>
      </c>
      <c r="B4" s="36" t="s">
        <v>87</v>
      </c>
      <c r="C4" s="36" t="s">
        <v>86</v>
      </c>
      <c r="D4" s="36" t="s">
        <v>85</v>
      </c>
      <c r="E4" s="36" t="s">
        <v>84</v>
      </c>
      <c r="F4" s="36" t="s">
        <v>83</v>
      </c>
    </row>
    <row r="5" spans="1:6" s="19" customFormat="1" ht="31.9" customHeight="1" x14ac:dyDescent="0.2">
      <c r="A5" s="32">
        <v>1</v>
      </c>
      <c r="B5" s="20">
        <v>1</v>
      </c>
      <c r="C5" s="20">
        <v>3</v>
      </c>
      <c r="D5" s="20">
        <v>0</v>
      </c>
      <c r="E5" s="20">
        <v>1</v>
      </c>
      <c r="F5" s="20">
        <f>B5+C5+D5-E5</f>
        <v>3</v>
      </c>
    </row>
    <row r="6" spans="1:6" s="19" customFormat="1" ht="31.9" customHeight="1" x14ac:dyDescent="0.2">
      <c r="A6" s="32">
        <v>2</v>
      </c>
      <c r="B6" s="20">
        <v>1</v>
      </c>
      <c r="C6" s="20">
        <v>3</v>
      </c>
      <c r="D6" s="20">
        <v>0</v>
      </c>
      <c r="E6" s="20">
        <v>1</v>
      </c>
      <c r="F6" s="20">
        <f>B6+C6+D6-E6</f>
        <v>3</v>
      </c>
    </row>
    <row r="7" spans="1:6" s="19" customFormat="1" ht="31.9" customHeight="1" x14ac:dyDescent="0.2">
      <c r="A7" s="32">
        <v>3</v>
      </c>
      <c r="B7" s="20">
        <v>1</v>
      </c>
      <c r="C7" s="20">
        <v>3</v>
      </c>
      <c r="D7" s="20">
        <v>0</v>
      </c>
      <c r="E7" s="20">
        <v>1</v>
      </c>
      <c r="F7" s="20">
        <f>B7+C7+D7-E7</f>
        <v>3</v>
      </c>
    </row>
    <row r="8" spans="1:6" s="19" customFormat="1" ht="31.9" customHeight="1" x14ac:dyDescent="0.2">
      <c r="A8" s="32" t="s">
        <v>82</v>
      </c>
      <c r="B8" s="20">
        <f>AVERAGE(B5:B7)</f>
        <v>1</v>
      </c>
      <c r="C8" s="20">
        <f>AVERAGE(C5:C7)</f>
        <v>3</v>
      </c>
      <c r="D8" s="20">
        <v>0</v>
      </c>
      <c r="E8" s="20">
        <f>AVERAGE(E5:E7)</f>
        <v>1</v>
      </c>
      <c r="F8" s="23">
        <f>AVERAGE(F5:F7)</f>
        <v>3</v>
      </c>
    </row>
    <row r="9" spans="1:6" s="19" customFormat="1" ht="20.45" customHeight="1" x14ac:dyDescent="0.2">
      <c r="A9" s="35" t="s">
        <v>92</v>
      </c>
    </row>
  </sheetData>
  <mergeCells count="3">
    <mergeCell ref="A1:F1"/>
    <mergeCell ref="B2:C2"/>
    <mergeCell ref="E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Tracy Curtis</cp:lastModifiedBy>
  <dcterms:created xsi:type="dcterms:W3CDTF">2016-01-14T13:47:15Z</dcterms:created>
  <dcterms:modified xsi:type="dcterms:W3CDTF">2022-06-15T13:40:44Z</dcterms:modified>
</cp:coreProperties>
</file>