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B0732E71-E248-4029-AC85-B765D5BA1D0E}" xr6:coauthVersionLast="47" xr6:coauthVersionMax="47" xr10:uidLastSave="{00000000-0000-0000-0000-000000000000}"/>
  <bookViews>
    <workbookView xWindow="-110" yWindow="-110" windowWidth="19420" windowHeight="10420" xr2:uid="{7281AB59-390F-42EC-8AEB-17B530A51C45}"/>
  </bookViews>
  <sheets>
    <sheet name="Summary" sheetId="6" r:id="rId1"/>
    <sheet name="Table 1" sheetId="1" r:id="rId2"/>
    <sheet name="Table 2" sheetId="5" r:id="rId3"/>
    <sheet name="Capital O&amp;M" sheetId="7" r:id="rId4"/>
    <sheet name="Responses" sheetId="8" r:id="rId5"/>
    <sheet name="Respondents"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1" i="1" l="1"/>
  <c r="B3" i="6"/>
  <c r="C4" i="8"/>
  <c r="C8" i="9"/>
  <c r="D8" i="9"/>
  <c r="E8" i="9"/>
  <c r="B8" i="9"/>
  <c r="B6" i="6"/>
  <c r="E12" i="1"/>
  <c r="D12" i="1"/>
  <c r="F12" i="1" l="1"/>
  <c r="H12" i="1" l="1"/>
  <c r="G12" i="1"/>
  <c r="I12" i="1" l="1"/>
  <c r="E11" i="1" l="1"/>
  <c r="E18" i="1"/>
  <c r="E15" i="1"/>
  <c r="E14" i="1"/>
  <c r="F8" i="9"/>
  <c r="C7" i="9"/>
  <c r="C6" i="9"/>
  <c r="F6" i="9" s="1"/>
  <c r="F5" i="9"/>
  <c r="F14" i="1" l="1"/>
  <c r="B5" i="8"/>
  <c r="E5" i="8" s="1"/>
  <c r="F6" i="5"/>
  <c r="F15" i="1"/>
  <c r="H15" i="1" s="1"/>
  <c r="B6" i="8"/>
  <c r="E6" i="8" s="1"/>
  <c r="F7" i="5"/>
  <c r="F8" i="5"/>
  <c r="B4" i="8"/>
  <c r="E4" i="8" s="1"/>
  <c r="E7" i="8" s="1"/>
  <c r="B7" i="6" s="1"/>
  <c r="G15" i="1"/>
  <c r="G14" i="1"/>
  <c r="H14" i="1"/>
  <c r="F7" i="9"/>
  <c r="I21" i="1"/>
  <c r="D18" i="1"/>
  <c r="F18" i="1" s="1"/>
  <c r="G7" i="5" l="1"/>
  <c r="G6" i="5"/>
  <c r="I14" i="1"/>
  <c r="I15" i="1"/>
  <c r="H18" i="1"/>
  <c r="G18" i="1"/>
  <c r="H7" i="5" l="1"/>
  <c r="J7" i="5" s="1"/>
  <c r="I7" i="5"/>
  <c r="I6" i="5"/>
  <c r="H6" i="5"/>
  <c r="J6" i="5"/>
  <c r="I18" i="1"/>
  <c r="E8" i="5"/>
  <c r="D11" i="1"/>
  <c r="G8" i="5" l="1"/>
  <c r="F11" i="1"/>
  <c r="I8" i="5" l="1"/>
  <c r="H8" i="5"/>
  <c r="J8" i="5" s="1"/>
  <c r="J9" i="5" s="1"/>
  <c r="G9" i="5"/>
  <c r="G11" i="1"/>
  <c r="I11" i="1" l="1"/>
  <c r="I19" i="1" s="1"/>
  <c r="I22" i="1" s="1"/>
  <c r="I24" i="1" s="1"/>
  <c r="B5" i="6" s="1"/>
  <c r="F19" i="1"/>
  <c r="F22" i="1" s="1"/>
  <c r="B4" i="6" l="1"/>
  <c r="K21" i="1"/>
  <c r="B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Stacie Enoch</author>
  </authors>
  <commentList>
    <comment ref="B3" authorId="0" shapeId="0" xr:uid="{DE08FC57-DBAE-40EB-A9D3-60AB2340C2C2}">
      <text>
        <r>
          <rPr>
            <b/>
            <sz val="9"/>
            <color indexed="81"/>
            <rFont val="Tahoma"/>
            <charset val="1"/>
          </rPr>
          <t xml:space="preserve">Stacie Enoch:
</t>
        </r>
        <r>
          <rPr>
            <sz val="9"/>
            <color indexed="81"/>
            <rFont val="Tahoma"/>
            <family val="2"/>
          </rPr>
          <t>Based on EPA consult response, there are 60-70 existing facilities, 16 new per year due to growth/significant changes in utility sector. I started with 60 (went with low end since we're doubling the previous estimate), works out to be an overall avg of 92 over 3 years. 
Tried to confirm EPA's estimates with CAMD and EIA datasets. Sounds like Christian was using CAMD data for the 60-70 estimate, and I see fewer than that if I specifically look at records flagged for Subpart TTTT (closer to the original estimate of 32). Sarah Downes (ERG) is CAMD expert, and says records flagged for Subpart TTTT is likely an underestimate because it's only showing the subset of Subpart TTTT facilities (see Sarah's response saved on S drive in consults folder).
Unable to find subparts listed in a few EIA datasets.
Checked a crosswalk of CAMD to EIA units (https://www.epa.gov/airmarkets/power-sector-data-crosswalk, Excel download saved on S drive) and found ~84 unique facilities that are operating as of 2015 (rule is applicable to units that commenced construction after January 8, 2014, wasn't sure how soon they'd start operating), and there are probably other filters that would be needed to narrow down the 84 to Subpart TTTT facilities...
All this to say, I think Christian's estimate of 60-70 existing sources is probably a reasonable estimate in between my CAMD underestimate and crosswalk overestimate.</t>
        </r>
      </text>
    </comment>
  </commentList>
</comments>
</file>

<file path=xl/sharedStrings.xml><?xml version="1.0" encoding="utf-8"?>
<sst xmlns="http://schemas.openxmlformats.org/spreadsheetml/2006/main" count="106" uniqueCount="86">
  <si>
    <t>Burden Item</t>
  </si>
  <si>
    <t>(C x D)</t>
  </si>
  <si>
    <t>Assumptions</t>
  </si>
  <si>
    <r>
      <t>(D)  Respondents/ Year</t>
    </r>
    <r>
      <rPr>
        <b/>
        <vertAlign val="superscript"/>
        <sz val="12"/>
        <color rgb="FF000000"/>
        <rFont val="Times New Roman"/>
        <family val="1"/>
      </rPr>
      <t>a</t>
    </r>
  </si>
  <si>
    <t>(E x .05)</t>
  </si>
  <si>
    <t xml:space="preserve">(E x .10) </t>
  </si>
  <si>
    <t>Notification of construction</t>
  </si>
  <si>
    <t>Notification of startup</t>
  </si>
  <si>
    <t>1. Applications</t>
  </si>
  <si>
    <t>2. Survey and studies</t>
  </si>
  <si>
    <t>3. Acquisition, installation, and utilization of technical systems</t>
  </si>
  <si>
    <t>4. Reporting Requirements</t>
  </si>
  <si>
    <t>B. Required activities</t>
  </si>
  <si>
    <t xml:space="preserve">    Notification of construction</t>
  </si>
  <si>
    <t xml:space="preserve">    Notification of startup</t>
  </si>
  <si>
    <t>C. Create information</t>
  </si>
  <si>
    <t>D. Gather existing information</t>
  </si>
  <si>
    <t>Reporting Subtotal</t>
  </si>
  <si>
    <t>5. Recordkeeping requirements</t>
  </si>
  <si>
    <t>See 4E</t>
  </si>
  <si>
    <r>
      <t xml:space="preserve">c  </t>
    </r>
    <r>
      <rPr>
        <sz val="12"/>
        <rFont val="Times New Roman"/>
        <family val="1"/>
      </rPr>
      <t xml:space="preserve">Totals have been rounded to 3 significant figures. Figures may not add exactly due to rounding. </t>
    </r>
  </si>
  <si>
    <r>
      <t>GRAND TOTAL (rounded)</t>
    </r>
    <r>
      <rPr>
        <vertAlign val="superscript"/>
        <sz val="12"/>
        <color rgb="FF000000"/>
        <rFont val="Times New Roman"/>
        <family val="1"/>
      </rPr>
      <t>c</t>
    </r>
  </si>
  <si>
    <t>hrs/response</t>
  </si>
  <si>
    <t>(A)
Hours per Occurrence</t>
  </si>
  <si>
    <t xml:space="preserve"> (B)  Occurrences/ Respondent/ Year</t>
  </si>
  <si>
    <t>(F)
Managerial Hours/Year</t>
  </si>
  <si>
    <t xml:space="preserve">(E)  Technical Hours/Year
</t>
  </si>
  <si>
    <t xml:space="preserve">(C)
Hours/ Respondent/
Year </t>
  </si>
  <si>
    <t>(A x B)</t>
  </si>
  <si>
    <t>(G)
Clerical Hours/Year</t>
  </si>
  <si>
    <r>
      <t>(H)
Cost/ Year</t>
    </r>
    <r>
      <rPr>
        <b/>
        <vertAlign val="superscript"/>
        <sz val="12"/>
        <color theme="1"/>
        <rFont val="Times New Roman"/>
        <family val="1"/>
      </rPr>
      <t>c</t>
    </r>
  </si>
  <si>
    <t xml:space="preserve">(C)
Hours/ Respondent/ Year </t>
  </si>
  <si>
    <t>(G)
Managerial Hours/ Year</t>
  </si>
  <si>
    <t>(F)  Technical Hours/ Year</t>
  </si>
  <si>
    <t>(H) Clerical Hours/Year</t>
  </si>
  <si>
    <r>
      <t>(I)
Cost/ Year</t>
    </r>
    <r>
      <rPr>
        <b/>
        <vertAlign val="superscript"/>
        <sz val="12"/>
        <color theme="1"/>
        <rFont val="Times New Roman"/>
        <family val="1"/>
      </rPr>
      <t>b</t>
    </r>
  </si>
  <si>
    <t xml:space="preserve">(B)  Occurrences/ Respondent/ </t>
  </si>
  <si>
    <t>Year</t>
  </si>
  <si>
    <t>See 4A-E</t>
  </si>
  <si>
    <r>
      <t xml:space="preserve">Recordkeeping Subtotal </t>
    </r>
    <r>
      <rPr>
        <b/>
        <vertAlign val="superscript"/>
        <sz val="12"/>
        <color rgb="FF000000"/>
        <rFont val="Times New Roman"/>
        <family val="1"/>
      </rPr>
      <t>d</t>
    </r>
  </si>
  <si>
    <r>
      <t>TOTAL LABOR BURDEN AND COST (rounded)</t>
    </r>
    <r>
      <rPr>
        <b/>
        <vertAlign val="superscript"/>
        <sz val="12"/>
        <color rgb="FF000000"/>
        <rFont val="Times New Roman"/>
        <family val="1"/>
      </rPr>
      <t>e</t>
    </r>
  </si>
  <si>
    <r>
      <t>TOTAL CAPITAL AND O&amp;M COSTS (rounded)</t>
    </r>
    <r>
      <rPr>
        <b/>
        <vertAlign val="superscript"/>
        <sz val="12"/>
        <color rgb="FF000000"/>
        <rFont val="Times New Roman"/>
        <family val="1"/>
      </rPr>
      <t>e</t>
    </r>
  </si>
  <si>
    <r>
      <t>GRAND TOTAL (rounded)</t>
    </r>
    <r>
      <rPr>
        <b/>
        <vertAlign val="superscript"/>
        <sz val="12"/>
        <color theme="1"/>
        <rFont val="Times New Roman"/>
        <family val="1"/>
      </rPr>
      <t>e</t>
    </r>
  </si>
  <si>
    <r>
      <t xml:space="preserve">e </t>
    </r>
    <r>
      <rPr>
        <vertAlign val="superscript"/>
        <sz val="12"/>
        <rFont val="Times New Roman"/>
        <family val="1"/>
      </rPr>
      <t xml:space="preserve"> </t>
    </r>
    <r>
      <rPr>
        <sz val="12"/>
        <rFont val="Times New Roman"/>
        <family val="1"/>
      </rPr>
      <t xml:space="preserve">Totals have been rounded to 3 significant figures. Figures may not add exactly due to rounding. </t>
    </r>
  </si>
  <si>
    <r>
      <t>d</t>
    </r>
    <r>
      <rPr>
        <sz val="11"/>
        <color theme="1"/>
        <rFont val="Times New Roman"/>
        <family val="1"/>
      </rPr>
      <t xml:space="preserve"> </t>
    </r>
    <r>
      <rPr>
        <sz val="12"/>
        <color theme="1"/>
        <rFont val="Times New Roman"/>
        <family val="1"/>
      </rPr>
      <t>All recordkeeping burden is accounted for in the listed reporting activities.</t>
    </r>
  </si>
  <si>
    <t>ICR Summary Information</t>
  </si>
  <si>
    <t>Hours per Response</t>
  </si>
  <si>
    <t>Number of Respondents</t>
  </si>
  <si>
    <t>Total Estimated Burden Hours</t>
  </si>
  <si>
    <t>Total Estimated Costs</t>
  </si>
  <si>
    <t>Annualized Capital O&amp;M</t>
  </si>
  <si>
    <t>Total Annual Responses</t>
  </si>
  <si>
    <t>Form Number</t>
  </si>
  <si>
    <t>Not Applicable</t>
  </si>
  <si>
    <t>Respondents That Submit Reports</t>
  </si>
  <si>
    <t>Respondents That Do Not Submit Any Reports</t>
  </si>
  <si>
    <t>(A)</t>
  </si>
  <si>
    <r>
      <t xml:space="preserve">Number of New Respondents </t>
    </r>
    <r>
      <rPr>
        <vertAlign val="superscript"/>
        <sz val="10"/>
        <color rgb="FF000000"/>
        <rFont val="Times New Roman"/>
        <family val="1"/>
      </rPr>
      <t>1</t>
    </r>
  </si>
  <si>
    <t>(B)</t>
  </si>
  <si>
    <t>Number of Existing Respondents</t>
  </si>
  <si>
    <t>(C)</t>
  </si>
  <si>
    <t>Number of Existing Respondents that keep records but do not submit reports</t>
  </si>
  <si>
    <t>(D)</t>
  </si>
  <si>
    <t>Number of Existing Respondents That Are Also New Respondents</t>
  </si>
  <si>
    <t>(E)</t>
  </si>
  <si>
    <t>Average</t>
  </si>
  <si>
    <r>
      <t>1</t>
    </r>
    <r>
      <rPr>
        <sz val="12"/>
        <color rgb="FF000000"/>
        <rFont val="Times New Roman"/>
        <family val="1"/>
      </rPr>
      <t xml:space="preserve"> </t>
    </r>
    <r>
      <rPr>
        <sz val="10"/>
        <color rgb="FF000000"/>
        <rFont val="Times New Roman"/>
        <family val="1"/>
      </rPr>
      <t>New respondents include sources with constructed, reconstructed and modified affected facilities.</t>
    </r>
    <r>
      <rPr>
        <sz val="10"/>
        <color rgb="FFFF0000"/>
        <rFont val="Times New Roman"/>
        <family val="1"/>
      </rPr>
      <t xml:space="preserve"> </t>
    </r>
  </si>
  <si>
    <t>Number of Respondents (E=A+B+C-D)</t>
  </si>
  <si>
    <r>
      <rPr>
        <vertAlign val="superscript"/>
        <sz val="12"/>
        <rFont val="Times New Roman"/>
        <family val="1"/>
      </rPr>
      <t>c</t>
    </r>
    <r>
      <rPr>
        <sz val="12"/>
        <rFont val="Times New Roman"/>
        <family val="1"/>
      </rPr>
      <t xml:space="preserve">  This ICR uses the following labor rates: Technical $123.94 ($59.02 + 110%); Managerial $157.61 ($75.05 + 110%); and Clerical $62.52 ($29.77 + 110%). These rates are from the United States Department of Labor, Bureau of Labor Statistics, September 2021,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 This ICR assumes that Managerial hours are 5 percent of Technical hours, and Clerical hours are 10 percent of Technical hours.</t>
    </r>
  </si>
  <si>
    <t xml:space="preserve">    Existing Facilities</t>
  </si>
  <si>
    <t xml:space="preserve">    New Facilities</t>
  </si>
  <si>
    <r>
      <t>b</t>
    </r>
    <r>
      <rPr>
        <sz val="12"/>
        <color rgb="FF000000"/>
        <rFont val="Times New Roman"/>
        <family val="1"/>
      </rPr>
      <t xml:space="preserve"> </t>
    </r>
    <r>
      <rPr>
        <sz val="12"/>
        <color theme="1"/>
        <rFont val="Times New Roman"/>
        <family val="1"/>
      </rPr>
      <t>Assumes one-time burden of 30 hours for new sources to read and understand rule requirements. Assumes existing respondents will spend 8 hours to refamiliarize with the regulatory requirements each year.</t>
    </r>
  </si>
  <si>
    <r>
      <t xml:space="preserve">A. Familiarization with regulatory requirements </t>
    </r>
    <r>
      <rPr>
        <vertAlign val="superscript"/>
        <sz val="12"/>
        <color rgb="FF000000"/>
        <rFont val="Times New Roman"/>
        <family val="1"/>
      </rPr>
      <t>b</t>
    </r>
  </si>
  <si>
    <r>
      <rPr>
        <vertAlign val="superscript"/>
        <sz val="10"/>
        <rFont val="Times New Roman"/>
        <family val="1"/>
      </rPr>
      <t>b</t>
    </r>
    <r>
      <rPr>
        <sz val="10"/>
        <rFont val="Times New Roman"/>
        <family val="1"/>
      </rPr>
      <t xml:space="preserve"> </t>
    </r>
    <r>
      <rPr>
        <sz val="12"/>
        <rFont val="Times New Roman"/>
        <family val="1"/>
      </rPr>
      <t>This cost is based on the average hourly labor rate as follows: Technical $52.37 (GS-12, Step 1, $32.73 + 60%); Managerial $70.56 (GS-13, Step 5, $44.10 + 60%); and Clerical $28.34(GS-6, Step 3, $17.17 + 60%).  This ICR assumes that Managerial hours are 5 percent of Technical hours, and Clerical hours are 10 percent of Technical hours.  These rates are from the Office of Personnel Management (OPM), 2022 General Schedule, which excludes locality rates of pay. The rates have been increased by 60 percent to account for the benefit packages available to government employees.</t>
    </r>
  </si>
  <si>
    <t>The only type of industry costs associated with the information collection activity in the regulations are labor costs. There are no capital/startup or operation and maintenance costs for this ICR.</t>
  </si>
  <si>
    <t>Information Collection Activity</t>
  </si>
  <si>
    <t>Number of Responses</t>
  </si>
  <si>
    <t>Number of Existing Respondents That Keep Records But Do Not Submit Reports</t>
  </si>
  <si>
    <t>Prepare/Submit Emissions Summary Report</t>
  </si>
  <si>
    <t>Total</t>
  </si>
  <si>
    <t>Total Annual Responses E=(BxC)+D</t>
  </si>
  <si>
    <t>Table 1: Annual Respondent Burden and Cost - NSPS for GHG Emissions for Newly Constructed, Modified, and Reconstructed EGUs (40 CFR Part 60, Subpart TTTT) (Renewal)</t>
  </si>
  <si>
    <t>Table 2: Average Annual EPA Burden and Cost - NSPS for GHG Emissions for Newly Constructed, Modified, and Reconstructed EGUs (40 CFR Part 60, Subpart TTTT) (Renewal)</t>
  </si>
  <si>
    <t>Review Emissions Summary Report
Includes reporting of excess emissions &amp; downtime</t>
  </si>
  <si>
    <t xml:space="preserve">E. Prepare/Submit Emissions Summary Report
Includes reporting of excess emissions &amp; downtime
</t>
  </si>
  <si>
    <r>
      <t>a</t>
    </r>
    <r>
      <rPr>
        <sz val="12"/>
        <color rgb="FF000000"/>
        <rFont val="Times New Roman"/>
        <family val="1"/>
      </rPr>
      <t xml:space="preserve"> We have assumed there are approximately 60 existing sources and 16 new sources per year anticipated over the next 3 years, resulting in overall average of 92 respondents per year. We have further assumed that there are approximately 106 units (34 combined cycle CT facilities and 72 simple cycle CT units) at 92 facilities.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</si>
</sst>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1" formatCode="_(* #,##0_);_(* \(#,##0\);_(* &quot;-&quot;_);_(@_)"/>
    <numFmt numFmtId="43" formatCode="_(* #,##0.00_);_(* \(#,##0.00\);_(* &quot;-&quot;??_);_(@_)"/>
    <numFmt numFmtId="164" formatCode="&quot;$&quot;#,##0"/>
    <numFmt numFmtId="165" formatCode="&quot;$&quot;#,##0.00"/>
  </numFmts>
  <fonts count="31"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b/>
      <vertAlign val="superscript"/>
      <sz val="12"/>
      <color rgb="FF000000"/>
      <name val="Times New Roman"/>
      <family val="1"/>
    </font>
    <font>
      <sz val="12"/>
      <color theme="1"/>
      <name val="Calibri"/>
      <family val="2"/>
      <scheme val="minor"/>
    </font>
    <font>
      <sz val="12"/>
      <color rgb="FF000000"/>
      <name val="Times New Roman"/>
      <family val="1"/>
    </font>
    <font>
      <vertAlign val="superscript"/>
      <sz val="12"/>
      <color rgb="FF000000"/>
      <name val="Times New Roman"/>
      <family val="1"/>
    </font>
    <font>
      <sz val="11"/>
      <color theme="1"/>
      <name val="Times New Roman"/>
      <family val="1"/>
    </font>
    <font>
      <vertAlign val="superscript"/>
      <sz val="10"/>
      <name val="Times New Roman"/>
      <family val="1"/>
    </font>
    <font>
      <sz val="10"/>
      <name val="Times New Roman"/>
      <family val="1"/>
    </font>
    <font>
      <b/>
      <vertAlign val="superscript"/>
      <sz val="12"/>
      <color theme="1"/>
      <name val="Times New Roman"/>
      <family val="1"/>
    </font>
    <font>
      <sz val="12"/>
      <name val="Times New Roman"/>
      <family val="1"/>
    </font>
    <font>
      <sz val="11"/>
      <color rgb="FFFF0000"/>
      <name val="Calibri"/>
      <family val="2"/>
      <scheme val="minor"/>
    </font>
    <font>
      <vertAlign val="superscript"/>
      <sz val="12"/>
      <name val="Times New Roman"/>
      <family val="1"/>
    </font>
    <font>
      <b/>
      <i/>
      <sz val="12"/>
      <color theme="1"/>
      <name val="Times New Roman"/>
      <family val="1"/>
    </font>
    <font>
      <b/>
      <i/>
      <sz val="12"/>
      <color rgb="FF000000"/>
      <name val="Times New Roman"/>
      <family val="1"/>
    </font>
    <font>
      <vertAlign val="superscript"/>
      <sz val="11"/>
      <color theme="1"/>
      <name val="Times New Roman"/>
      <family val="1"/>
    </font>
    <font>
      <sz val="10"/>
      <color theme="1"/>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sz val="10"/>
      <color rgb="FFFF0000"/>
      <name val="Times New Roman"/>
      <family val="1"/>
    </font>
    <font>
      <b/>
      <sz val="9"/>
      <name val="Times New Roman"/>
      <family val="1"/>
    </font>
    <font>
      <sz val="12"/>
      <color rgb="FF7030A0"/>
      <name val="Calibri"/>
      <family val="2"/>
      <scheme val="minor"/>
    </font>
    <font>
      <sz val="11"/>
      <name val="Times New Roman"/>
      <family val="1"/>
    </font>
    <font>
      <b/>
      <sz val="10"/>
      <color theme="1"/>
      <name val="Times New Roman"/>
      <family val="1"/>
    </font>
    <font>
      <sz val="11"/>
      <color rgb="FF7030A0"/>
      <name val="Calibri"/>
      <family val="2"/>
      <scheme val="minor"/>
    </font>
    <font>
      <b/>
      <sz val="9"/>
      <color indexed="81"/>
      <name val="Tahoma"/>
      <charset val="1"/>
    </font>
    <font>
      <sz val="9"/>
      <color indexed="81"/>
      <name val="Tahoma"/>
      <family val="2"/>
    </font>
    <font>
      <sz val="11"/>
      <color theme="1"/>
      <name val="Calibri"/>
      <family val="2"/>
      <scheme val="minor"/>
    </font>
  </fonts>
  <fills count="3">
    <fill>
      <patternFill patternType="none"/>
    </fill>
    <fill>
      <patternFill patternType="gray125"/>
    </fill>
    <fill>
      <patternFill patternType="solid">
        <fgColor rgb="FFFFFFFF"/>
        <bgColor indexed="64"/>
      </patternFill>
    </fill>
  </fills>
  <borders count="1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30" fillId="0" borderId="0" applyFont="0" applyFill="0" applyBorder="0" applyAlignment="0" applyProtection="0"/>
  </cellStyleXfs>
  <cellXfs count="102">
    <xf numFmtId="0" fontId="0" fillId="0" borderId="0" xfId="0"/>
    <xf numFmtId="0" fontId="5" fillId="0" borderId="0" xfId="0" applyFont="1"/>
    <xf numFmtId="0" fontId="1" fillId="0" borderId="7" xfId="0" applyFont="1" applyBorder="1" applyAlignment="1">
      <alignment wrapText="1"/>
    </xf>
    <xf numFmtId="0" fontId="6" fillId="0" borderId="7" xfId="0" applyFont="1" applyBorder="1" applyAlignment="1">
      <alignment horizontal="right" vertical="center" wrapText="1"/>
    </xf>
    <xf numFmtId="0" fontId="8" fillId="0" borderId="0" xfId="0" applyFont="1"/>
    <xf numFmtId="0" fontId="2" fillId="0" borderId="0" xfId="0" applyFont="1" applyAlignment="1">
      <alignment horizontal="left" vertical="center"/>
    </xf>
    <xf numFmtId="0" fontId="1" fillId="0" borderId="0" xfId="0" applyFont="1"/>
    <xf numFmtId="1" fontId="6" fillId="0" borderId="7" xfId="0" applyNumberFormat="1" applyFont="1" applyBorder="1" applyAlignment="1">
      <alignment horizontal="center" vertical="center" wrapText="1"/>
    </xf>
    <xf numFmtId="1" fontId="6" fillId="0" borderId="7" xfId="0" applyNumberFormat="1" applyFont="1" applyBorder="1" applyAlignment="1">
      <alignment horizontal="center" vertical="center"/>
    </xf>
    <xf numFmtId="0" fontId="6" fillId="0" borderId="6" xfId="0" applyFont="1" applyBorder="1" applyAlignment="1">
      <alignment horizontal="right" vertical="center" wrapText="1"/>
    </xf>
    <xf numFmtId="0" fontId="6" fillId="0" borderId="6" xfId="0" applyFont="1" applyBorder="1" applyAlignment="1">
      <alignment horizontal="center" vertical="center" wrapText="1"/>
    </xf>
    <xf numFmtId="0" fontId="6" fillId="2" borderId="6" xfId="0" applyFont="1" applyFill="1" applyBorder="1" applyAlignment="1">
      <alignment horizontal="center" vertical="center" wrapText="1"/>
    </xf>
    <xf numFmtId="164" fontId="1" fillId="0" borderId="7" xfId="0" applyNumberFormat="1" applyFont="1" applyBorder="1" applyAlignment="1">
      <alignment horizontal="right" vertical="center" wrapText="1"/>
    </xf>
    <xf numFmtId="165" fontId="1" fillId="0" borderId="7" xfId="0" applyNumberFormat="1" applyFont="1" applyBorder="1" applyAlignment="1">
      <alignment horizontal="right" vertical="center" wrapText="1"/>
    </xf>
    <xf numFmtId="164" fontId="1" fillId="0" borderId="6" xfId="0" applyNumberFormat="1" applyFont="1" applyBorder="1" applyAlignment="1">
      <alignment horizontal="right" vertical="center" wrapText="1"/>
    </xf>
    <xf numFmtId="164" fontId="5" fillId="0" borderId="13" xfId="0" applyNumberFormat="1" applyFont="1" applyBorder="1" applyAlignment="1">
      <alignment horizontal="right"/>
    </xf>
    <xf numFmtId="0" fontId="1" fillId="0" borderId="13" xfId="0" applyFont="1" applyBorder="1"/>
    <xf numFmtId="1" fontId="6" fillId="0" borderId="9" xfId="0" applyNumberFormat="1" applyFont="1" applyBorder="1" applyAlignment="1">
      <alignment horizontal="center" vertical="center" wrapText="1"/>
    </xf>
    <xf numFmtId="1" fontId="6" fillId="0" borderId="9" xfId="0" applyNumberFormat="1" applyFont="1" applyBorder="1" applyAlignment="1">
      <alignment horizontal="center" vertical="center"/>
    </xf>
    <xf numFmtId="1" fontId="6" fillId="0" borderId="13" xfId="0" applyNumberFormat="1" applyFont="1" applyBorder="1" applyAlignment="1">
      <alignment horizontal="center" vertical="center" wrapText="1"/>
    </xf>
    <xf numFmtId="1" fontId="6" fillId="0" borderId="13" xfId="0" applyNumberFormat="1" applyFont="1" applyBorder="1" applyAlignment="1">
      <alignment horizontal="center" vertical="center"/>
    </xf>
    <xf numFmtId="164" fontId="1" fillId="0" borderId="13" xfId="0" applyNumberFormat="1" applyFont="1" applyBorder="1" applyAlignment="1">
      <alignment horizontal="right" vertical="center" wrapText="1"/>
    </xf>
    <xf numFmtId="164" fontId="1" fillId="0" borderId="9" xfId="0" applyNumberFormat="1" applyFont="1" applyBorder="1" applyAlignment="1">
      <alignment horizontal="righ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2" fillId="0" borderId="0" xfId="0" applyFont="1" applyAlignment="1">
      <alignment horizontal="left"/>
    </xf>
    <xf numFmtId="1" fontId="6" fillId="0" borderId="10" xfId="0" applyNumberFormat="1" applyFont="1" applyBorder="1" applyAlignment="1">
      <alignment horizontal="center" vertical="center" wrapText="1"/>
    </xf>
    <xf numFmtId="0" fontId="1" fillId="0" borderId="14" xfId="0" applyFont="1" applyBorder="1" applyAlignment="1">
      <alignment horizontal="center"/>
    </xf>
    <xf numFmtId="0" fontId="13" fillId="0" borderId="0" xfId="0" applyFont="1"/>
    <xf numFmtId="0" fontId="6" fillId="0" borderId="1" xfId="0" applyFont="1" applyBorder="1" applyAlignment="1">
      <alignment vertical="center" wrapText="1"/>
    </xf>
    <xf numFmtId="0" fontId="6" fillId="0" borderId="3" xfId="0" applyFont="1" applyBorder="1" applyAlignment="1">
      <alignment vertical="center" wrapText="1"/>
    </xf>
    <xf numFmtId="0" fontId="1" fillId="0" borderId="11" xfId="0" applyFont="1" applyBorder="1" applyAlignment="1">
      <alignment wrapText="1"/>
    </xf>
    <xf numFmtId="0" fontId="13" fillId="0" borderId="0" xfId="0" applyFont="1" applyAlignment="1">
      <alignment vertical="top" wrapText="1"/>
    </xf>
    <xf numFmtId="0" fontId="6" fillId="0" borderId="11" xfId="0" applyFont="1" applyBorder="1" applyAlignment="1">
      <alignment vertical="center" wrapText="1"/>
    </xf>
    <xf numFmtId="0" fontId="15" fillId="0" borderId="11" xfId="0" applyFont="1" applyBorder="1" applyAlignment="1">
      <alignment wrapText="1"/>
    </xf>
    <xf numFmtId="0" fontId="1" fillId="0" borderId="11" xfId="0" applyFont="1" applyBorder="1"/>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2"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5" fillId="0" borderId="7" xfId="0" applyFont="1" applyBorder="1" applyAlignment="1">
      <alignment wrapText="1"/>
    </xf>
    <xf numFmtId="0" fontId="3" fillId="0" borderId="8" xfId="0" applyFont="1" applyBorder="1" applyAlignment="1">
      <alignment vertical="center" wrapText="1"/>
    </xf>
    <xf numFmtId="0" fontId="1" fillId="0" borderId="8" xfId="0" applyFont="1" applyBorder="1" applyAlignment="1">
      <alignment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3" xfId="0" applyFont="1" applyBorder="1" applyAlignment="1">
      <alignment horizontal="left" vertical="center" wrapText="1"/>
    </xf>
    <xf numFmtId="0" fontId="2" fillId="0" borderId="13" xfId="0" applyFont="1" applyBorder="1" applyAlignment="1">
      <alignment horizontal="left"/>
    </xf>
    <xf numFmtId="0" fontId="16" fillId="0" borderId="13" xfId="0" applyFont="1" applyBorder="1" applyAlignment="1">
      <alignment horizontal="left" vertical="center" wrapText="1"/>
    </xf>
    <xf numFmtId="1" fontId="6" fillId="0" borderId="7" xfId="0" applyNumberFormat="1" applyFont="1" applyBorder="1" applyAlignment="1">
      <alignment horizontal="center" vertical="center" wrapText="1"/>
    </xf>
    <xf numFmtId="1" fontId="6" fillId="0" borderId="9" xfId="0" applyNumberFormat="1" applyFont="1" applyBorder="1" applyAlignment="1">
      <alignment horizontal="center" vertical="center"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19" fillId="0" borderId="15" xfId="0" applyFont="1" applyBorder="1" applyAlignment="1">
      <alignment vertical="center" wrapText="1"/>
    </xf>
    <xf numFmtId="0" fontId="20" fillId="0" borderId="15" xfId="0" applyFont="1" applyBorder="1" applyAlignment="1">
      <alignment vertical="center" wrapText="1"/>
    </xf>
    <xf numFmtId="0" fontId="20"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3" fillId="0" borderId="15" xfId="0" applyFont="1" applyBorder="1" applyAlignment="1">
      <alignment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7" fillId="0" borderId="0" xfId="0" applyFont="1"/>
    <xf numFmtId="0" fontId="23" fillId="0" borderId="15" xfId="0" applyFont="1" applyBorder="1" applyAlignment="1">
      <alignment horizontal="center" vertical="center" wrapText="1"/>
    </xf>
    <xf numFmtId="0" fontId="24" fillId="0" borderId="0" xfId="0" applyFont="1" applyAlignment="1">
      <alignment horizontal="left" vertical="top"/>
    </xf>
    <xf numFmtId="0" fontId="25" fillId="0" borderId="0" xfId="0" applyFont="1"/>
    <xf numFmtId="0" fontId="13" fillId="0" borderId="0" xfId="0" applyFont="1" applyAlignment="1"/>
    <xf numFmtId="0" fontId="0" fillId="0" borderId="0" xfId="0" applyAlignment="1"/>
    <xf numFmtId="0" fontId="13" fillId="0" borderId="2" xfId="0" applyFont="1" applyBorder="1" applyAlignment="1"/>
    <xf numFmtId="0" fontId="7"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vertical="center" wrapText="1"/>
    </xf>
    <xf numFmtId="0" fontId="1" fillId="0" borderId="0" xfId="0" applyFont="1" applyAlignment="1">
      <alignment vertical="center"/>
    </xf>
    <xf numFmtId="0" fontId="18" fillId="0" borderId="15" xfId="0" applyFont="1" applyBorder="1" applyAlignment="1">
      <alignment horizontal="center" vertical="center" wrapText="1"/>
    </xf>
    <xf numFmtId="0" fontId="18" fillId="0" borderId="15" xfId="0" applyFont="1" applyBorder="1" applyAlignment="1">
      <alignment vertical="center" wrapText="1"/>
    </xf>
    <xf numFmtId="1" fontId="18" fillId="0" borderId="15" xfId="0" applyNumberFormat="1" applyFont="1" applyBorder="1" applyAlignment="1">
      <alignment horizontal="center" vertical="center" wrapText="1"/>
    </xf>
    <xf numFmtId="0" fontId="27" fillId="0" borderId="0" xfId="0" applyFont="1"/>
    <xf numFmtId="3" fontId="6" fillId="0" borderId="9" xfId="1" applyNumberFormat="1" applyFont="1" applyBorder="1" applyAlignment="1">
      <alignment horizontal="center" vertical="center" wrapText="1"/>
    </xf>
    <xf numFmtId="3" fontId="6" fillId="0" borderId="13" xfId="0" applyNumberFormat="1" applyFont="1" applyBorder="1" applyAlignment="1">
      <alignment horizontal="center" vertical="center" wrapText="1"/>
    </xf>
    <xf numFmtId="0" fontId="27" fillId="0" borderId="0" xfId="0" applyFont="1" applyAlignment="1">
      <alignment wrapText="1"/>
    </xf>
    <xf numFmtId="0" fontId="24" fillId="0" borderId="0" xfId="0" applyFont="1" applyAlignment="1">
      <alignment vertical="top" wrapText="1"/>
    </xf>
    <xf numFmtId="0" fontId="0" fillId="0" borderId="0" xfId="0" applyAlignment="1">
      <alignment horizontal="center"/>
    </xf>
    <xf numFmtId="0" fontId="13" fillId="0" borderId="0" xfId="0" applyFont="1" applyAlignment="1">
      <alignment horizontal="left"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vertical="center" wrapText="1"/>
    </xf>
    <xf numFmtId="3" fontId="6" fillId="0" borderId="11" xfId="0" applyNumberFormat="1" applyFont="1" applyBorder="1" applyAlignment="1">
      <alignment horizontal="center" vertical="center" wrapText="1"/>
    </xf>
    <xf numFmtId="3" fontId="6" fillId="0" borderId="12" xfId="0"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12"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0" fontId="17" fillId="0" borderId="0" xfId="0" applyFont="1" applyAlignment="1">
      <alignment horizontal="left" wrapText="1"/>
    </xf>
    <xf numFmtId="0" fontId="10" fillId="0" borderId="0" xfId="0" applyFont="1" applyAlignment="1">
      <alignment horizontal="left" vertical="center" wrapText="1"/>
    </xf>
    <xf numFmtId="0" fontId="14" fillId="0" borderId="0" xfId="0" applyFont="1" applyAlignment="1">
      <alignment horizontal="left"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26" fillId="0" borderId="15" xfId="0" applyFont="1" applyBorder="1" applyAlignment="1">
      <alignment horizontal="center" vertical="center" wrapText="1"/>
    </xf>
    <xf numFmtId="0" fontId="3" fillId="0" borderId="15" xfId="0" applyFont="1" applyBorder="1" applyAlignment="1">
      <alignment horizontal="center" vertical="center" wrapText="1"/>
    </xf>
    <xf numFmtId="0" fontId="19" fillId="0" borderId="15"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customXml" Target="../ink/ink7.xml"/><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10" Type="http://schemas.openxmlformats.org/officeDocument/2006/relationships/customXml" Target="../ink/ink9.xml"/><Relationship Id="rId4" Type="http://schemas.openxmlformats.org/officeDocument/2006/relationships/customXml" Target="../ink/ink3.xml"/><Relationship Id="rId9" Type="http://schemas.openxmlformats.org/officeDocument/2006/relationships/customXml" Target="../ink/ink8.xml"/></Relationships>
</file>

<file path=xl/drawings/drawing1.xml><?xml version="1.0" encoding="utf-8"?>
<xdr:wsDr xmlns:xdr="http://schemas.openxmlformats.org/drawingml/2006/spreadsheetDrawing" xmlns:a="http://schemas.openxmlformats.org/drawingml/2006/main">
  <xdr:twoCellAnchor editAs="oneCell">
    <xdr:from>
      <xdr:col>11</xdr:col>
      <xdr:colOff>208397</xdr:colOff>
      <xdr:row>16</xdr:row>
      <xdr:rowOff>172131</xdr:rowOff>
    </xdr:from>
    <xdr:to>
      <xdr:col>11</xdr:col>
      <xdr:colOff>208757</xdr:colOff>
      <xdr:row>16</xdr:row>
      <xdr:rowOff>172491</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7E2FD1E2-1E43-4B0A-A546-DA7B87FB3611}"/>
                </a:ext>
              </a:extLst>
            </xdr14:cNvPr>
            <xdr14:cNvContentPartPr/>
          </xdr14:nvContentPartPr>
          <xdr14:nvPr macro=""/>
          <xdr14:xfrm>
            <a:off x="15530040" y="5116060"/>
            <a:ext cx="360" cy="360"/>
          </xdr14:xfrm>
        </xdr:contentPart>
      </mc:Choice>
      <mc:Fallback xmlns="">
        <xdr:pic>
          <xdr:nvPicPr>
            <xdr:cNvPr id="3" name="Ink 2">
              <a:extLst>
                <a:ext uri="{FF2B5EF4-FFF2-40B4-BE49-F238E27FC236}">
                  <a16:creationId xmlns:a16="http://schemas.microsoft.com/office/drawing/2014/main" id="{7E2FD1E2-1E43-4B0A-A546-DA7B87FB3611}"/>
                </a:ext>
              </a:extLst>
            </xdr:cNvPr>
            <xdr:cNvPicPr/>
          </xdr:nvPicPr>
          <xdr:blipFill>
            <a:blip xmlns:r="http://schemas.openxmlformats.org/officeDocument/2006/relationships" r:embed="rId2"/>
            <a:stretch>
              <a:fillRect/>
            </a:stretch>
          </xdr:blipFill>
          <xdr:spPr>
            <a:xfrm>
              <a:off x="15521040" y="5107060"/>
              <a:ext cx="18000" cy="18000"/>
            </a:xfrm>
            <a:prstGeom prst="rect">
              <a:avLst/>
            </a:prstGeom>
          </xdr:spPr>
        </xdr:pic>
      </mc:Fallback>
    </mc:AlternateContent>
    <xdr:clientData/>
  </xdr:twoCellAnchor>
  <xdr:twoCellAnchor editAs="oneCell">
    <xdr:from>
      <xdr:col>4</xdr:col>
      <xdr:colOff>607549</xdr:colOff>
      <xdr:row>19</xdr:row>
      <xdr:rowOff>326091</xdr:rowOff>
    </xdr:from>
    <xdr:to>
      <xdr:col>4</xdr:col>
      <xdr:colOff>607909</xdr:colOff>
      <xdr:row>19</xdr:row>
      <xdr:rowOff>326451</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4" name="Ink 3">
              <a:extLst>
                <a:ext uri="{FF2B5EF4-FFF2-40B4-BE49-F238E27FC236}">
                  <a16:creationId xmlns:a16="http://schemas.microsoft.com/office/drawing/2014/main" id="{5EA0A798-6023-48E4-81B0-9C393ABDED38}"/>
                </a:ext>
              </a:extLst>
            </xdr14:cNvPr>
            <xdr14:cNvContentPartPr/>
          </xdr14:nvContentPartPr>
          <xdr14:nvPr macro=""/>
          <xdr14:xfrm>
            <a:off x="8808120" y="6794020"/>
            <a:ext cx="360" cy="360"/>
          </xdr14:xfrm>
        </xdr:contentPart>
      </mc:Choice>
      <mc:Fallback xmlns="">
        <xdr:pic>
          <xdr:nvPicPr>
            <xdr:cNvPr id="4" name="Ink 3">
              <a:extLst>
                <a:ext uri="{FF2B5EF4-FFF2-40B4-BE49-F238E27FC236}">
                  <a16:creationId xmlns:a16="http://schemas.microsoft.com/office/drawing/2014/main" id="{5EA0A798-6023-48E4-81B0-9C393ABDED38}"/>
                </a:ext>
              </a:extLst>
            </xdr:cNvPr>
            <xdr:cNvPicPr/>
          </xdr:nvPicPr>
          <xdr:blipFill>
            <a:blip xmlns:r="http://schemas.openxmlformats.org/officeDocument/2006/relationships" r:embed="rId2"/>
            <a:stretch>
              <a:fillRect/>
            </a:stretch>
          </xdr:blipFill>
          <xdr:spPr>
            <a:xfrm>
              <a:off x="8799480" y="6785380"/>
              <a:ext cx="18000" cy="18000"/>
            </a:xfrm>
            <a:prstGeom prst="rect">
              <a:avLst/>
            </a:prstGeom>
          </xdr:spPr>
        </xdr:pic>
      </mc:Fallback>
    </mc:AlternateContent>
    <xdr:clientData/>
  </xdr:twoCellAnchor>
  <xdr:twoCellAnchor editAs="oneCell">
    <xdr:from>
      <xdr:col>2</xdr:col>
      <xdr:colOff>888717</xdr:colOff>
      <xdr:row>21</xdr:row>
      <xdr:rowOff>90189</xdr:rowOff>
    </xdr:from>
    <xdr:to>
      <xdr:col>2</xdr:col>
      <xdr:colOff>889077</xdr:colOff>
      <xdr:row>21</xdr:row>
      <xdr:rowOff>90549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5" name="Ink 4">
              <a:extLst>
                <a:ext uri="{FF2B5EF4-FFF2-40B4-BE49-F238E27FC236}">
                  <a16:creationId xmlns:a16="http://schemas.microsoft.com/office/drawing/2014/main" id="{3B98F13B-E740-49C6-A1C2-7564B7D623BC}"/>
                </a:ext>
              </a:extLst>
            </xdr14:cNvPr>
            <xdr14:cNvContentPartPr/>
          </xdr14:nvContentPartPr>
          <xdr14:nvPr macro=""/>
          <xdr14:xfrm>
            <a:off x="6939360" y="7211260"/>
            <a:ext cx="360" cy="360"/>
          </xdr14:xfrm>
        </xdr:contentPart>
      </mc:Choice>
      <mc:Fallback xmlns="">
        <xdr:pic>
          <xdr:nvPicPr>
            <xdr:cNvPr id="5" name="Ink 4">
              <a:extLst>
                <a:ext uri="{FF2B5EF4-FFF2-40B4-BE49-F238E27FC236}">
                  <a16:creationId xmlns:a16="http://schemas.microsoft.com/office/drawing/2014/main" id="{3B98F13B-E740-49C6-A1C2-7564B7D623BC}"/>
                </a:ext>
              </a:extLst>
            </xdr:cNvPr>
            <xdr:cNvPicPr/>
          </xdr:nvPicPr>
          <xdr:blipFill>
            <a:blip xmlns:r="http://schemas.openxmlformats.org/officeDocument/2006/relationships" r:embed="rId2"/>
            <a:stretch>
              <a:fillRect/>
            </a:stretch>
          </xdr:blipFill>
          <xdr:spPr>
            <a:xfrm>
              <a:off x="6930360" y="7202260"/>
              <a:ext cx="18000" cy="18000"/>
            </a:xfrm>
            <a:prstGeom prst="rect">
              <a:avLst/>
            </a:prstGeom>
          </xdr:spPr>
        </xdr:pic>
      </mc:Fallback>
    </mc:AlternateContent>
    <xdr:clientData/>
  </xdr:twoCellAnchor>
  <xdr:twoCellAnchor editAs="oneCell">
    <xdr:from>
      <xdr:col>1</xdr:col>
      <xdr:colOff>616786</xdr:colOff>
      <xdr:row>21</xdr:row>
      <xdr:rowOff>8829</xdr:rowOff>
    </xdr:from>
    <xdr:to>
      <xdr:col>1</xdr:col>
      <xdr:colOff>617146</xdr:colOff>
      <xdr:row>21</xdr:row>
      <xdr:rowOff>9189</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6" name="Ink 5">
              <a:extLst>
                <a:ext uri="{FF2B5EF4-FFF2-40B4-BE49-F238E27FC236}">
                  <a16:creationId xmlns:a16="http://schemas.microsoft.com/office/drawing/2014/main" id="{B8319D28-E086-4CAA-B521-D9862A84C8EA}"/>
                </a:ext>
              </a:extLst>
            </xdr14:cNvPr>
            <xdr14:cNvContentPartPr/>
          </xdr14:nvContentPartPr>
          <xdr14:nvPr macro=""/>
          <xdr14:xfrm>
            <a:off x="5724000" y="7129900"/>
            <a:ext cx="360" cy="360"/>
          </xdr14:xfrm>
        </xdr:contentPart>
      </mc:Choice>
      <mc:Fallback xmlns="">
        <xdr:pic>
          <xdr:nvPicPr>
            <xdr:cNvPr id="6" name="Ink 5">
              <a:extLst>
                <a:ext uri="{FF2B5EF4-FFF2-40B4-BE49-F238E27FC236}">
                  <a16:creationId xmlns:a16="http://schemas.microsoft.com/office/drawing/2014/main" id="{B8319D28-E086-4CAA-B521-D9862A84C8EA}"/>
                </a:ext>
              </a:extLst>
            </xdr:cNvPr>
            <xdr:cNvPicPr/>
          </xdr:nvPicPr>
          <xdr:blipFill>
            <a:blip xmlns:r="http://schemas.openxmlformats.org/officeDocument/2006/relationships" r:embed="rId2"/>
            <a:stretch>
              <a:fillRect/>
            </a:stretch>
          </xdr:blipFill>
          <xdr:spPr>
            <a:xfrm>
              <a:off x="5715000" y="7121260"/>
              <a:ext cx="18000" cy="18000"/>
            </a:xfrm>
            <a:prstGeom prst="rect">
              <a:avLst/>
            </a:prstGeom>
          </xdr:spPr>
        </xdr:pic>
      </mc:Fallback>
    </mc:AlternateContent>
    <xdr:clientData/>
  </xdr:twoCellAnchor>
  <xdr:twoCellAnchor editAs="oneCell">
    <xdr:from>
      <xdr:col>1</xdr:col>
      <xdr:colOff>54106</xdr:colOff>
      <xdr:row>20</xdr:row>
      <xdr:rowOff>44957</xdr:rowOff>
    </xdr:from>
    <xdr:to>
      <xdr:col>1</xdr:col>
      <xdr:colOff>54466</xdr:colOff>
      <xdr:row>20</xdr:row>
      <xdr:rowOff>45317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7" name="Ink 6">
              <a:extLst>
                <a:ext uri="{FF2B5EF4-FFF2-40B4-BE49-F238E27FC236}">
                  <a16:creationId xmlns:a16="http://schemas.microsoft.com/office/drawing/2014/main" id="{A670C837-33DC-4ADF-91E4-AC29AB7A82B8}"/>
                </a:ext>
              </a:extLst>
            </xdr14:cNvPr>
            <xdr14:cNvContentPartPr/>
          </xdr14:nvContentPartPr>
          <xdr14:nvPr macro=""/>
          <xdr14:xfrm>
            <a:off x="5161320" y="6921100"/>
            <a:ext cx="360" cy="360"/>
          </xdr14:xfrm>
        </xdr:contentPart>
      </mc:Choice>
      <mc:Fallback xmlns="">
        <xdr:pic>
          <xdr:nvPicPr>
            <xdr:cNvPr id="7" name="Ink 6">
              <a:extLst>
                <a:ext uri="{FF2B5EF4-FFF2-40B4-BE49-F238E27FC236}">
                  <a16:creationId xmlns:a16="http://schemas.microsoft.com/office/drawing/2014/main" id="{A670C837-33DC-4ADF-91E4-AC29AB7A82B8}"/>
                </a:ext>
              </a:extLst>
            </xdr:cNvPr>
            <xdr:cNvPicPr/>
          </xdr:nvPicPr>
          <xdr:blipFill>
            <a:blip xmlns:r="http://schemas.openxmlformats.org/officeDocument/2006/relationships" r:embed="rId2"/>
            <a:stretch>
              <a:fillRect/>
            </a:stretch>
          </xdr:blipFill>
          <xdr:spPr>
            <a:xfrm>
              <a:off x="5152320" y="6912460"/>
              <a:ext cx="18000" cy="18000"/>
            </a:xfrm>
            <a:prstGeom prst="rect">
              <a:avLst/>
            </a:prstGeom>
          </xdr:spPr>
        </xdr:pic>
      </mc:Fallback>
    </mc:AlternateContent>
    <xdr:clientData/>
  </xdr:twoCellAnchor>
  <xdr:twoCellAnchor editAs="oneCell">
    <xdr:from>
      <xdr:col>1</xdr:col>
      <xdr:colOff>144466</xdr:colOff>
      <xdr:row>24</xdr:row>
      <xdr:rowOff>8297</xdr:rowOff>
    </xdr:from>
    <xdr:to>
      <xdr:col>1</xdr:col>
      <xdr:colOff>144826</xdr:colOff>
      <xdr:row>24</xdr:row>
      <xdr:rowOff>8657</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8" name="Ink 7">
              <a:extLst>
                <a:ext uri="{FF2B5EF4-FFF2-40B4-BE49-F238E27FC236}">
                  <a16:creationId xmlns:a16="http://schemas.microsoft.com/office/drawing/2014/main" id="{02083C34-F3C5-4A58-A34B-F062FCEAF9B9}"/>
                </a:ext>
              </a:extLst>
            </xdr14:cNvPr>
            <xdr14:cNvContentPartPr/>
          </xdr14:nvContentPartPr>
          <xdr14:nvPr macro=""/>
          <xdr14:xfrm>
            <a:off x="5251680" y="7836940"/>
            <a:ext cx="360" cy="360"/>
          </xdr14:xfrm>
        </xdr:contentPart>
      </mc:Choice>
      <mc:Fallback xmlns="">
        <xdr:pic>
          <xdr:nvPicPr>
            <xdr:cNvPr id="8" name="Ink 7">
              <a:extLst>
                <a:ext uri="{FF2B5EF4-FFF2-40B4-BE49-F238E27FC236}">
                  <a16:creationId xmlns:a16="http://schemas.microsoft.com/office/drawing/2014/main" id="{02083C34-F3C5-4A58-A34B-F062FCEAF9B9}"/>
                </a:ext>
              </a:extLst>
            </xdr:cNvPr>
            <xdr:cNvPicPr/>
          </xdr:nvPicPr>
          <xdr:blipFill>
            <a:blip xmlns:r="http://schemas.openxmlformats.org/officeDocument/2006/relationships" r:embed="rId2"/>
            <a:stretch>
              <a:fillRect/>
            </a:stretch>
          </xdr:blipFill>
          <xdr:spPr>
            <a:xfrm>
              <a:off x="5243040" y="7828300"/>
              <a:ext cx="18000" cy="18000"/>
            </a:xfrm>
            <a:prstGeom prst="rect">
              <a:avLst/>
            </a:prstGeom>
          </xdr:spPr>
        </xdr:pic>
      </mc:Fallback>
    </mc:AlternateContent>
    <xdr:clientData/>
  </xdr:twoCellAnchor>
  <xdr:twoCellAnchor editAs="oneCell">
    <xdr:from>
      <xdr:col>1</xdr:col>
      <xdr:colOff>26746</xdr:colOff>
      <xdr:row>27</xdr:row>
      <xdr:rowOff>108511</xdr:rowOff>
    </xdr:from>
    <xdr:to>
      <xdr:col>1</xdr:col>
      <xdr:colOff>27106</xdr:colOff>
      <xdr:row>27</xdr:row>
      <xdr:rowOff>108871</xdr:rowOff>
    </xdr:to>
    <mc:AlternateContent xmlns:mc="http://schemas.openxmlformats.org/markup-compatibility/2006" xmlns:xdr14="http://schemas.microsoft.com/office/excel/2010/spreadsheetDrawing">
      <mc:Choice Requires="xdr14">
        <xdr:contentPart xmlns:r="http://schemas.openxmlformats.org/officeDocument/2006/relationships" r:id="rId8">
          <xdr14:nvContentPartPr>
            <xdr14:cNvPr id="9" name="Ink 8">
              <a:extLst>
                <a:ext uri="{FF2B5EF4-FFF2-40B4-BE49-F238E27FC236}">
                  <a16:creationId xmlns:a16="http://schemas.microsoft.com/office/drawing/2014/main" id="{AE55D3A0-3519-42E2-9195-3E7C1A644672}"/>
                </a:ext>
              </a:extLst>
            </xdr14:cNvPr>
            <xdr14:cNvContentPartPr/>
          </xdr14:nvContentPartPr>
          <xdr14:nvPr macro=""/>
          <xdr14:xfrm>
            <a:off x="5133960" y="8925940"/>
            <a:ext cx="360" cy="360"/>
          </xdr14:xfrm>
        </xdr:contentPart>
      </mc:Choice>
      <mc:Fallback xmlns="">
        <xdr:pic>
          <xdr:nvPicPr>
            <xdr:cNvPr id="9" name="Ink 8">
              <a:extLst>
                <a:ext uri="{FF2B5EF4-FFF2-40B4-BE49-F238E27FC236}">
                  <a16:creationId xmlns:a16="http://schemas.microsoft.com/office/drawing/2014/main" id="{AE55D3A0-3519-42E2-9195-3E7C1A644672}"/>
                </a:ext>
              </a:extLst>
            </xdr:cNvPr>
            <xdr:cNvPicPr/>
          </xdr:nvPicPr>
          <xdr:blipFill>
            <a:blip xmlns:r="http://schemas.openxmlformats.org/officeDocument/2006/relationships" r:embed="rId2"/>
            <a:stretch>
              <a:fillRect/>
            </a:stretch>
          </xdr:blipFill>
          <xdr:spPr>
            <a:xfrm>
              <a:off x="5125320" y="8916940"/>
              <a:ext cx="18000" cy="18000"/>
            </a:xfrm>
            <a:prstGeom prst="rect">
              <a:avLst/>
            </a:prstGeom>
          </xdr:spPr>
        </xdr:pic>
      </mc:Fallback>
    </mc:AlternateContent>
    <xdr:clientData/>
  </xdr:twoCellAnchor>
  <xdr:twoCellAnchor editAs="oneCell">
    <xdr:from>
      <xdr:col>5</xdr:col>
      <xdr:colOff>0</xdr:colOff>
      <xdr:row>16</xdr:row>
      <xdr:rowOff>162771</xdr:rowOff>
    </xdr:from>
    <xdr:to>
      <xdr:col>5</xdr:col>
      <xdr:colOff>360</xdr:colOff>
      <xdr:row>16</xdr:row>
      <xdr:rowOff>163131</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10" name="Ink 9">
              <a:extLst>
                <a:ext uri="{FF2B5EF4-FFF2-40B4-BE49-F238E27FC236}">
                  <a16:creationId xmlns:a16="http://schemas.microsoft.com/office/drawing/2014/main" id="{57CB14D2-5641-4740-8A5C-8E72B0F5F5BF}"/>
                </a:ext>
              </a:extLst>
            </xdr14:cNvPr>
            <xdr14:cNvContentPartPr/>
          </xdr14:nvContentPartPr>
          <xdr14:nvPr macro=""/>
          <xdr14:xfrm>
            <a:off x="9978120" y="5106700"/>
            <a:ext cx="360" cy="360"/>
          </xdr14:xfrm>
        </xdr:contentPart>
      </mc:Choice>
      <mc:Fallback xmlns="">
        <xdr:pic>
          <xdr:nvPicPr>
            <xdr:cNvPr id="10" name="Ink 9">
              <a:extLst>
                <a:ext uri="{FF2B5EF4-FFF2-40B4-BE49-F238E27FC236}">
                  <a16:creationId xmlns:a16="http://schemas.microsoft.com/office/drawing/2014/main" id="{57CB14D2-5641-4740-8A5C-8E72B0F5F5BF}"/>
                </a:ext>
              </a:extLst>
            </xdr:cNvPr>
            <xdr:cNvPicPr/>
          </xdr:nvPicPr>
          <xdr:blipFill>
            <a:blip xmlns:r="http://schemas.openxmlformats.org/officeDocument/2006/relationships" r:embed="rId2"/>
            <a:stretch>
              <a:fillRect/>
            </a:stretch>
          </xdr:blipFill>
          <xdr:spPr>
            <a:xfrm>
              <a:off x="9969480" y="5098060"/>
              <a:ext cx="18000" cy="18000"/>
            </a:xfrm>
            <a:prstGeom prst="rect">
              <a:avLst/>
            </a:prstGeom>
          </xdr:spPr>
        </xdr:pic>
      </mc:Fallback>
    </mc:AlternateContent>
    <xdr:clientData/>
  </xdr:twoCellAnchor>
  <xdr:oneCellAnchor>
    <xdr:from>
      <xdr:col>5</xdr:col>
      <xdr:colOff>0</xdr:colOff>
      <xdr:row>19</xdr:row>
      <xdr:rowOff>162771</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0">
          <xdr14:nvContentPartPr>
            <xdr14:cNvPr id="11" name="Ink 10">
              <a:extLst>
                <a:ext uri="{FF2B5EF4-FFF2-40B4-BE49-F238E27FC236}">
                  <a16:creationId xmlns:a16="http://schemas.microsoft.com/office/drawing/2014/main" id="{25D9EAB4-B21C-41AB-9FA1-2FEEFEBDC1F0}"/>
                </a:ext>
              </a:extLst>
            </xdr14:cNvPr>
            <xdr14:cNvContentPartPr/>
          </xdr14:nvContentPartPr>
          <xdr14:nvPr macro=""/>
          <xdr14:xfrm>
            <a:off x="9978120" y="5106700"/>
            <a:ext cx="360" cy="360"/>
          </xdr14:xfrm>
        </xdr:contentPart>
      </mc:Choice>
      <mc:Fallback xmlns="">
        <xdr:pic>
          <xdr:nvPicPr>
            <xdr:cNvPr id="11" name="Ink 10">
              <a:extLst>
                <a:ext uri="{FF2B5EF4-FFF2-40B4-BE49-F238E27FC236}">
                  <a16:creationId xmlns:a16="http://schemas.microsoft.com/office/drawing/2014/main" id="{25D9EAB4-B21C-41AB-9FA1-2FEEFEBDC1F0}"/>
                </a:ext>
              </a:extLst>
            </xdr:cNvPr>
            <xdr:cNvPicPr/>
          </xdr:nvPicPr>
          <xdr:blipFill>
            <a:blip xmlns:r="http://schemas.openxmlformats.org/officeDocument/2006/relationships" r:embed="rId2"/>
            <a:stretch>
              <a:fillRect/>
            </a:stretch>
          </xdr:blipFill>
          <xdr:spPr>
            <a:xfrm>
              <a:off x="9969480" y="509806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0.273"/>
    </inkml:context>
    <inkml:brush xml:id="br0">
      <inkml:brushProperty name="width" value="0.05" units="cm"/>
      <inkml:brushProperty name="height" value="0.05" units="cm"/>
      <inkml:brushProperty name="ignorePressure" value="1"/>
    </inkml:brush>
  </inkml:definitions>
  <inkml:trace contextRef="#ctx0" brushRef="#br0">0 0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0.885"/>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1.291"/>
    </inkml:context>
    <inkml:brush xml:id="br0">
      <inkml:brushProperty name="width" value="0.05" units="cm"/>
      <inkml:brushProperty name="height" value="0.05" units="cm"/>
      <inkml:brushProperty name="ignorePressure" value="1"/>
    </inkml:brush>
  </inkml:definitions>
  <inkml:trace contextRef="#ctx0" brushRef="#br0">0 0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1.666"/>
    </inkml:context>
    <inkml:brush xml:id="br0">
      <inkml:brushProperty name="width" value="0.05" units="cm"/>
      <inkml:brushProperty name="height" value="0.05" units="cm"/>
      <inkml:brushProperty name="ignorePressure" value="1"/>
    </inkml:brush>
  </inkml:definitions>
  <inkml:trace contextRef="#ctx0" brushRef="#br0">0 1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2.088"/>
    </inkml:context>
    <inkml:brush xml:id="br0">
      <inkml:brushProperty name="width" value="0.05" units="cm"/>
      <inkml:brushProperty name="height" value="0.05" units="cm"/>
      <inkml:brushProperty name="ignorePressure" value="1"/>
    </inkml:brush>
  </inkml:definitions>
  <inkml:trace contextRef="#ctx0" brushRef="#br0">0 1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2.448"/>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2.791"/>
    </inkml:context>
    <inkml:brush xml:id="br0">
      <inkml:brushProperty name="width" value="0.05" units="cm"/>
      <inkml:brushProperty name="height" value="0.05" units="cm"/>
      <inkml:brushProperty name="ignorePressure" value="1"/>
    </inkml:brush>
  </inkml:definitions>
  <inkml:trace contextRef="#ctx0" brushRef="#br0">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4.326"/>
    </inkml:context>
    <inkml:brush xml:id="br0">
      <inkml:brushProperty name="width" value="0.05" units="cm"/>
      <inkml:brushProperty name="height" value="0.05" units="cm"/>
      <inkml:brushProperty name="ignorePressure" value="1"/>
    </inkml:brush>
  </inkml:definitions>
  <inkml:trace contextRef="#ctx0" brushRef="#br0">1 1</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4-01T14:46:56.016"/>
    </inkml:context>
    <inkml:brush xml:id="br0">
      <inkml:brushProperty name="width" value="0.05" units="cm"/>
      <inkml:brushProperty name="height" value="0.05" units="cm"/>
      <inkml:brushProperty name="ignorePressure" value="1"/>
    </inkml:brush>
  </inkml:definitions>
  <inkml:trace contextRef="#ctx0" brushRef="#br0">1 1</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ECE20-024B-4B24-BBE6-FCC65B5684EF}">
  <dimension ref="A1:Z8"/>
  <sheetViews>
    <sheetView tabSelected="1" workbookViewId="0">
      <selection activeCell="C16" sqref="C16"/>
    </sheetView>
  </sheetViews>
  <sheetFormatPr defaultRowHeight="14.5" x14ac:dyDescent="0.35"/>
  <cols>
    <col min="1" max="1" width="27.7265625" bestFit="1" customWidth="1"/>
    <col min="2" max="2" width="14.54296875" customWidth="1"/>
  </cols>
  <sheetData>
    <row r="1" spans="1:26" x14ac:dyDescent="0.35">
      <c r="A1" s="81" t="s">
        <v>45</v>
      </c>
      <c r="B1" s="81"/>
    </row>
    <row r="2" spans="1:26" x14ac:dyDescent="0.35">
      <c r="A2" t="s">
        <v>46</v>
      </c>
      <c r="B2" s="51">
        <f>'Table 1'!K21</f>
        <v>7.8250000000000002</v>
      </c>
    </row>
    <row r="3" spans="1:26" x14ac:dyDescent="0.35">
      <c r="A3" t="s">
        <v>47</v>
      </c>
      <c r="B3">
        <f>Respondents!F8</f>
        <v>92</v>
      </c>
    </row>
    <row r="4" spans="1:26" x14ac:dyDescent="0.35">
      <c r="A4" t="s">
        <v>48</v>
      </c>
      <c r="B4" s="52">
        <f>'Table 1'!F22</f>
        <v>3130</v>
      </c>
    </row>
    <row r="5" spans="1:26" x14ac:dyDescent="0.35">
      <c r="A5" t="s">
        <v>49</v>
      </c>
      <c r="B5" s="53">
        <f>'Table 1'!I24</f>
        <v>376000</v>
      </c>
    </row>
    <row r="6" spans="1:26" x14ac:dyDescent="0.35">
      <c r="A6" t="s">
        <v>50</v>
      </c>
      <c r="B6" s="53">
        <f>'Table 1'!I23</f>
        <v>0</v>
      </c>
      <c r="C6" s="79"/>
      <c r="D6" s="79"/>
      <c r="E6" s="79"/>
      <c r="F6" s="79"/>
      <c r="G6" s="79"/>
      <c r="H6" s="79"/>
      <c r="I6" s="79"/>
      <c r="J6" s="79"/>
      <c r="K6" s="79"/>
      <c r="L6" s="79"/>
      <c r="M6" s="79"/>
      <c r="N6" s="79"/>
      <c r="O6" s="79"/>
      <c r="P6" s="79"/>
      <c r="Q6" s="79"/>
      <c r="R6" s="79"/>
      <c r="S6" s="79"/>
      <c r="T6" s="79"/>
      <c r="U6" s="79"/>
      <c r="V6" s="79"/>
      <c r="W6" s="79"/>
      <c r="X6" s="79"/>
      <c r="Y6" s="79"/>
      <c r="Z6" s="79"/>
    </row>
    <row r="7" spans="1:26" x14ac:dyDescent="0.35">
      <c r="A7" t="s">
        <v>51</v>
      </c>
      <c r="B7" s="54">
        <f>Responses!E7</f>
        <v>400</v>
      </c>
      <c r="C7" s="79"/>
      <c r="D7" s="79"/>
      <c r="E7" s="79"/>
      <c r="F7" s="79"/>
      <c r="G7" s="79"/>
      <c r="H7" s="79"/>
      <c r="I7" s="79"/>
      <c r="J7" s="79"/>
      <c r="K7" s="79"/>
      <c r="L7" s="79"/>
      <c r="M7" s="79"/>
      <c r="N7" s="79"/>
      <c r="O7" s="79"/>
      <c r="P7" s="79"/>
      <c r="Q7" s="79"/>
      <c r="R7" s="79"/>
      <c r="S7" s="79"/>
      <c r="T7" s="79"/>
      <c r="U7" s="79"/>
      <c r="V7" s="79"/>
      <c r="W7" s="79"/>
      <c r="X7" s="79"/>
      <c r="Y7" s="79"/>
      <c r="Z7" s="79"/>
    </row>
    <row r="8" spans="1:26" x14ac:dyDescent="0.35">
      <c r="A8" t="s">
        <v>52</v>
      </c>
      <c r="B8" t="s">
        <v>53</v>
      </c>
    </row>
  </sheetData>
  <mergeCells count="1">
    <mergeCell ref="A1:B1"/>
  </mergeCells>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220ED-6BD1-47C3-8D00-B8C0E7F7BC23}">
  <dimension ref="A1:W32"/>
  <sheetViews>
    <sheetView topLeftCell="A16" zoomScale="73" zoomScaleNormal="73" workbookViewId="0">
      <selection activeCell="I26" sqref="I26"/>
    </sheetView>
  </sheetViews>
  <sheetFormatPr defaultRowHeight="14.5" x14ac:dyDescent="0.35"/>
  <cols>
    <col min="1" max="1" width="64.453125" customWidth="1"/>
    <col min="2" max="2" width="13.54296875" customWidth="1"/>
    <col min="3" max="3" width="15" customWidth="1"/>
    <col min="4" max="4" width="15.7265625" customWidth="1"/>
    <col min="5" max="5" width="15.453125" customWidth="1"/>
    <col min="6" max="6" width="13.54296875" customWidth="1"/>
    <col min="7" max="7" width="13.453125" customWidth="1"/>
    <col min="8" max="9" width="14.81640625" customWidth="1"/>
    <col min="14" max="14" width="14.26953125" bestFit="1" customWidth="1"/>
  </cols>
  <sheetData>
    <row r="1" spans="1:17" ht="15" x14ac:dyDescent="0.35">
      <c r="A1" s="5" t="s">
        <v>81</v>
      </c>
      <c r="B1" s="4"/>
      <c r="C1" s="4"/>
      <c r="D1" s="4"/>
      <c r="E1" s="4"/>
      <c r="F1" s="4"/>
      <c r="G1" s="4"/>
      <c r="H1" s="4"/>
    </row>
    <row r="2" spans="1:17" ht="15" x14ac:dyDescent="0.35">
      <c r="A2" s="5"/>
      <c r="B2" s="4"/>
      <c r="C2" s="4"/>
      <c r="D2" s="4"/>
      <c r="E2" s="4"/>
      <c r="F2" s="4"/>
      <c r="G2" s="4"/>
      <c r="H2" s="4"/>
    </row>
    <row r="3" spans="1:17" ht="15" thickBot="1" x14ac:dyDescent="0.4">
      <c r="A3" s="4"/>
      <c r="B3" s="4"/>
      <c r="C3" s="4"/>
      <c r="D3" s="4"/>
      <c r="E3" s="4"/>
      <c r="F3" s="4">
        <v>123.94</v>
      </c>
      <c r="G3" s="4">
        <v>157.61000000000001</v>
      </c>
      <c r="H3" s="4">
        <v>62.52</v>
      </c>
    </row>
    <row r="4" spans="1:17" ht="69" customHeight="1" x14ac:dyDescent="0.35">
      <c r="A4" s="85"/>
      <c r="B4" s="37" t="s">
        <v>23</v>
      </c>
      <c r="C4" s="37" t="s">
        <v>24</v>
      </c>
      <c r="D4" s="36" t="s">
        <v>27</v>
      </c>
      <c r="E4" s="37" t="s">
        <v>3</v>
      </c>
      <c r="F4" s="36" t="s">
        <v>26</v>
      </c>
      <c r="G4" s="36" t="s">
        <v>25</v>
      </c>
      <c r="H4" s="36" t="s">
        <v>29</v>
      </c>
      <c r="I4" s="38" t="s">
        <v>30</v>
      </c>
      <c r="J4" s="82"/>
      <c r="K4" s="82"/>
      <c r="L4" s="82"/>
      <c r="M4" s="82"/>
      <c r="N4" s="82"/>
    </row>
    <row r="5" spans="1:17" ht="23.15" customHeight="1" thickBot="1" x14ac:dyDescent="0.4">
      <c r="A5" s="86"/>
      <c r="B5" s="43"/>
      <c r="C5" s="42"/>
      <c r="D5" s="40" t="s">
        <v>28</v>
      </c>
      <c r="E5" s="42"/>
      <c r="F5" s="40" t="s">
        <v>1</v>
      </c>
      <c r="G5" s="40" t="s">
        <v>4</v>
      </c>
      <c r="H5" s="40" t="s">
        <v>5</v>
      </c>
      <c r="I5" s="41"/>
      <c r="J5" s="1"/>
    </row>
    <row r="6" spans="1:17" ht="22.5" customHeight="1" thickBot="1" x14ac:dyDescent="0.4">
      <c r="A6" s="30" t="s">
        <v>8</v>
      </c>
      <c r="B6" s="26"/>
      <c r="C6" s="2"/>
      <c r="D6" s="2"/>
      <c r="E6" s="2"/>
      <c r="F6" s="2"/>
      <c r="G6" s="2"/>
      <c r="H6" s="2"/>
      <c r="I6" s="2"/>
      <c r="J6" s="1"/>
      <c r="L6" s="32"/>
      <c r="M6" s="32"/>
      <c r="N6" s="32"/>
      <c r="O6" s="32"/>
      <c r="P6" s="32"/>
      <c r="Q6" s="32"/>
    </row>
    <row r="7" spans="1:17" ht="22.5" customHeight="1" thickBot="1" x14ac:dyDescent="0.4">
      <c r="A7" s="33" t="s">
        <v>9</v>
      </c>
      <c r="B7" s="17"/>
      <c r="C7" s="2"/>
      <c r="D7" s="2"/>
      <c r="E7" s="2"/>
      <c r="F7" s="2"/>
      <c r="G7" s="2"/>
      <c r="H7" s="2"/>
      <c r="I7" s="2"/>
      <c r="J7" s="1"/>
      <c r="L7" s="32"/>
      <c r="M7" s="32"/>
      <c r="N7" s="32"/>
      <c r="O7" s="32"/>
      <c r="P7" s="32"/>
      <c r="Q7" s="32"/>
    </row>
    <row r="8" spans="1:17" ht="22.5" customHeight="1" thickBot="1" x14ac:dyDescent="0.4">
      <c r="A8" s="35" t="s">
        <v>10</v>
      </c>
      <c r="B8" s="17"/>
      <c r="C8" s="2"/>
      <c r="D8" s="2"/>
      <c r="E8" s="2"/>
      <c r="F8" s="2"/>
      <c r="G8" s="2"/>
      <c r="H8" s="2"/>
      <c r="I8" s="2"/>
      <c r="J8" s="1"/>
      <c r="L8" s="32"/>
      <c r="M8" s="32"/>
      <c r="N8" s="32"/>
      <c r="O8" s="32"/>
      <c r="P8" s="32"/>
      <c r="Q8" s="32"/>
    </row>
    <row r="9" spans="1:17" ht="22.5" customHeight="1" thickBot="1" x14ac:dyDescent="0.4">
      <c r="A9" s="33" t="s">
        <v>11</v>
      </c>
      <c r="B9" s="17"/>
      <c r="C9" s="2"/>
      <c r="D9" s="2"/>
      <c r="E9" s="2"/>
      <c r="F9" s="2"/>
      <c r="G9" s="2"/>
      <c r="H9" s="2"/>
      <c r="I9" s="2"/>
      <c r="J9" s="1"/>
      <c r="L9" s="32"/>
      <c r="M9" s="32"/>
      <c r="N9" s="32"/>
      <c r="O9" s="32"/>
      <c r="P9" s="32"/>
      <c r="Q9" s="32"/>
    </row>
    <row r="10" spans="1:17" ht="32.25" customHeight="1" thickBot="1" x14ac:dyDescent="0.4">
      <c r="A10" s="33" t="s">
        <v>72</v>
      </c>
      <c r="B10" s="50"/>
      <c r="C10" s="2"/>
      <c r="D10" s="2"/>
      <c r="E10" s="2"/>
      <c r="F10" s="2"/>
      <c r="G10" s="2"/>
      <c r="H10" s="2"/>
      <c r="I10" s="2"/>
      <c r="J10" s="1"/>
      <c r="L10" s="32"/>
      <c r="M10" s="32"/>
      <c r="N10" s="32"/>
      <c r="O10" s="32"/>
      <c r="P10" s="32"/>
      <c r="Q10" s="32"/>
    </row>
    <row r="11" spans="1:17" ht="32.25" customHeight="1" thickBot="1" x14ac:dyDescent="0.4">
      <c r="A11" s="33" t="s">
        <v>69</v>
      </c>
      <c r="B11" s="17">
        <v>8</v>
      </c>
      <c r="C11" s="7">
        <v>1</v>
      </c>
      <c r="D11" s="7">
        <f>B11*C11</f>
        <v>8</v>
      </c>
      <c r="E11" s="8">
        <f>Respondents!F8</f>
        <v>92</v>
      </c>
      <c r="F11" s="7">
        <f>D11*E11</f>
        <v>736</v>
      </c>
      <c r="G11" s="7">
        <f>F11*0.05</f>
        <v>36.800000000000004</v>
      </c>
      <c r="H11" s="7">
        <f>F11*0.1</f>
        <v>73.600000000000009</v>
      </c>
      <c r="I11" s="13">
        <f>F11*$F$3+G11*$G$3+H11*$H$3</f>
        <v>101621.35999999999</v>
      </c>
      <c r="J11" s="1"/>
      <c r="L11" s="32"/>
      <c r="M11" s="32"/>
      <c r="N11" s="32"/>
      <c r="O11" s="32"/>
      <c r="P11" s="32"/>
      <c r="Q11" s="32"/>
    </row>
    <row r="12" spans="1:17" ht="32.25" customHeight="1" thickBot="1" x14ac:dyDescent="0.4">
      <c r="A12" s="33" t="s">
        <v>70</v>
      </c>
      <c r="B12" s="50">
        <v>30</v>
      </c>
      <c r="C12" s="49">
        <v>1</v>
      </c>
      <c r="D12" s="49">
        <f>B12*C12</f>
        <v>30</v>
      </c>
      <c r="E12" s="8">
        <f>Respondents!B5</f>
        <v>16</v>
      </c>
      <c r="F12" s="49">
        <f>D12*E12</f>
        <v>480</v>
      </c>
      <c r="G12" s="49">
        <f>F12*0.05</f>
        <v>24</v>
      </c>
      <c r="H12" s="49">
        <f>F12*0.1</f>
        <v>48</v>
      </c>
      <c r="I12" s="13">
        <f>F12*$F$3+G12*$G$3+H12*$H$3</f>
        <v>66274.8</v>
      </c>
      <c r="J12" s="1"/>
      <c r="L12" s="32"/>
      <c r="M12" s="32"/>
      <c r="N12" s="32"/>
      <c r="O12" s="32"/>
      <c r="P12" s="32"/>
      <c r="Q12" s="32"/>
    </row>
    <row r="13" spans="1:17" ht="32.25" customHeight="1" thickBot="1" x14ac:dyDescent="0.4">
      <c r="A13" s="33" t="s">
        <v>12</v>
      </c>
      <c r="B13" s="17"/>
      <c r="C13" s="7"/>
      <c r="D13" s="7"/>
      <c r="E13" s="8"/>
      <c r="F13" s="7"/>
      <c r="G13" s="7"/>
      <c r="H13" s="7"/>
      <c r="I13" s="13"/>
      <c r="J13" s="1"/>
      <c r="L13" s="32"/>
      <c r="M13" s="32"/>
      <c r="N13" s="32"/>
      <c r="O13" s="32"/>
      <c r="P13" s="32"/>
      <c r="Q13" s="32"/>
    </row>
    <row r="14" spans="1:17" ht="32.25" customHeight="1" thickBot="1" x14ac:dyDescent="0.4">
      <c r="A14" s="33" t="s">
        <v>13</v>
      </c>
      <c r="B14" s="17">
        <v>2</v>
      </c>
      <c r="C14" s="19">
        <v>1</v>
      </c>
      <c r="D14" s="19">
        <v>1</v>
      </c>
      <c r="E14" s="20">
        <f>Respondents!B5</f>
        <v>16</v>
      </c>
      <c r="F14" s="49">
        <f>D14*E14</f>
        <v>16</v>
      </c>
      <c r="G14" s="49">
        <f t="shared" ref="G14:G15" si="0">F14*0.05</f>
        <v>0.8</v>
      </c>
      <c r="H14" s="49">
        <f t="shared" ref="H14:H15" si="1">F14*0.1</f>
        <v>1.6</v>
      </c>
      <c r="I14" s="13">
        <f t="shared" ref="I14:I15" si="2">F14*$F$3+G14*$G$3+H14*$H$3</f>
        <v>2209.1600000000003</v>
      </c>
      <c r="J14" s="1"/>
      <c r="L14" s="32"/>
      <c r="M14" s="32"/>
      <c r="N14" s="32"/>
      <c r="O14" s="32"/>
      <c r="P14" s="32"/>
      <c r="Q14" s="32"/>
    </row>
    <row r="15" spans="1:17" ht="32.25" customHeight="1" thickBot="1" x14ac:dyDescent="0.4">
      <c r="A15" s="33" t="s">
        <v>14</v>
      </c>
      <c r="B15" s="17">
        <v>2</v>
      </c>
      <c r="C15" s="19">
        <v>1</v>
      </c>
      <c r="D15" s="19">
        <v>1</v>
      </c>
      <c r="E15" s="20">
        <f>Respondents!B5</f>
        <v>16</v>
      </c>
      <c r="F15" s="49">
        <f>D15*E15</f>
        <v>16</v>
      </c>
      <c r="G15" s="49">
        <f t="shared" si="0"/>
        <v>0.8</v>
      </c>
      <c r="H15" s="49">
        <f t="shared" si="1"/>
        <v>1.6</v>
      </c>
      <c r="I15" s="13">
        <f t="shared" si="2"/>
        <v>2209.1600000000003</v>
      </c>
      <c r="J15" s="1"/>
      <c r="L15" s="32"/>
      <c r="M15" s="32"/>
      <c r="N15" s="32"/>
      <c r="O15" s="32"/>
      <c r="P15" s="32"/>
      <c r="Q15" s="32"/>
    </row>
    <row r="16" spans="1:17" ht="32.25" customHeight="1" thickBot="1" x14ac:dyDescent="0.4">
      <c r="A16" s="31" t="s">
        <v>15</v>
      </c>
      <c r="B16" s="17" t="s">
        <v>19</v>
      </c>
      <c r="C16" s="17"/>
      <c r="D16" s="17"/>
      <c r="E16" s="18"/>
      <c r="F16" s="17"/>
      <c r="G16" s="17"/>
      <c r="H16" s="17"/>
      <c r="I16" s="21"/>
      <c r="J16" s="1"/>
      <c r="L16" s="32"/>
      <c r="M16" s="32"/>
      <c r="N16" s="32"/>
      <c r="O16" s="32"/>
      <c r="P16" s="32"/>
      <c r="Q16" s="32"/>
    </row>
    <row r="17" spans="1:23" ht="32.25" customHeight="1" thickBot="1" x14ac:dyDescent="0.4">
      <c r="A17" s="31" t="s">
        <v>16</v>
      </c>
      <c r="B17" s="17" t="s">
        <v>19</v>
      </c>
      <c r="C17" s="17"/>
      <c r="D17" s="17"/>
      <c r="E17" s="18"/>
      <c r="F17" s="17"/>
      <c r="G17" s="17"/>
      <c r="H17" s="17"/>
      <c r="I17" s="21"/>
      <c r="J17" s="1"/>
      <c r="L17" s="32"/>
      <c r="M17" s="32"/>
      <c r="N17" s="32"/>
      <c r="O17" s="32"/>
      <c r="P17" s="32"/>
      <c r="Q17" s="32"/>
    </row>
    <row r="18" spans="1:23" ht="56.25" customHeight="1" thickBot="1" x14ac:dyDescent="0.4">
      <c r="A18" s="29" t="s">
        <v>84</v>
      </c>
      <c r="B18" s="17">
        <v>4</v>
      </c>
      <c r="C18" s="17">
        <v>4</v>
      </c>
      <c r="D18" s="17">
        <f>B18*C18</f>
        <v>16</v>
      </c>
      <c r="E18" s="18">
        <f>Respondents!F8</f>
        <v>92</v>
      </c>
      <c r="F18" s="77">
        <f>D18*E18</f>
        <v>1472</v>
      </c>
      <c r="G18" s="17">
        <f>F18*0.05</f>
        <v>73.600000000000009</v>
      </c>
      <c r="H18" s="17">
        <f>F18*0.1</f>
        <v>147.20000000000002</v>
      </c>
      <c r="I18" s="13">
        <f>F18*$F$3+G18*$G$3+H18*$H$3</f>
        <v>203242.71999999997</v>
      </c>
      <c r="J18" s="1"/>
      <c r="L18" s="32"/>
      <c r="M18" s="32"/>
      <c r="N18" s="32"/>
      <c r="O18" s="32"/>
      <c r="P18" s="32"/>
      <c r="Q18" s="32"/>
    </row>
    <row r="19" spans="1:23" ht="32.25" customHeight="1" thickBot="1" x14ac:dyDescent="0.4">
      <c r="A19" s="34" t="s">
        <v>17</v>
      </c>
      <c r="B19" s="17"/>
      <c r="C19" s="17"/>
      <c r="D19" s="17"/>
      <c r="E19" s="18"/>
      <c r="F19" s="88">
        <f>SUM(F11:H18)</f>
        <v>3127.9999999999995</v>
      </c>
      <c r="G19" s="89"/>
      <c r="H19" s="90"/>
      <c r="I19" s="22">
        <f>SUM(I11:I18)</f>
        <v>375557.19999999995</v>
      </c>
      <c r="J19" s="1"/>
      <c r="L19" s="32"/>
      <c r="M19" s="32"/>
      <c r="N19" s="32"/>
      <c r="O19" s="32"/>
      <c r="P19" s="32"/>
      <c r="Q19" s="32"/>
    </row>
    <row r="20" spans="1:23" ht="32.25" customHeight="1" thickBot="1" x14ac:dyDescent="0.4">
      <c r="A20" s="31" t="s">
        <v>18</v>
      </c>
      <c r="B20" s="19" t="s">
        <v>38</v>
      </c>
      <c r="C20" s="19"/>
      <c r="D20" s="19"/>
      <c r="E20" s="20"/>
      <c r="F20" s="17"/>
      <c r="G20" s="17"/>
      <c r="H20" s="17"/>
      <c r="I20" s="21"/>
      <c r="J20" s="1"/>
      <c r="L20" s="32"/>
      <c r="M20" s="32"/>
      <c r="N20" s="32"/>
      <c r="O20" s="32"/>
      <c r="P20" s="32"/>
      <c r="Q20" s="32"/>
    </row>
    <row r="21" spans="1:23" ht="19" thickBot="1" x14ac:dyDescent="0.4">
      <c r="A21" s="48" t="s">
        <v>39</v>
      </c>
      <c r="B21" s="7"/>
      <c r="C21" s="7"/>
      <c r="D21" s="7"/>
      <c r="E21" s="8"/>
      <c r="F21" s="91">
        <v>0</v>
      </c>
      <c r="G21" s="92"/>
      <c r="H21" s="93"/>
      <c r="I21" s="12">
        <f>F21*$F$3+G21*$G$3+H21*$H$3</f>
        <v>0</v>
      </c>
      <c r="J21" s="1"/>
      <c r="K21" s="54">
        <f>F22/Responses!E7</f>
        <v>7.8250000000000002</v>
      </c>
      <c r="L21" t="s">
        <v>22</v>
      </c>
    </row>
    <row r="22" spans="1:23" ht="18" customHeight="1" thickBot="1" x14ac:dyDescent="0.4">
      <c r="A22" s="46" t="s">
        <v>40</v>
      </c>
      <c r="B22" s="3"/>
      <c r="C22" s="2"/>
      <c r="D22" s="3"/>
      <c r="E22" s="2"/>
      <c r="F22" s="88">
        <f>ROUND(SUM(F19,F21),-1)</f>
        <v>3130</v>
      </c>
      <c r="G22" s="89"/>
      <c r="H22" s="90"/>
      <c r="I22" s="12">
        <f>ROUND(SUM(I19,I21),-3)</f>
        <v>376000</v>
      </c>
      <c r="J22" s="1"/>
    </row>
    <row r="23" spans="1:23" ht="18.5" thickBot="1" x14ac:dyDescent="0.4">
      <c r="A23" s="46" t="s">
        <v>41</v>
      </c>
      <c r="B23" s="9"/>
      <c r="C23" s="9"/>
      <c r="D23" s="9"/>
      <c r="E23" s="9"/>
      <c r="F23" s="10"/>
      <c r="G23" s="11"/>
      <c r="H23" s="10"/>
      <c r="I23" s="14">
        <v>0</v>
      </c>
      <c r="J23" s="1"/>
    </row>
    <row r="24" spans="1:23" ht="19" thickBot="1" x14ac:dyDescent="0.4">
      <c r="A24" s="47" t="s">
        <v>42</v>
      </c>
      <c r="B24" s="16"/>
      <c r="C24" s="16"/>
      <c r="D24" s="16"/>
      <c r="E24" s="16"/>
      <c r="F24" s="16"/>
      <c r="G24" s="16"/>
      <c r="H24" s="16"/>
      <c r="I24" s="15">
        <f>SUM(I22:I23)</f>
        <v>376000</v>
      </c>
      <c r="J24" s="1"/>
    </row>
    <row r="25" spans="1:23" ht="15.5" x14ac:dyDescent="0.35">
      <c r="A25" s="6"/>
      <c r="B25" s="6"/>
      <c r="C25" s="6"/>
      <c r="D25" s="6"/>
      <c r="E25" s="6"/>
      <c r="F25" s="6"/>
      <c r="G25" s="6"/>
      <c r="H25" s="6"/>
      <c r="I25" s="1"/>
      <c r="J25" s="1"/>
    </row>
    <row r="26" spans="1:23" ht="15.5" x14ac:dyDescent="0.35">
      <c r="A26" s="25" t="s">
        <v>2</v>
      </c>
      <c r="B26" s="6"/>
      <c r="C26" s="6"/>
      <c r="D26" s="6"/>
      <c r="E26" s="6"/>
      <c r="F26" s="6"/>
      <c r="G26" s="6"/>
      <c r="H26" s="6"/>
      <c r="I26" s="1"/>
      <c r="J26" s="1"/>
    </row>
    <row r="27" spans="1:23" ht="46.5" customHeight="1" x14ac:dyDescent="0.35">
      <c r="A27" s="84" t="s">
        <v>85</v>
      </c>
      <c r="B27" s="84"/>
      <c r="C27" s="84"/>
      <c r="D27" s="84"/>
      <c r="E27" s="84"/>
      <c r="F27" s="84"/>
      <c r="G27" s="84"/>
      <c r="H27" s="84"/>
      <c r="I27" s="84"/>
      <c r="J27" s="80"/>
      <c r="K27" s="80"/>
      <c r="L27" s="80"/>
      <c r="M27" s="80"/>
      <c r="N27" s="80"/>
      <c r="O27" s="80"/>
      <c r="P27" s="80"/>
      <c r="Q27" s="80"/>
      <c r="R27" s="80"/>
      <c r="S27" s="80"/>
      <c r="T27" s="80"/>
      <c r="U27" s="80"/>
      <c r="V27" s="80"/>
      <c r="W27" s="80"/>
    </row>
    <row r="28" spans="1:23" ht="35.5" customHeight="1" x14ac:dyDescent="0.35">
      <c r="A28" s="84" t="s">
        <v>71</v>
      </c>
      <c r="B28" s="84"/>
      <c r="C28" s="84"/>
      <c r="D28" s="84"/>
      <c r="E28" s="84"/>
      <c r="F28" s="84"/>
      <c r="G28" s="84"/>
      <c r="H28" s="84"/>
      <c r="I28" s="84"/>
      <c r="J28" s="64"/>
    </row>
    <row r="29" spans="1:23" ht="81.75" customHeight="1" x14ac:dyDescent="0.35">
      <c r="A29" s="83" t="s">
        <v>68</v>
      </c>
      <c r="B29" s="83"/>
      <c r="C29" s="83"/>
      <c r="D29" s="83"/>
      <c r="E29" s="83"/>
      <c r="F29" s="83"/>
      <c r="G29" s="83"/>
      <c r="H29" s="83"/>
      <c r="I29" s="83"/>
    </row>
    <row r="30" spans="1:23" ht="16.5" x14ac:dyDescent="0.35">
      <c r="A30" s="94" t="s">
        <v>44</v>
      </c>
      <c r="B30" s="94"/>
      <c r="C30" s="94"/>
      <c r="D30" s="94"/>
      <c r="E30" s="94"/>
      <c r="F30" s="94"/>
      <c r="G30" s="94"/>
      <c r="H30" s="94"/>
      <c r="I30" s="94"/>
    </row>
    <row r="31" spans="1:23" ht="28.5" customHeight="1" x14ac:dyDescent="0.35">
      <c r="A31" s="87" t="s">
        <v>43</v>
      </c>
      <c r="B31" s="87"/>
      <c r="C31" s="87"/>
      <c r="D31" s="87"/>
      <c r="E31" s="87"/>
      <c r="F31" s="87"/>
      <c r="G31" s="87"/>
      <c r="H31" s="87"/>
      <c r="I31" s="87"/>
    </row>
    <row r="32" spans="1:23" x14ac:dyDescent="0.35">
      <c r="A32" s="4"/>
      <c r="B32" s="4"/>
      <c r="C32" s="4"/>
      <c r="D32" s="4"/>
      <c r="E32" s="4"/>
      <c r="F32" s="4"/>
    </row>
  </sheetData>
  <mergeCells count="10">
    <mergeCell ref="A31:I31"/>
    <mergeCell ref="F22:H22"/>
    <mergeCell ref="F21:H21"/>
    <mergeCell ref="A30:I30"/>
    <mergeCell ref="F19:H19"/>
    <mergeCell ref="J4:N4"/>
    <mergeCell ref="A29:I29"/>
    <mergeCell ref="A28:I28"/>
    <mergeCell ref="A27:I27"/>
    <mergeCell ref="A4:A5"/>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E4273-B7A1-4795-8821-DA162B965C13}">
  <dimension ref="B1:O14"/>
  <sheetViews>
    <sheetView topLeftCell="B4" zoomScale="90" zoomScaleNormal="90" workbookViewId="0">
      <selection activeCell="D24" sqref="D24:D25"/>
    </sheetView>
  </sheetViews>
  <sheetFormatPr defaultRowHeight="14.5" x14ac:dyDescent="0.35"/>
  <cols>
    <col min="2" max="2" width="81.26953125" customWidth="1"/>
    <col min="3" max="3" width="12.453125" customWidth="1"/>
    <col min="4" max="4" width="15" customWidth="1"/>
    <col min="5" max="5" width="13.453125" customWidth="1"/>
    <col min="6" max="6" width="15.1796875" customWidth="1"/>
    <col min="7" max="7" width="12.1796875" customWidth="1"/>
    <col min="8" max="8" width="12.26953125" customWidth="1"/>
    <col min="9" max="9" width="11.1796875" customWidth="1"/>
    <col min="10" max="10" width="12.54296875" customWidth="1"/>
  </cols>
  <sheetData>
    <row r="1" spans="2:15" ht="15" x14ac:dyDescent="0.35">
      <c r="B1" s="5" t="s">
        <v>82</v>
      </c>
      <c r="C1" s="4"/>
      <c r="D1" s="4"/>
      <c r="E1" s="4"/>
      <c r="F1" s="4"/>
      <c r="G1" s="4"/>
      <c r="H1" s="4"/>
      <c r="I1" s="4"/>
    </row>
    <row r="2" spans="2:15" ht="15" x14ac:dyDescent="0.35">
      <c r="B2" s="5"/>
      <c r="C2" s="4"/>
      <c r="D2" s="4"/>
      <c r="E2" s="4"/>
      <c r="F2" s="4"/>
      <c r="G2" s="4"/>
      <c r="H2" s="4"/>
      <c r="I2" s="4"/>
    </row>
    <row r="3" spans="2:15" ht="15" thickBot="1" x14ac:dyDescent="0.4">
      <c r="B3" s="4"/>
      <c r="C3" s="4"/>
      <c r="D3" s="4"/>
      <c r="E3" s="4"/>
      <c r="F3" s="4"/>
      <c r="G3" s="4">
        <v>52.37</v>
      </c>
      <c r="H3" s="65">
        <v>70.56</v>
      </c>
      <c r="I3" s="65">
        <v>28.34</v>
      </c>
      <c r="K3" s="28"/>
    </row>
    <row r="4" spans="2:15" ht="44.25" customHeight="1" x14ac:dyDescent="0.35">
      <c r="B4" s="97" t="s">
        <v>0</v>
      </c>
      <c r="C4" s="36" t="s">
        <v>23</v>
      </c>
      <c r="D4" s="37" t="s">
        <v>36</v>
      </c>
      <c r="E4" s="36" t="s">
        <v>31</v>
      </c>
      <c r="F4" s="37" t="s">
        <v>3</v>
      </c>
      <c r="G4" s="36" t="s">
        <v>33</v>
      </c>
      <c r="H4" s="36" t="s">
        <v>32</v>
      </c>
      <c r="I4" s="37" t="s">
        <v>34</v>
      </c>
      <c r="J4" s="44" t="s">
        <v>35</v>
      </c>
      <c r="K4" s="66"/>
      <c r="L4" s="66"/>
      <c r="M4" s="66"/>
      <c r="N4" s="66"/>
      <c r="O4" s="66"/>
    </row>
    <row r="5" spans="2:15" ht="20.149999999999999" customHeight="1" thickBot="1" x14ac:dyDescent="0.4">
      <c r="B5" s="98"/>
      <c r="C5" s="2"/>
      <c r="D5" s="39" t="s">
        <v>37</v>
      </c>
      <c r="E5" s="40" t="s">
        <v>28</v>
      </c>
      <c r="F5" s="42"/>
      <c r="G5" s="40" t="s">
        <v>1</v>
      </c>
      <c r="H5" s="40" t="s">
        <v>4</v>
      </c>
      <c r="I5" s="39" t="s">
        <v>5</v>
      </c>
      <c r="J5" s="45"/>
      <c r="K5" s="67"/>
      <c r="L5" s="67"/>
      <c r="M5" s="67"/>
      <c r="N5" s="67"/>
      <c r="O5" s="67"/>
    </row>
    <row r="6" spans="2:15" ht="24" customHeight="1" thickBot="1" x14ac:dyDescent="0.4">
      <c r="B6" s="24" t="s">
        <v>6</v>
      </c>
      <c r="C6" s="19">
        <v>1</v>
      </c>
      <c r="D6" s="19">
        <v>1</v>
      </c>
      <c r="E6" s="19">
        <v>1</v>
      </c>
      <c r="F6" s="20">
        <f>'Table 1'!E14</f>
        <v>16</v>
      </c>
      <c r="G6" s="19">
        <f>E6*F6</f>
        <v>16</v>
      </c>
      <c r="H6" s="19">
        <f>G6*0.05</f>
        <v>0.8</v>
      </c>
      <c r="I6" s="19">
        <f>G6*0.1</f>
        <v>1.6</v>
      </c>
      <c r="J6" s="21">
        <f>G6*$G$3+H6*$H$3+I6*$I$3</f>
        <v>939.71199999999999</v>
      </c>
      <c r="K6" s="66"/>
      <c r="L6" s="66"/>
      <c r="M6" s="66"/>
      <c r="N6" s="66"/>
      <c r="O6" s="66"/>
    </row>
    <row r="7" spans="2:15" ht="24" customHeight="1" thickBot="1" x14ac:dyDescent="0.4">
      <c r="B7" s="24" t="s">
        <v>7</v>
      </c>
      <c r="C7" s="19">
        <v>1</v>
      </c>
      <c r="D7" s="19">
        <v>1</v>
      </c>
      <c r="E7" s="19">
        <v>1</v>
      </c>
      <c r="F7" s="20">
        <f>'Table 1'!E15</f>
        <v>16</v>
      </c>
      <c r="G7" s="19">
        <f>E7*F7</f>
        <v>16</v>
      </c>
      <c r="H7" s="19">
        <f t="shared" ref="H7:H8" si="0">G7*0.05</f>
        <v>0.8</v>
      </c>
      <c r="I7" s="19">
        <f t="shared" ref="I7:I8" si="1">G7*0.1</f>
        <v>1.6</v>
      </c>
      <c r="J7" s="21">
        <f>G7*$G$3+H7*$H$3+I7*$I$3</f>
        <v>939.71199999999999</v>
      </c>
      <c r="K7" s="66"/>
      <c r="L7" s="66"/>
      <c r="M7" s="66"/>
      <c r="N7" s="66"/>
      <c r="O7" s="66"/>
    </row>
    <row r="8" spans="2:15" ht="42" customHeight="1" thickBot="1" x14ac:dyDescent="0.4">
      <c r="B8" s="24" t="s">
        <v>83</v>
      </c>
      <c r="C8" s="19">
        <v>4</v>
      </c>
      <c r="D8" s="19">
        <v>4</v>
      </c>
      <c r="E8" s="19">
        <f>C8*D8</f>
        <v>16</v>
      </c>
      <c r="F8" s="20">
        <f>'Table 1'!E18</f>
        <v>92</v>
      </c>
      <c r="G8" s="78">
        <f>E8*F8</f>
        <v>1472</v>
      </c>
      <c r="H8" s="19">
        <f t="shared" si="0"/>
        <v>73.600000000000009</v>
      </c>
      <c r="I8" s="19">
        <f t="shared" si="1"/>
        <v>147.20000000000002</v>
      </c>
      <c r="J8" s="21">
        <f>G8*$G$3+H8*$H$3+I8*$I$3</f>
        <v>86453.504000000001</v>
      </c>
      <c r="K8" s="68"/>
      <c r="L8" s="66"/>
      <c r="M8" s="66"/>
      <c r="N8" s="66"/>
      <c r="O8" s="66"/>
    </row>
    <row r="9" spans="2:15" ht="19" thickBot="1" x14ac:dyDescent="0.4">
      <c r="B9" s="23" t="s">
        <v>21</v>
      </c>
      <c r="C9" s="19"/>
      <c r="D9" s="2"/>
      <c r="E9" s="3"/>
      <c r="F9" s="2"/>
      <c r="G9" s="88">
        <f>SUM(G6:I8)</f>
        <v>1729.6</v>
      </c>
      <c r="H9" s="89"/>
      <c r="I9" s="90"/>
      <c r="J9" s="12">
        <f>ROUND(SUM(J6:J8),-2)</f>
        <v>88300</v>
      </c>
    </row>
    <row r="10" spans="2:15" ht="15.5" x14ac:dyDescent="0.35">
      <c r="B10" s="27"/>
      <c r="C10" s="6"/>
      <c r="D10" s="6"/>
      <c r="E10" s="6"/>
      <c r="F10" s="6"/>
      <c r="G10" s="6"/>
      <c r="H10" s="6"/>
      <c r="I10" s="6"/>
    </row>
    <row r="11" spans="2:15" ht="15.5" x14ac:dyDescent="0.35">
      <c r="B11" s="25" t="s">
        <v>2</v>
      </c>
      <c r="C11" s="6"/>
      <c r="D11" s="6"/>
      <c r="E11" s="6"/>
      <c r="F11" s="6"/>
      <c r="G11" s="6"/>
      <c r="H11" s="6"/>
      <c r="I11" s="6"/>
    </row>
    <row r="12" spans="2:15" ht="46" customHeight="1" x14ac:dyDescent="0.35">
      <c r="B12" s="84" t="s">
        <v>85</v>
      </c>
      <c r="C12" s="84"/>
      <c r="D12" s="84"/>
      <c r="E12" s="84"/>
      <c r="F12" s="84"/>
      <c r="G12" s="84"/>
      <c r="H12" s="84"/>
      <c r="I12" s="84"/>
      <c r="J12" s="84"/>
      <c r="K12" s="69"/>
    </row>
    <row r="13" spans="2:15" ht="49.5" customHeight="1" x14ac:dyDescent="0.35">
      <c r="B13" s="95" t="s">
        <v>73</v>
      </c>
      <c r="C13" s="95"/>
      <c r="D13" s="95"/>
      <c r="E13" s="95"/>
      <c r="F13" s="95"/>
      <c r="G13" s="95"/>
      <c r="H13" s="95"/>
      <c r="I13" s="95"/>
      <c r="J13" s="95"/>
      <c r="K13" s="70"/>
    </row>
    <row r="14" spans="2:15" ht="15.75" customHeight="1" x14ac:dyDescent="0.35">
      <c r="B14" s="96" t="s">
        <v>20</v>
      </c>
      <c r="C14" s="96"/>
      <c r="D14" s="96"/>
      <c r="E14" s="96"/>
      <c r="F14" s="96"/>
      <c r="G14" s="96"/>
      <c r="H14" s="96"/>
      <c r="I14" s="96"/>
      <c r="J14" s="96"/>
      <c r="K14" s="71"/>
    </row>
  </sheetData>
  <mergeCells count="5">
    <mergeCell ref="B12:J12"/>
    <mergeCell ref="B13:J13"/>
    <mergeCell ref="B14:J14"/>
    <mergeCell ref="B4:B5"/>
    <mergeCell ref="G9:I9"/>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E794-E389-42F4-A18E-1CAE45803884}">
  <dimension ref="A1"/>
  <sheetViews>
    <sheetView workbookViewId="0">
      <selection activeCell="I11" sqref="I11"/>
    </sheetView>
  </sheetViews>
  <sheetFormatPr defaultRowHeight="14.5" x14ac:dyDescent="0.35"/>
  <sheetData>
    <row r="1" spans="1:1" ht="15.5" x14ac:dyDescent="0.35">
      <c r="A1" s="72" t="s">
        <v>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AD050-8BC6-4928-8F43-2A3F626AA492}">
  <dimension ref="A1:F7"/>
  <sheetViews>
    <sheetView workbookViewId="0">
      <selection activeCell="A9" sqref="A9"/>
    </sheetView>
  </sheetViews>
  <sheetFormatPr defaultRowHeight="14.5" x14ac:dyDescent="0.35"/>
  <cols>
    <col min="1" max="1" width="13.7265625" customWidth="1"/>
    <col min="2" max="2" width="16.1796875" customWidth="1"/>
    <col min="3" max="3" width="13" customWidth="1"/>
    <col min="4" max="4" width="23.7265625" customWidth="1"/>
    <col min="5" max="5" width="16.26953125" customWidth="1"/>
  </cols>
  <sheetData>
    <row r="1" spans="1:6" x14ac:dyDescent="0.35">
      <c r="A1" s="99" t="s">
        <v>51</v>
      </c>
      <c r="B1" s="99"/>
      <c r="C1" s="99"/>
      <c r="D1" s="99"/>
      <c r="E1" s="99"/>
    </row>
    <row r="2" spans="1:6" x14ac:dyDescent="0.35">
      <c r="A2" s="73" t="s">
        <v>56</v>
      </c>
      <c r="B2" s="73" t="s">
        <v>58</v>
      </c>
      <c r="C2" s="73" t="s">
        <v>60</v>
      </c>
      <c r="D2" s="73" t="s">
        <v>62</v>
      </c>
      <c r="E2" s="73" t="s">
        <v>64</v>
      </c>
    </row>
    <row r="3" spans="1:6" ht="52" x14ac:dyDescent="0.35">
      <c r="A3" s="73" t="s">
        <v>75</v>
      </c>
      <c r="B3" s="73" t="s">
        <v>47</v>
      </c>
      <c r="C3" s="73" t="s">
        <v>76</v>
      </c>
      <c r="D3" s="73" t="s">
        <v>77</v>
      </c>
      <c r="E3" s="73" t="s">
        <v>80</v>
      </c>
    </row>
    <row r="4" spans="1:6" ht="39" x14ac:dyDescent="0.35">
      <c r="A4" s="74" t="s">
        <v>78</v>
      </c>
      <c r="B4" s="75">
        <f>'Table 1'!E18</f>
        <v>92</v>
      </c>
      <c r="C4" s="75">
        <f>'Table 1'!C18</f>
        <v>4</v>
      </c>
      <c r="D4" s="73">
        <v>0</v>
      </c>
      <c r="E4" s="73">
        <f>B4*C4+D4</f>
        <v>368</v>
      </c>
      <c r="F4" s="76"/>
    </row>
    <row r="5" spans="1:6" ht="26" x14ac:dyDescent="0.35">
      <c r="A5" s="74" t="s">
        <v>6</v>
      </c>
      <c r="B5" s="75">
        <f>'Table 1'!E14</f>
        <v>16</v>
      </c>
      <c r="C5" s="73">
        <v>1</v>
      </c>
      <c r="D5" s="73">
        <v>0</v>
      </c>
      <c r="E5" s="73">
        <f t="shared" ref="E5:E6" si="0">B5*C5+D5</f>
        <v>16</v>
      </c>
    </row>
    <row r="6" spans="1:6" ht="26" x14ac:dyDescent="0.35">
      <c r="A6" s="74" t="s">
        <v>7</v>
      </c>
      <c r="B6" s="75">
        <f>'Table 1'!E15</f>
        <v>16</v>
      </c>
      <c r="C6" s="73">
        <v>1</v>
      </c>
      <c r="D6" s="73">
        <v>0</v>
      </c>
      <c r="E6" s="73">
        <f t="shared" si="0"/>
        <v>16</v>
      </c>
    </row>
    <row r="7" spans="1:6" x14ac:dyDescent="0.35">
      <c r="A7" s="74"/>
      <c r="B7" s="73"/>
      <c r="C7" s="73"/>
      <c r="D7" s="73" t="s">
        <v>79</v>
      </c>
      <c r="E7" s="73">
        <f>SUM(E4:E6)</f>
        <v>400</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C663B-1183-4EF5-A617-A60D49AC1E94}">
  <dimension ref="A1:F9"/>
  <sheetViews>
    <sheetView workbookViewId="0">
      <selection activeCell="A11" sqref="A11"/>
    </sheetView>
  </sheetViews>
  <sheetFormatPr defaultRowHeight="14.5" x14ac:dyDescent="0.35"/>
  <cols>
    <col min="2" max="2" width="16.54296875" customWidth="1"/>
    <col min="3" max="3" width="14.7265625" customWidth="1"/>
    <col min="4" max="4" width="22.26953125" customWidth="1"/>
    <col min="5" max="5" width="18.453125" customWidth="1"/>
    <col min="6" max="6" width="18" customWidth="1"/>
  </cols>
  <sheetData>
    <row r="1" spans="1:6" ht="15" x14ac:dyDescent="0.35">
      <c r="A1" s="100" t="s">
        <v>47</v>
      </c>
      <c r="B1" s="100"/>
      <c r="C1" s="100"/>
      <c r="D1" s="100"/>
      <c r="E1" s="100"/>
      <c r="F1" s="100"/>
    </row>
    <row r="2" spans="1:6" ht="23" x14ac:dyDescent="0.35">
      <c r="A2" s="59"/>
      <c r="B2" s="101" t="s">
        <v>54</v>
      </c>
      <c r="C2" s="101"/>
      <c r="D2" s="58" t="s">
        <v>55</v>
      </c>
      <c r="E2" s="55"/>
      <c r="F2" s="55"/>
    </row>
    <row r="3" spans="1:6" x14ac:dyDescent="0.35">
      <c r="A3" s="56"/>
      <c r="B3" s="60" t="s">
        <v>56</v>
      </c>
      <c r="C3" s="60" t="s">
        <v>58</v>
      </c>
      <c r="D3" s="60" t="s">
        <v>60</v>
      </c>
      <c r="E3" s="60" t="s">
        <v>62</v>
      </c>
      <c r="F3" s="60" t="s">
        <v>64</v>
      </c>
    </row>
    <row r="4" spans="1:6" ht="52" x14ac:dyDescent="0.35">
      <c r="A4" s="57" t="s">
        <v>37</v>
      </c>
      <c r="B4" s="61" t="s">
        <v>57</v>
      </c>
      <c r="C4" s="61" t="s">
        <v>59</v>
      </c>
      <c r="D4" s="61" t="s">
        <v>61</v>
      </c>
      <c r="E4" s="61" t="s">
        <v>63</v>
      </c>
      <c r="F4" s="61" t="s">
        <v>67</v>
      </c>
    </row>
    <row r="5" spans="1:6" x14ac:dyDescent="0.35">
      <c r="A5" s="58">
        <v>1</v>
      </c>
      <c r="B5" s="58">
        <v>16</v>
      </c>
      <c r="C5" s="58">
        <v>60</v>
      </c>
      <c r="D5" s="58">
        <v>0</v>
      </c>
      <c r="E5" s="58">
        <v>0</v>
      </c>
      <c r="F5" s="58">
        <f>B5+C5+D5-E5</f>
        <v>76</v>
      </c>
    </row>
    <row r="6" spans="1:6" x14ac:dyDescent="0.35">
      <c r="A6" s="58">
        <v>2</v>
      </c>
      <c r="B6" s="58">
        <v>16</v>
      </c>
      <c r="C6" s="58">
        <f>F5</f>
        <v>76</v>
      </c>
      <c r="D6" s="58">
        <v>0</v>
      </c>
      <c r="E6" s="58">
        <v>0</v>
      </c>
      <c r="F6" s="58">
        <f t="shared" ref="F6:F7" si="0">B6+C6+D6-E6</f>
        <v>92</v>
      </c>
    </row>
    <row r="7" spans="1:6" x14ac:dyDescent="0.35">
      <c r="A7" s="58">
        <v>3</v>
      </c>
      <c r="B7" s="58">
        <v>16</v>
      </c>
      <c r="C7" s="58">
        <f>F6</f>
        <v>92</v>
      </c>
      <c r="D7" s="58">
        <v>0</v>
      </c>
      <c r="E7" s="58">
        <v>0</v>
      </c>
      <c r="F7" s="58">
        <f t="shared" si="0"/>
        <v>108</v>
      </c>
    </row>
    <row r="8" spans="1:6" x14ac:dyDescent="0.35">
      <c r="A8" s="58" t="s">
        <v>65</v>
      </c>
      <c r="B8" s="58">
        <f>AVERAGE(B5:B7)</f>
        <v>16</v>
      </c>
      <c r="C8" s="58">
        <f t="shared" ref="C8:E8" si="1">AVERAGE(C5:C7)</f>
        <v>76</v>
      </c>
      <c r="D8" s="58">
        <f t="shared" si="1"/>
        <v>0</v>
      </c>
      <c r="E8" s="58">
        <f t="shared" si="1"/>
        <v>0</v>
      </c>
      <c r="F8" s="63">
        <f>AVERAGE(F5:F7)</f>
        <v>92</v>
      </c>
    </row>
    <row r="9" spans="1:6" ht="18.5" x14ac:dyDescent="0.35">
      <c r="A9" s="62" t="s">
        <v>66</v>
      </c>
    </row>
  </sheetData>
  <mergeCells count="2">
    <mergeCell ref="A1:F1"/>
    <mergeCell ref="B2:C2"/>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Hilliard</dc:creator>
  <cp:lastModifiedBy>Wrigley, William</cp:lastModifiedBy>
  <dcterms:created xsi:type="dcterms:W3CDTF">2019-03-14T20:34:11Z</dcterms:created>
  <dcterms:modified xsi:type="dcterms:W3CDTF">2022-09-16T14:16:14Z</dcterms:modified>
</cp:coreProperties>
</file>