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defaultThemeVersion="124226"/>
  <mc:AlternateContent xmlns:mc="http://schemas.openxmlformats.org/markup-compatibility/2006">
    <mc:Choice Requires="x15">
      <x15ac:absPath xmlns:x15ac="http://schemas.microsoft.com/office/spreadsheetml/2010/11/ac" url="https://d.docs.live.net/f23414902f8b0076/Documents/_Fidelium Consulting^J LLC/Client Work/DOE/DOE BB-BC/Program Support/OMB/OMB 2022/Review Drafts/FINAL DRAFTS/"/>
    </mc:Choice>
  </mc:AlternateContent>
  <xr:revisionPtr revIDLastSave="47" documentId="8_{7B4F9E14-45E0-44FB-A512-B13AEA51E2CF}" xr6:coauthVersionLast="47" xr6:coauthVersionMax="47" xr10:uidLastSave="{14E4E326-812E-4302-A3A1-2405698B2BE9}"/>
  <bookViews>
    <workbookView xWindow="-110" yWindow="-110" windowWidth="19420" windowHeight="11500" tabRatio="443" xr2:uid="{00000000-000D-0000-FFFF-FFFF00000000}"/>
  </bookViews>
  <sheets>
    <sheet name="2022" sheetId="11" r:id="rId1"/>
    <sheet name="2018" sheetId="10" state="hidden" r:id="rId2"/>
    <sheet name="2015 Burden Hour Summary" sheetId="1" state="hidden" r:id="rId3"/>
    <sheet name="Short Summary" sheetId="7" state="hidden" r:id="rId4"/>
    <sheet name="Collection forms listing" sheetId="5" state="hidden" r:id="rId5"/>
    <sheet name="Form 83-I" sheetId="3" state="hidden" r:id="rId6"/>
    <sheet name="2014 Burden hour" sheetId="8" state="hidden" r:id="rId7"/>
  </sheets>
  <definedNames>
    <definedName name="_xlnm.Print_Area" localSheetId="2">'2015 Burden Hour Summary'!$A$1:$F$89</definedName>
    <definedName name="_xlnm.Print_Area" localSheetId="4">'Collection forms listing'!$A$2:$J$3</definedName>
    <definedName name="_xlnm.Print_Area" localSheetId="3">'Short Summary'!$A$1:$I$36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8" i="11" l="1"/>
  <c r="F49" i="11"/>
  <c r="E45" i="11" l="1"/>
  <c r="F45" i="11" s="1"/>
  <c r="F80" i="11" l="1"/>
  <c r="F29" i="11"/>
  <c r="E93" i="11"/>
  <c r="E12" i="11"/>
  <c r="F12" i="11" s="1"/>
  <c r="E11" i="11"/>
  <c r="F11" i="11" s="1"/>
  <c r="F61" i="11"/>
  <c r="F62" i="11" s="1"/>
  <c r="F94" i="11"/>
  <c r="F96" i="11" s="1"/>
  <c r="F13" i="11"/>
  <c r="F15" i="11" s="1"/>
  <c r="F9" i="11"/>
  <c r="E9" i="11"/>
  <c r="F7" i="11"/>
  <c r="E7" i="11"/>
  <c r="F93" i="11"/>
  <c r="F91" i="11"/>
  <c r="E91" i="11"/>
  <c r="F89" i="11"/>
  <c r="E89" i="11"/>
  <c r="F87" i="11"/>
  <c r="E87" i="11"/>
  <c r="F40" i="11"/>
  <c r="E73" i="11"/>
  <c r="F73" i="11" s="1"/>
  <c r="F75" i="11"/>
  <c r="E46" i="11"/>
  <c r="F46" i="11" s="1"/>
  <c r="F42" i="11"/>
  <c r="E77" i="11"/>
  <c r="E59" i="11"/>
  <c r="F59" i="11" s="1"/>
  <c r="E57" i="11"/>
  <c r="F57" i="11" s="1"/>
  <c r="E55" i="11"/>
  <c r="F55" i="11" s="1"/>
  <c r="E47" i="11"/>
  <c r="F47" i="11" s="1"/>
  <c r="E44" i="11"/>
  <c r="F44" i="11" s="1"/>
  <c r="F48" i="11" s="1"/>
  <c r="E39" i="11"/>
  <c r="F39" i="11" s="1"/>
  <c r="E38" i="11"/>
  <c r="F38" i="11" s="1"/>
  <c r="F28" i="11"/>
  <c r="E28" i="11"/>
  <c r="F27" i="11"/>
  <c r="E27" i="11"/>
  <c r="F25" i="11"/>
  <c r="E25" i="11"/>
  <c r="F24" i="11"/>
  <c r="E24" i="11"/>
  <c r="F22" i="11"/>
  <c r="E22" i="11"/>
  <c r="F22" i="10"/>
  <c r="F31" i="11" l="1"/>
  <c r="F64" i="11"/>
  <c r="F66" i="11" s="1"/>
  <c r="F97" i="11"/>
  <c r="F32" i="11"/>
  <c r="F16" i="11"/>
  <c r="F17" i="11" s="1"/>
  <c r="F74" i="11"/>
  <c r="F41" i="11"/>
  <c r="F60" i="11"/>
  <c r="F77" i="11"/>
  <c r="F81" i="11" s="1"/>
  <c r="F82" i="11" s="1"/>
  <c r="F79" i="10"/>
  <c r="F102" i="11" l="1"/>
  <c r="F101" i="11"/>
  <c r="F67" i="11"/>
  <c r="F68" i="11" s="1"/>
  <c r="F98" i="11"/>
  <c r="F33" i="11"/>
  <c r="F34" i="10"/>
  <c r="F33" i="10"/>
  <c r="F103" i="11" l="1"/>
  <c r="F104" i="11" s="1"/>
  <c r="E40" i="10"/>
  <c r="E39" i="10"/>
  <c r="F76" i="10"/>
  <c r="F77" i="10" s="1"/>
  <c r="E71" i="10"/>
  <c r="F71" i="10" s="1"/>
  <c r="F69" i="10"/>
  <c r="E67" i="10"/>
  <c r="F67" i="10" s="1"/>
  <c r="E57" i="10"/>
  <c r="B57" i="10"/>
  <c r="F57" i="10" s="1"/>
  <c r="E52" i="10"/>
  <c r="F52" i="10" s="1"/>
  <c r="E50" i="10"/>
  <c r="F50" i="10" s="1"/>
  <c r="E48" i="10"/>
  <c r="F48" i="10" s="1"/>
  <c r="F42" i="10"/>
  <c r="F40" i="10"/>
  <c r="F39" i="10"/>
  <c r="F37" i="10"/>
  <c r="E35" i="10"/>
  <c r="F35" i="10" s="1"/>
  <c r="E32" i="10"/>
  <c r="F32" i="10" s="1"/>
  <c r="E31" i="10"/>
  <c r="F31" i="10" s="1"/>
  <c r="F23" i="10"/>
  <c r="F20" i="10"/>
  <c r="E20" i="10"/>
  <c r="F19" i="10"/>
  <c r="E19" i="10"/>
  <c r="F17" i="10"/>
  <c r="E17" i="10"/>
  <c r="F16" i="10"/>
  <c r="E16" i="10"/>
  <c r="F14" i="10"/>
  <c r="E14" i="10"/>
  <c r="F12" i="10"/>
  <c r="E12" i="10"/>
  <c r="F10" i="10"/>
  <c r="F21" i="10" s="1"/>
  <c r="E10" i="10"/>
  <c r="H21" i="10" l="1"/>
  <c r="I21" i="10" s="1"/>
  <c r="F25" i="10"/>
  <c r="F36" i="10"/>
  <c r="F68" i="10"/>
  <c r="F54" i="10"/>
  <c r="F83" i="10" s="1"/>
  <c r="F41" i="10"/>
  <c r="F72" i="10"/>
  <c r="F53" i="10"/>
  <c r="F75" i="10"/>
  <c r="H75" i="10" s="1"/>
  <c r="I75" i="10" s="1"/>
  <c r="F41" i="1"/>
  <c r="E59" i="1"/>
  <c r="B59" i="1"/>
  <c r="F59" i="1" s="1"/>
  <c r="F24" i="1"/>
  <c r="F23" i="1"/>
  <c r="F21" i="1"/>
  <c r="F20" i="1"/>
  <c r="F16" i="1"/>
  <c r="F14" i="1"/>
  <c r="F12" i="1"/>
  <c r="F26" i="1"/>
  <c r="F27" i="1" s="1"/>
  <c r="F55" i="10" l="1"/>
  <c r="F24" i="10"/>
  <c r="F58" i="10"/>
  <c r="F78" i="10"/>
  <c r="K88" i="1"/>
  <c r="J88" i="1"/>
  <c r="I88" i="1"/>
  <c r="K13" i="1"/>
  <c r="I37" i="8"/>
  <c r="F60" i="10" l="1"/>
  <c r="H58" i="10"/>
  <c r="I58" i="10" s="1"/>
  <c r="F61" i="10"/>
  <c r="F82" i="10"/>
  <c r="F84" i="10" s="1"/>
  <c r="F75" i="8"/>
  <c r="F76" i="8" s="1"/>
  <c r="E70" i="8"/>
  <c r="F70" i="8" s="1"/>
  <c r="F68" i="8"/>
  <c r="E66" i="8"/>
  <c r="F66" i="8" s="1"/>
  <c r="F55" i="8"/>
  <c r="E53" i="8"/>
  <c r="F53" i="8" s="1"/>
  <c r="E51" i="8"/>
  <c r="F51" i="8" s="1"/>
  <c r="E49" i="8"/>
  <c r="F49" i="8" s="1"/>
  <c r="F43" i="8"/>
  <c r="F41" i="8"/>
  <c r="E41" i="8"/>
  <c r="F40" i="8"/>
  <c r="E40" i="8"/>
  <c r="F38" i="8"/>
  <c r="E36" i="8"/>
  <c r="F36" i="8" s="1"/>
  <c r="E35" i="8"/>
  <c r="F35" i="8" s="1"/>
  <c r="F26" i="8"/>
  <c r="F27" i="8" s="1"/>
  <c r="G25" i="8"/>
  <c r="E24" i="8"/>
  <c r="F24" i="8" s="1"/>
  <c r="E22" i="8"/>
  <c r="F22" i="8" s="1"/>
  <c r="E21" i="8"/>
  <c r="F21" i="8" s="1"/>
  <c r="E20" i="8"/>
  <c r="F20" i="8" s="1"/>
  <c r="E18" i="8"/>
  <c r="F18" i="8" s="1"/>
  <c r="E16" i="8"/>
  <c r="F16" i="8" s="1"/>
  <c r="E14" i="8"/>
  <c r="F14" i="8" s="1"/>
  <c r="E12" i="8"/>
  <c r="F12" i="8" s="1"/>
  <c r="F25" i="8" l="1"/>
  <c r="F37" i="8"/>
  <c r="F54" i="8"/>
  <c r="F58" i="8"/>
  <c r="F82" i="8" s="1"/>
  <c r="F42" i="8"/>
  <c r="F29" i="8"/>
  <c r="F28" i="8"/>
  <c r="H25" i="8"/>
  <c r="F74" i="8"/>
  <c r="F67" i="8"/>
  <c r="F71" i="8"/>
  <c r="F57" i="8" l="1"/>
  <c r="F59" i="8" s="1"/>
  <c r="F56" i="8"/>
  <c r="F60" i="8"/>
  <c r="F81" i="8"/>
  <c r="F83" i="8" s="1"/>
  <c r="F78" i="8"/>
  <c r="F77" i="8"/>
  <c r="E54" i="1" l="1"/>
  <c r="F54" i="1" s="1"/>
  <c r="F39" i="1" l="1"/>
  <c r="E18" i="1"/>
  <c r="F18" i="1" s="1"/>
  <c r="F25" i="1" s="1"/>
  <c r="H32" i="1" s="1"/>
  <c r="I32" i="1" s="1"/>
  <c r="F29" i="1" l="1"/>
  <c r="F28" i="1"/>
  <c r="E20" i="1"/>
  <c r="E35" i="1"/>
  <c r="F35" i="1" s="1"/>
  <c r="E24" i="1" l="1"/>
  <c r="F44" i="1" l="1"/>
  <c r="F56" i="1" s="1"/>
  <c r="B14" i="7"/>
  <c r="E12" i="1"/>
  <c r="E14" i="1"/>
  <c r="E16" i="1"/>
  <c r="E21" i="1"/>
  <c r="E23" i="1"/>
  <c r="F78" i="1"/>
  <c r="F79" i="1" s="1"/>
  <c r="B24" i="7"/>
  <c r="B4" i="7"/>
  <c r="E50" i="1"/>
  <c r="F50" i="1" s="1"/>
  <c r="E52" i="1"/>
  <c r="F52" i="1" s="1"/>
  <c r="E36" i="1"/>
  <c r="F36" i="1" s="1"/>
  <c r="E37" i="1"/>
  <c r="F37" i="1" s="1"/>
  <c r="E69" i="1"/>
  <c r="F69" i="1" s="1"/>
  <c r="E73" i="1"/>
  <c r="F73" i="1" s="1"/>
  <c r="E42" i="1"/>
  <c r="F42" i="1" s="1"/>
  <c r="F71" i="1"/>
  <c r="F38" i="1" l="1"/>
  <c r="F85" i="1"/>
  <c r="F55" i="1"/>
  <c r="F43" i="1"/>
  <c r="F70" i="1"/>
  <c r="B6" i="7"/>
  <c r="B5" i="7" s="1"/>
  <c r="B34" i="7"/>
  <c r="F74" i="1"/>
  <c r="F77" i="1"/>
  <c r="B26" i="7"/>
  <c r="B25" i="7" s="1"/>
  <c r="F60" i="1" l="1"/>
  <c r="F80" i="1"/>
  <c r="I77" i="1"/>
  <c r="J77" i="1" s="1"/>
  <c r="F81" i="1"/>
  <c r="F62" i="1"/>
  <c r="H60" i="1"/>
  <c r="I60" i="1" s="1"/>
  <c r="F63" i="1"/>
  <c r="B27" i="7"/>
  <c r="B29" i="7" s="1"/>
  <c r="B17" i="7"/>
  <c r="B7" i="7"/>
  <c r="B9" i="7"/>
  <c r="B30" i="7" l="1"/>
  <c r="F84" i="1"/>
  <c r="I84" i="1" s="1"/>
  <c r="B20" i="7"/>
  <c r="B10" i="7"/>
  <c r="B36" i="7"/>
  <c r="F86" i="1" l="1"/>
  <c r="G86" i="1" s="1"/>
  <c r="F57" i="1"/>
  <c r="B16" i="7"/>
  <c r="B15" i="7" l="1"/>
  <c r="B19" i="7"/>
  <c r="B3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Abrams, Zach</author>
  </authors>
  <commentList>
    <comment ref="B10" authorId="0" shapeId="0" xr:uid="{00000000-0006-0000-0000-000001000000}">
      <text>
        <r>
          <rPr>
            <b/>
            <sz val="9"/>
            <color indexed="81"/>
            <rFont val="Tahoma"/>
            <charset val="1"/>
          </rPr>
          <t>Abrams, Zach:</t>
        </r>
        <r>
          <rPr>
            <sz val="9"/>
            <color indexed="81"/>
            <rFont val="Tahoma"/>
            <charset val="1"/>
          </rPr>
          <t xml:space="preserve">
Abrams, Zach:
2018: 3 new partners to date
2017: 28 new partners
2016: 56 new partners
2015: 40 new partners</t>
        </r>
      </text>
    </comment>
    <comment ref="B12" authorId="0" shapeId="0" xr:uid="{00000000-0006-0000-0000-000002000000}">
      <text>
        <r>
          <rPr>
            <b/>
            <sz val="9"/>
            <color indexed="81"/>
            <rFont val="Tahoma"/>
            <family val="2"/>
          </rPr>
          <t>Abrams, Zach:</t>
        </r>
        <r>
          <rPr>
            <sz val="9"/>
            <color indexed="81"/>
            <rFont val="Tahoma"/>
            <family val="2"/>
          </rPr>
          <t xml:space="preserve">
2018: 7 SCs to date
2017: 49 SCs
2016: 40 SCs</t>
        </r>
      </text>
    </comment>
    <comment ref="B14" authorId="0" shapeId="0" xr:uid="{00000000-0006-0000-0000-000003000000}">
      <text>
        <r>
          <rPr>
            <b/>
            <sz val="9"/>
            <color indexed="81"/>
            <rFont val="Tahoma"/>
            <family val="2"/>
          </rPr>
          <t>Abrams, Zach:</t>
        </r>
        <r>
          <rPr>
            <sz val="9"/>
            <color indexed="81"/>
            <rFont val="Tahoma"/>
            <family val="2"/>
          </rPr>
          <t xml:space="preserve">
2018: 8 IMs to date
2017: 33 IMs
2016: 46 IMs</t>
        </r>
      </text>
    </comment>
    <comment ref="D31" authorId="0" shapeId="0" xr:uid="{00000000-0006-0000-0000-000004000000}">
      <text>
        <r>
          <rPr>
            <b/>
            <sz val="9"/>
            <color indexed="81"/>
            <rFont val="Tahoma"/>
            <charset val="1"/>
          </rPr>
          <t>Abrams, Zach:</t>
        </r>
        <r>
          <rPr>
            <sz val="9"/>
            <color indexed="81"/>
            <rFont val="Tahoma"/>
            <charset val="1"/>
          </rPr>
          <t xml:space="preserve">
More expereince working with partners, plus we have improved our data quality controls, requiring additional levels of review. </t>
        </r>
      </text>
    </comment>
    <comment ref="B35" authorId="0" shapeId="0" xr:uid="{00000000-0006-0000-0000-000005000000}">
      <text>
        <r>
          <rPr>
            <b/>
            <sz val="9"/>
            <color indexed="81"/>
            <rFont val="Tahoma"/>
            <charset val="1"/>
          </rPr>
          <t>Abrams, Zach:</t>
        </r>
        <r>
          <rPr>
            <sz val="9"/>
            <color indexed="81"/>
            <rFont val="Tahoma"/>
            <charset val="1"/>
          </rPr>
          <t xml:space="preserve">
might need to explain the drop in the supporting statement</t>
        </r>
      </text>
    </comment>
    <comment ref="D39" authorId="0" shapeId="0" xr:uid="{00000000-0006-0000-0000-000006000000}">
      <text>
        <r>
          <rPr>
            <b/>
            <sz val="9"/>
            <color indexed="81"/>
            <rFont val="Tahoma"/>
            <charset val="1"/>
          </rPr>
          <t>Abrams, Zach:</t>
        </r>
        <r>
          <rPr>
            <sz val="9"/>
            <color indexed="81"/>
            <rFont val="Tahoma"/>
            <charset val="1"/>
          </rPr>
          <t xml:space="preserve">
Reduced to better reflect actual paratner time. </t>
        </r>
      </text>
    </comment>
    <comment ref="D40" authorId="0" shapeId="0" xr:uid="{00000000-0006-0000-0000-000007000000}">
      <text>
        <r>
          <rPr>
            <b/>
            <sz val="9"/>
            <color indexed="81"/>
            <rFont val="Tahoma"/>
            <charset val="1"/>
          </rPr>
          <t>Abrams, Zach:</t>
        </r>
        <r>
          <rPr>
            <sz val="9"/>
            <color indexed="81"/>
            <rFont val="Tahoma"/>
            <charset val="1"/>
          </rPr>
          <t xml:space="preserve">
Update to language same as energy above</t>
        </r>
      </text>
    </comment>
    <comment ref="B71" authorId="0" shapeId="0" xr:uid="{00000000-0006-0000-0000-000008000000}">
      <text>
        <r>
          <rPr>
            <b/>
            <sz val="9"/>
            <color indexed="81"/>
            <rFont val="Tahoma"/>
            <family val="2"/>
          </rPr>
          <t>Abrams, Zach:</t>
        </r>
        <r>
          <rPr>
            <sz val="9"/>
            <color indexed="81"/>
            <rFont val="Tahoma"/>
            <family val="2"/>
          </rPr>
          <t xml:space="preserve">
2018: 3 to date
2017: 9
2016: 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Ari Kahan</author>
    <author>Nancy Gonzalez</author>
  </authors>
  <commentList>
    <comment ref="A12" authorId="0" shapeId="0" xr:uid="{00000000-0006-0000-0100-000001000000}">
      <text>
        <r>
          <rPr>
            <b/>
            <sz val="9"/>
            <color indexed="81"/>
            <rFont val="Tahoma"/>
            <family val="2"/>
          </rPr>
          <t>Ari Kahan:</t>
        </r>
        <r>
          <rPr>
            <sz val="9"/>
            <color indexed="81"/>
            <rFont val="Tahoma"/>
            <family val="2"/>
          </rPr>
          <t xml:space="preserve">
270 partners, 251 profiles (need 19), plus 60 new partners in 2016?  (Currently 5.8 partners per month)</t>
        </r>
      </text>
    </comment>
    <comment ref="A14" authorId="0" shapeId="0" xr:uid="{00000000-0006-0000-0100-000002000000}">
      <text>
        <r>
          <rPr>
            <b/>
            <sz val="9"/>
            <color indexed="81"/>
            <rFont val="Tahoma"/>
            <family val="2"/>
          </rPr>
          <t>Ari Kahan:</t>
        </r>
        <r>
          <rPr>
            <sz val="9"/>
            <color indexed="81"/>
            <rFont val="Tahoma"/>
            <family val="2"/>
          </rPr>
          <t xml:space="preserve">
Currently 3.4/month since start of program + estimated growth  Removed quarterly updates
includes updates and edits.  Back and forth with program.  Adjusted from 4x/year half hour to 1/year 2 hours.
</t>
        </r>
      </text>
    </comment>
    <comment ref="B16" authorId="0" shapeId="0" xr:uid="{00000000-0006-0000-0100-000003000000}">
      <text>
        <r>
          <rPr>
            <b/>
            <sz val="9"/>
            <color indexed="81"/>
            <rFont val="Tahoma"/>
            <family val="2"/>
          </rPr>
          <t>Ari Kahan:</t>
        </r>
        <r>
          <rPr>
            <sz val="9"/>
            <color indexed="81"/>
            <rFont val="Tahoma"/>
            <family val="2"/>
          </rPr>
          <t xml:space="preserve">
Currently 2.1 new/month.</t>
        </r>
      </text>
    </comment>
    <comment ref="A18" authorId="0" shapeId="0" xr:uid="{00000000-0006-0000-0100-000004000000}">
      <text>
        <r>
          <rPr>
            <b/>
            <sz val="9"/>
            <color indexed="81"/>
            <rFont val="Tahoma"/>
            <family val="2"/>
          </rPr>
          <t>Ari Kahan:</t>
        </r>
        <r>
          <rPr>
            <sz val="9"/>
            <color indexed="81"/>
            <rFont val="Tahoma"/>
            <family val="2"/>
          </rPr>
          <t xml:space="preserve">
No longer completed.  Shown here with zero hours for reference.</t>
        </r>
      </text>
    </comment>
    <comment ref="A20" authorId="0" shapeId="0" xr:uid="{00000000-0006-0000-0100-000005000000}">
      <text>
        <r>
          <rPr>
            <b/>
            <sz val="9"/>
            <color indexed="81"/>
            <rFont val="Tahoma"/>
            <family val="2"/>
          </rPr>
          <t>Ari Kahan:</t>
        </r>
        <r>
          <rPr>
            <sz val="9"/>
            <color indexed="81"/>
            <rFont val="Tahoma"/>
            <family val="2"/>
          </rPr>
          <t xml:space="preserve">
carried over.  Assumed 60 new partners  per above.</t>
        </r>
      </text>
    </comment>
    <comment ref="A21" authorId="0" shapeId="0" xr:uid="{00000000-0006-0000-0100-000006000000}">
      <text>
        <r>
          <rPr>
            <sz val="9"/>
            <color indexed="81"/>
            <rFont val="Tahoma"/>
            <family val="2"/>
          </rPr>
          <t xml:space="preserve">in 2015, 17 shared data through the template.  0.84 hours last year.  Water and data centers added this year.  Breakdown show to right - Time increased per ICF staff.
15 Multifamily partners either got owner-paid recognition or a data display at the last Summit. Along with that, a small number (&lt;5) submitted data but were not recognized. I would guess that a little under half used Portfolio Manager, and a small minority used their own data format, so I would guess that ~8 Partners submitted template data in 2014. Because the sampling protocol will vastly expand the ability for partners to submit data, but it’s also effort-intensive to implement, I’m going to assume that submissions grow slightly next year and more substantially in subsequent years.
DC partners have been strongly encouraged to enter data in Portfolio Manager. Depending on the growth of that part of the program, I would expect that number to stay below 5.
-        WWT and Streetlights are for public partners only. WWT can be entered as a property type in PM, so we would encourage partners to do that. I expect the WWT number to be lower than the lights number.
-        I expect the Food Service number to grow since they will be using their own metric that is not available in PM (energy per transaction). I’m not sure how many food service partners we will be adding, but I think most of them will opt for the template.
-        The water number obviously depends on how many partners decide to add water to their commitment. If we say about half will add water, then the number of partners sharing water via the template will be about half of the energy number. 
</t>
        </r>
      </text>
    </comment>
    <comment ref="A23" authorId="0" shapeId="0" xr:uid="{00000000-0006-0000-0100-000007000000}">
      <text>
        <r>
          <rPr>
            <b/>
            <sz val="9"/>
            <color indexed="81"/>
            <rFont val="Tahoma"/>
            <family val="2"/>
          </rPr>
          <t>Ari Kahan:</t>
        </r>
        <r>
          <rPr>
            <sz val="9"/>
            <color indexed="81"/>
            <rFont val="Tahoma"/>
            <family val="2"/>
          </rPr>
          <t xml:space="preserve">
30 existing partners plus 10 new.  Data Collection is new.</t>
        </r>
      </text>
    </comment>
    <comment ref="B24" authorId="0" shapeId="0" xr:uid="{00000000-0006-0000-0100-000008000000}">
      <text>
        <r>
          <rPr>
            <b/>
            <sz val="9"/>
            <color indexed="81"/>
            <rFont val="Tahoma"/>
            <family val="2"/>
          </rPr>
          <t>Ari Kahan:</t>
        </r>
        <r>
          <rPr>
            <sz val="9"/>
            <color indexed="81"/>
            <rFont val="Tahoma"/>
            <family val="2"/>
          </rPr>
          <t xml:space="preserve">
Only needed for those that don't have one.  Same time commiteent as for general partners in first row.</t>
        </r>
      </text>
    </comment>
    <comment ref="A35" authorId="0" shapeId="0" xr:uid="{00000000-0006-0000-0100-000009000000}">
      <text>
        <r>
          <rPr>
            <b/>
            <sz val="9"/>
            <color indexed="81"/>
            <rFont val="Tahoma"/>
            <family val="2"/>
          </rPr>
          <t>Ari Kahan:</t>
        </r>
        <r>
          <rPr>
            <sz val="9"/>
            <color indexed="81"/>
            <rFont val="Tahoma"/>
            <family val="2"/>
          </rPr>
          <t xml:space="preserve">
Same hours per response, increased number of participants per anticipated growth.</t>
        </r>
      </text>
    </comment>
    <comment ref="C35" authorId="1" shapeId="0" xr:uid="{00000000-0006-0000-0100-00000A000000}">
      <text>
        <r>
          <rPr>
            <b/>
            <sz val="9"/>
            <color indexed="81"/>
            <rFont val="Tahoma"/>
            <family val="2"/>
          </rPr>
          <t>Nancy Gonzalez:</t>
        </r>
        <r>
          <rPr>
            <sz val="9"/>
            <color indexed="81"/>
            <rFont val="Tahoma"/>
            <family val="2"/>
          </rPr>
          <t xml:space="preserve">
This was originally reported as 2 responses per year. It was changed to 1</t>
        </r>
      </text>
    </comment>
    <comment ref="A36" authorId="0" shapeId="0" xr:uid="{00000000-0006-0000-0100-00000B000000}">
      <text>
        <r>
          <rPr>
            <b/>
            <sz val="9"/>
            <color indexed="81"/>
            <rFont val="Tahoma"/>
            <family val="2"/>
          </rPr>
          <t>Ari Kahan:</t>
        </r>
        <r>
          <rPr>
            <sz val="9"/>
            <color indexed="81"/>
            <rFont val="Tahoma"/>
            <family val="2"/>
          </rPr>
          <t xml:space="preserve">
One form, two lines, to separate the level of burden.  Same number for those with collection system.   Slight reduction in those without per andre.</t>
        </r>
      </text>
    </comment>
    <comment ref="B42" authorId="0" shapeId="0" xr:uid="{00000000-0006-0000-0100-00000C000000}">
      <text>
        <r>
          <rPr>
            <b/>
            <sz val="9"/>
            <color indexed="81"/>
            <rFont val="Tahoma"/>
            <family val="2"/>
          </rPr>
          <t>Ari Kahan:</t>
        </r>
        <r>
          <rPr>
            <sz val="9"/>
            <color indexed="81"/>
            <rFont val="Tahoma"/>
            <family val="2"/>
          </rPr>
          <t xml:space="preserve">
includes growth in future years</t>
        </r>
      </text>
    </comment>
    <comment ref="B50" authorId="0" shapeId="0" xr:uid="{00000000-0006-0000-0100-00000D000000}">
      <text>
        <r>
          <rPr>
            <b/>
            <sz val="9"/>
            <color indexed="81"/>
            <rFont val="Tahoma"/>
            <family val="2"/>
          </rPr>
          <t>Ari Kahan:</t>
        </r>
        <r>
          <rPr>
            <sz val="9"/>
            <color indexed="81"/>
            <rFont val="Tahoma"/>
            <family val="2"/>
          </rPr>
          <t xml:space="preserve">
Unchanged estimate</t>
        </r>
      </text>
    </comment>
    <comment ref="B52" authorId="0" shapeId="0" xr:uid="{00000000-0006-0000-0100-00000E000000}">
      <text>
        <r>
          <rPr>
            <b/>
            <sz val="9"/>
            <color indexed="81"/>
            <rFont val="Tahoma"/>
            <family val="2"/>
          </rPr>
          <t>Ari Kahan:</t>
        </r>
        <r>
          <rPr>
            <sz val="9"/>
            <color indexed="81"/>
            <rFont val="Tahoma"/>
            <family val="2"/>
          </rPr>
          <t xml:space="preserve">
Unchanged estimate</t>
        </r>
      </text>
    </comment>
    <comment ref="B54" authorId="0" shapeId="0" xr:uid="{00000000-0006-0000-0100-00000F000000}">
      <text>
        <r>
          <rPr>
            <b/>
            <sz val="9"/>
            <color indexed="81"/>
            <rFont val="Tahoma"/>
            <family val="2"/>
          </rPr>
          <t>Ari Kahan:</t>
        </r>
        <r>
          <rPr>
            <sz val="9"/>
            <color indexed="81"/>
            <rFont val="Tahoma"/>
            <family val="2"/>
          </rPr>
          <t xml:space="preserve">
unchanged form and estimate</t>
        </r>
      </text>
    </comment>
    <comment ref="A69" authorId="0" shapeId="0" xr:uid="{00000000-0006-0000-0100-000010000000}">
      <text>
        <r>
          <rPr>
            <b/>
            <sz val="9"/>
            <color indexed="81"/>
            <rFont val="Tahoma"/>
            <family val="2"/>
          </rPr>
          <t>Ari Kahan:</t>
        </r>
        <r>
          <rPr>
            <sz val="9"/>
            <color indexed="81"/>
            <rFont val="Tahoma"/>
            <family val="2"/>
          </rPr>
          <t xml:space="preserve">
200 members, but most don't do it.  Less than ten last year.  Reduced hours per response, per discussions with ICF staff supporting program.
</t>
        </r>
      </text>
    </comment>
    <comment ref="A73" authorId="0" shapeId="0" xr:uid="{00000000-0006-0000-0100-000011000000}">
      <text>
        <r>
          <rPr>
            <b/>
            <sz val="9"/>
            <color indexed="81"/>
            <rFont val="Tahoma"/>
            <family val="2"/>
          </rPr>
          <t>Ari Kahan:</t>
        </r>
        <r>
          <rPr>
            <sz val="9"/>
            <color indexed="81"/>
            <rFont val="Tahoma"/>
            <family val="2"/>
          </rPr>
          <t xml:space="preserve">
does not include affiliates.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Nancy Gonzalez</author>
  </authors>
  <commentList>
    <comment ref="C21" authorId="0" shapeId="0" xr:uid="{00000000-0006-0000-0500-000001000000}">
      <text>
        <r>
          <rPr>
            <b/>
            <sz val="8"/>
            <color indexed="81"/>
            <rFont val="Tahoma"/>
            <family val="2"/>
          </rPr>
          <t>Nancy Gonzalez:</t>
        </r>
        <r>
          <rPr>
            <sz val="8"/>
            <color indexed="81"/>
            <rFont val="Tahoma"/>
            <family val="2"/>
          </rPr>
          <t xml:space="preserve">
This was originally reported as 4 responses per year.</t>
        </r>
      </text>
    </comment>
    <comment ref="D21" authorId="0" shapeId="0" xr:uid="{00000000-0006-0000-0500-000002000000}">
      <text>
        <r>
          <rPr>
            <b/>
            <sz val="8"/>
            <color indexed="81"/>
            <rFont val="Tahoma"/>
            <family val="2"/>
          </rPr>
          <t>Nancy Gonzalez:</t>
        </r>
        <r>
          <rPr>
            <sz val="8"/>
            <color indexed="81"/>
            <rFont val="Tahoma"/>
            <family val="2"/>
          </rPr>
          <t xml:space="preserve">
Corrected to reflect burden on form, reduced from 1 hour</t>
        </r>
      </text>
    </comment>
    <comment ref="C22" authorId="0" shapeId="0" xr:uid="{00000000-0006-0000-0500-000003000000}">
      <text>
        <r>
          <rPr>
            <b/>
            <sz val="9"/>
            <color indexed="81"/>
            <rFont val="Tahoma"/>
            <family val="2"/>
          </rPr>
          <t>Nancy Gonzalez:</t>
        </r>
        <r>
          <rPr>
            <sz val="9"/>
            <color indexed="81"/>
            <rFont val="Tahoma"/>
            <family val="2"/>
          </rPr>
          <t xml:space="preserve">
This was originally reported as 2 responses per year. It was changed to 1</t>
        </r>
      </text>
    </comment>
    <comment ref="A24" authorId="0" shapeId="0" xr:uid="{00000000-0006-0000-0500-000004000000}">
      <text>
        <r>
          <rPr>
            <b/>
            <sz val="8"/>
            <color indexed="81"/>
            <rFont val="Tahoma"/>
            <family val="2"/>
          </rPr>
          <t>Nancy Gonzalez:</t>
        </r>
        <r>
          <rPr>
            <sz val="8"/>
            <color indexed="81"/>
            <rFont val="Tahoma"/>
            <family val="2"/>
          </rPr>
          <t xml:space="preserve">
combined the financial ally product description and periodic updates forms, reduced burden by 110 hrs</t>
        </r>
      </text>
    </comment>
    <comment ref="G25" authorId="0" shapeId="0" xr:uid="{00000000-0006-0000-0500-000005000000}">
      <text>
        <r>
          <rPr>
            <b/>
            <sz val="9"/>
            <color indexed="81"/>
            <rFont val="Tahoma"/>
            <family val="2"/>
          </rPr>
          <t>Nancy Gonzalez:</t>
        </r>
        <r>
          <rPr>
            <sz val="9"/>
            <color indexed="81"/>
            <rFont val="Tahoma"/>
            <family val="2"/>
          </rPr>
          <t xml:space="preserve">
This number was reported in the original supporting statement</t>
        </r>
      </text>
    </comment>
  </commentList>
</comments>
</file>

<file path=xl/sharedStrings.xml><?xml version="1.0" encoding="utf-8"?>
<sst xmlns="http://schemas.openxmlformats.org/spreadsheetml/2006/main" count="566" uniqueCount="202">
  <si>
    <t>Annual Collection</t>
  </si>
  <si>
    <t>Number of Companies</t>
  </si>
  <si>
    <t>Related Collection Efforts</t>
  </si>
  <si>
    <t>12 training events per year</t>
  </si>
  <si>
    <t>Description</t>
  </si>
  <si>
    <t>Number of responses per year per participant</t>
  </si>
  <si>
    <t>Hours per response per participant</t>
  </si>
  <si>
    <t>Total hours per year per participant</t>
  </si>
  <si>
    <t>Total hours per year for all participants</t>
  </si>
  <si>
    <t>Course Evaluation</t>
  </si>
  <si>
    <t>In-Plant Trainings</t>
  </si>
  <si>
    <t>Summary of Annual Burden Hours for BBBP Information Collection</t>
  </si>
  <si>
    <t>Application Form</t>
  </si>
  <si>
    <t>Non-recurring initial submission (Approximately 40 applicants per year)</t>
  </si>
  <si>
    <r>
      <t>Assumptions for training events DOE expects to conduct</t>
    </r>
    <r>
      <rPr>
        <sz val="9"/>
        <color theme="1"/>
        <rFont val="Times New Roman"/>
        <family val="1"/>
      </rPr>
      <t>:</t>
    </r>
  </si>
  <si>
    <t>Non-recurring initial submission (participants may include non-Better Plants Companies). See attached form.</t>
  </si>
  <si>
    <t>Summary of Annual Burden Hours for BBC Information Collection</t>
  </si>
  <si>
    <t>Implementation Model</t>
  </si>
  <si>
    <r>
      <t>Financial Ally Products</t>
    </r>
    <r>
      <rPr>
        <sz val="9"/>
        <color theme="1"/>
        <rFont val="Times New Roman"/>
        <family val="1"/>
      </rPr>
      <t xml:space="preserve"> </t>
    </r>
  </si>
  <si>
    <t>Number of Respondents</t>
  </si>
  <si>
    <t>(OMB) Form 83-I</t>
  </si>
  <si>
    <t>Question #</t>
  </si>
  <si>
    <t>13 a: Number of respondents</t>
  </si>
  <si>
    <t>13 b: Total annual responses</t>
  </si>
  <si>
    <t>13 c: Total annual hours requested</t>
  </si>
  <si>
    <t>13 d: Current OMB inventory</t>
  </si>
  <si>
    <t>13 e: Difference</t>
  </si>
  <si>
    <t>13 f(1): Explanation of difference</t>
  </si>
  <si>
    <t>13 f(2): Adjustment</t>
  </si>
  <si>
    <t>14 a: Total annualized capital/startup cost</t>
  </si>
  <si>
    <t>14 b: Total annual cost (O&amp;M)</t>
  </si>
  <si>
    <t>14 c: Total annualized cost requested</t>
  </si>
  <si>
    <t>14 d: Current OMB inventory</t>
  </si>
  <si>
    <t>14 e: Difference</t>
  </si>
  <si>
    <t xml:space="preserve"> 14 f(2): Adjustment</t>
  </si>
  <si>
    <t>14 f(1): Explanation of difference</t>
  </si>
  <si>
    <t>Response</t>
  </si>
  <si>
    <t>BBC</t>
  </si>
  <si>
    <t>BBBP</t>
  </si>
  <si>
    <t>BBA</t>
  </si>
  <si>
    <t>Summary of Annual Burden Hours for BBA Information Collection</t>
  </si>
  <si>
    <t>Summary of Annual Burden Hours for BBC, BBBP &amp;BBA Information Collection</t>
  </si>
  <si>
    <t>Subtotal burden hours =</t>
  </si>
  <si>
    <t xml:space="preserve">  Subtotal number of responses =</t>
  </si>
  <si>
    <t xml:space="preserve">  Total number of responses =</t>
  </si>
  <si>
    <t xml:space="preserve">   Total burden hours =</t>
  </si>
  <si>
    <t xml:space="preserve">  Average burden hours per response =</t>
  </si>
  <si>
    <t xml:space="preserve">  Average annual burden hours per participant (varies by type of participant) =</t>
  </si>
  <si>
    <t>Total burden hours =</t>
  </si>
  <si>
    <t>Total number of responses =</t>
  </si>
  <si>
    <t>Total Cost =</t>
  </si>
  <si>
    <t xml:space="preserve">   Subtotal burden hours =</t>
  </si>
  <si>
    <t xml:space="preserve">  Average annual burden hours per participant varies by type of participant ( 1 - 6.5 hours) =</t>
  </si>
  <si>
    <t>Notes</t>
  </si>
  <si>
    <t>Y</t>
  </si>
  <si>
    <t xml:space="preserve">Program </t>
  </si>
  <si>
    <t xml:space="preserve">Website Profile Page Template </t>
  </si>
  <si>
    <t xml:space="preserve">Showcase Project </t>
  </si>
  <si>
    <t>Included in shared folder</t>
  </si>
  <si>
    <t>Summary of Collection Activity</t>
  </si>
  <si>
    <t>Average Burden Hours per Responder (form)</t>
  </si>
  <si>
    <t>Approved</t>
  </si>
  <si>
    <t>New</t>
  </si>
  <si>
    <t>a</t>
  </si>
  <si>
    <t>b</t>
  </si>
  <si>
    <t>c</t>
  </si>
  <si>
    <t>d</t>
  </si>
  <si>
    <t>e</t>
  </si>
  <si>
    <t>f</t>
  </si>
  <si>
    <t>g</t>
  </si>
  <si>
    <t>h</t>
  </si>
  <si>
    <t>i</t>
  </si>
  <si>
    <t>j</t>
  </si>
  <si>
    <t>k</t>
  </si>
  <si>
    <t>l</t>
  </si>
  <si>
    <t>m</t>
  </si>
  <si>
    <t>n</t>
  </si>
  <si>
    <t>Collection #</t>
  </si>
  <si>
    <t xml:space="preserve">Form </t>
  </si>
  <si>
    <t xml:space="preserve"> Description</t>
  </si>
  <si>
    <t>Form Type</t>
  </si>
  <si>
    <t>Amended</t>
  </si>
  <si>
    <t>Collection Status</t>
  </si>
  <si>
    <t>Average Total Burden Hours per Responder (supporting statement)</t>
  </si>
  <si>
    <r>
      <t xml:space="preserve">based on </t>
    </r>
    <r>
      <rPr>
        <sz val="11"/>
        <color rgb="FFFF0000"/>
        <rFont val="Calibri"/>
        <family val="2"/>
        <scheme val="minor"/>
      </rPr>
      <t xml:space="preserve">$39.47/ per hour rate </t>
    </r>
    <r>
      <rPr>
        <sz val="11"/>
        <color theme="1"/>
        <rFont val="Calibri"/>
        <family val="2"/>
        <scheme val="minor"/>
      </rPr>
      <t>for industrial engineers</t>
    </r>
  </si>
  <si>
    <t>Burden hour summary for BBC</t>
  </si>
  <si>
    <t>Burden hour summary for BBBP</t>
  </si>
  <si>
    <t>Burden hour summary for BBA</t>
  </si>
  <si>
    <t>Combined totals</t>
  </si>
  <si>
    <t>Total number of unduplicated respondents:</t>
  </si>
  <si>
    <t>Total annual responses:</t>
  </si>
  <si>
    <t>Total annual burden hours:</t>
  </si>
  <si>
    <t>Reports filed per person:</t>
  </si>
  <si>
    <t>Per Applicants:</t>
  </si>
  <si>
    <t xml:space="preserve">Average Burden hours Per Collection: </t>
  </si>
  <si>
    <t>Reports filed per person =</t>
  </si>
  <si>
    <t>approximately 15 participants per training</t>
  </si>
  <si>
    <t>Data collection</t>
  </si>
  <si>
    <t>Application form (Non-recurring initial submission)</t>
  </si>
  <si>
    <t>Facility–Level Energy Performance Data</t>
  </si>
  <si>
    <t xml:space="preserve">Supporting Statement Attachment: OMB Control Number – 1910-5141 </t>
  </si>
  <si>
    <t>Information Collection Burden Hour Reporting Summary</t>
  </si>
  <si>
    <t xml:space="preserve">  </t>
  </si>
  <si>
    <t>Financial Allies website profile. Initial submission and periodic updates. See attached form.</t>
  </si>
  <si>
    <t>Water Data Collection</t>
  </si>
  <si>
    <t>1.        </t>
  </si>
  <si>
    <t>2.        </t>
  </si>
  <si>
    <t>3.        </t>
  </si>
  <si>
    <t>4.        </t>
  </si>
  <si>
    <t>5.        </t>
  </si>
  <si>
    <t>6.        </t>
  </si>
  <si>
    <t>7.        </t>
  </si>
  <si>
    <t>8.        </t>
  </si>
  <si>
    <t>9.        </t>
  </si>
  <si>
    <t>10.    </t>
  </si>
  <si>
    <t>11.    </t>
  </si>
  <si>
    <t>12.    </t>
  </si>
  <si>
    <t>13.    </t>
  </si>
  <si>
    <t>14.    </t>
  </si>
  <si>
    <t>Annual Reporting Form</t>
  </si>
  <si>
    <t>Sign-up Form</t>
  </si>
  <si>
    <t xml:space="preserve"> Facility-Level Energy Data Reporting Template</t>
  </si>
  <si>
    <t>Implementation Model Template</t>
  </si>
  <si>
    <t>Showcase Project Template</t>
  </si>
  <si>
    <t>Website Profile Template</t>
  </si>
  <si>
    <t>Financial Ally Reporting  Template</t>
  </si>
  <si>
    <t>Website Profile Template for Financial Allies</t>
  </si>
  <si>
    <t>Water reporting form  </t>
  </si>
  <si>
    <t>Challenge - Better Buildings, Better Plants Challenge Annual Report Form.</t>
  </si>
  <si>
    <t>INPLT Course Evaluation</t>
  </si>
  <si>
    <t>INPLT Application Form.</t>
  </si>
  <si>
    <t>Better Buildings, Better Plants Pledge Annual Report Form.</t>
  </si>
  <si>
    <t xml:space="preserve">NOT UPDATED </t>
  </si>
  <si>
    <t>Attachment #</t>
  </si>
  <si>
    <t xml:space="preserve">Non-recurring initial submission. See attached form. </t>
  </si>
  <si>
    <t>cells in yellow are new information</t>
  </si>
  <si>
    <t>Initial submission. See attached form.</t>
  </si>
  <si>
    <t>Initial submission. This information will be collected via discussion on a conference call.</t>
  </si>
  <si>
    <t>Financial Allies data collection</t>
  </si>
  <si>
    <r>
      <t xml:space="preserve">One time, non-recurring action to initiate sharing of data already entered into Portfolio Manager. No DOE information collection form. </t>
    </r>
    <r>
      <rPr>
        <sz val="11"/>
        <color theme="1"/>
        <rFont val="Calibri"/>
        <family val="2"/>
      </rPr>
      <t xml:space="preserve"> </t>
    </r>
    <r>
      <rPr>
        <sz val="9"/>
        <color theme="1"/>
        <rFont val="Times New Roman"/>
        <family val="1"/>
      </rPr>
      <t>See EPA ICR 1772.05, “Information Collection Activities Associated with EPA’s ENERGY STAR Program in the Commercial and Industrial Sectors.”</t>
    </r>
  </si>
  <si>
    <t xml:space="preserve">Organization-Wide Plan </t>
  </si>
  <si>
    <t>Annual submission. (100 participants). See attached form.</t>
  </si>
  <si>
    <t xml:space="preserve">Better Buildings Facility-level Energy Reporting Form:Annual  data sharing.  </t>
  </si>
  <si>
    <t>Post-Training Follow-up with Host Plant</t>
  </si>
  <si>
    <t>One time, non-recurring phone survey to initiate sharing of implementation data from training (Approximately 12 Host Plants per year)</t>
  </si>
  <si>
    <t>Energy</t>
  </si>
  <si>
    <t>Water</t>
  </si>
  <si>
    <t>Multifamily</t>
  </si>
  <si>
    <t>Food service</t>
  </si>
  <si>
    <t>Street lights</t>
  </si>
  <si>
    <t>Water treatment</t>
  </si>
  <si>
    <t>Data centers</t>
  </si>
  <si>
    <r>
      <t>Assumptions for the 130 unduplicated respondents</t>
    </r>
    <r>
      <rPr>
        <sz val="9"/>
        <color theme="1"/>
        <rFont val="Times New Roman"/>
        <family val="1"/>
      </rPr>
      <t>:</t>
    </r>
  </si>
  <si>
    <t>85 participants are commercial partners</t>
  </si>
  <si>
    <t>15 participants are industrial partners</t>
  </si>
  <si>
    <t xml:space="preserve">22 participants are financial allies </t>
  </si>
  <si>
    <t>8 participants are utility allies</t>
  </si>
  <si>
    <t>Non-recurring initial submission (130 participants). See attached form.</t>
  </si>
  <si>
    <t>Initial submission and quarterly updates (100 participants). See attached form.</t>
  </si>
  <si>
    <t>Initial submission and quarterly update (100 participants). This information will be collected via discussion on a conference call.</t>
  </si>
  <si>
    <r>
      <t xml:space="preserve">One time, non-recurring action to initiate sharing of data already entered into Portfolio Manager (64 commercial partners). No DOE information collection form. </t>
    </r>
    <r>
      <rPr>
        <sz val="11"/>
        <color theme="1"/>
        <rFont val="Calibri"/>
        <family val="2"/>
      </rPr>
      <t xml:space="preserve"> </t>
    </r>
    <r>
      <rPr>
        <sz val="9"/>
        <color theme="1"/>
        <rFont val="Times New Roman"/>
        <family val="1"/>
      </rPr>
      <t>See EPA ICR 1772.05, “Information Collection Activities Associated with EPA’s ENERGY STAR Program in the Commercial and Industrial Sectors.”</t>
    </r>
  </si>
  <si>
    <t xml:space="preserve">Better Buildings Facility-level Energy Reporting Form: Semi-annual data sharing (21 commercial partners using DOE data collection tool. See attached form. </t>
  </si>
  <si>
    <t>Better Buildings Better Plants (BBBP) Annual Reporting Form: Annual data sharing (15 industrial partners using DOE data collection tool. See attached form.</t>
  </si>
  <si>
    <t>Financial Allies Product Description (22 financial allies). Initial submission and periodic updates. See attached form.</t>
  </si>
  <si>
    <t xml:space="preserve">Annual data report (companies with collection System) </t>
  </si>
  <si>
    <t>Annual data report (companies without collection System )</t>
  </si>
  <si>
    <t>Web profile development</t>
  </si>
  <si>
    <t xml:space="preserve">Report data verification-- </t>
  </si>
  <si>
    <t>Annual submission. (100 participants).</t>
  </si>
  <si>
    <t>Better Buildings Better Plants (BBBP)  Challenge Annual Reporting</t>
  </si>
  <si>
    <t xml:space="preserve">Annual Better Plants Program Pledge Form (companies with collection System) </t>
  </si>
  <si>
    <t>Annual Better Plants Program Pledge Form (companies without collection System )</t>
  </si>
  <si>
    <t xml:space="preserve">BBBP </t>
  </si>
  <si>
    <t>Total</t>
  </si>
  <si>
    <t>Verification</t>
  </si>
  <si>
    <t xml:space="preserve">Verify 25% of partner data </t>
  </si>
  <si>
    <t>Rate</t>
  </si>
  <si>
    <t>BB total</t>
  </si>
  <si>
    <t>Cells in yellow are new information</t>
  </si>
  <si>
    <t>Cells in orange means we have questions</t>
  </si>
  <si>
    <t>Cells in blue means we've not gotten there yet</t>
  </si>
  <si>
    <t>Better Plants - Better Practice Award Application Form</t>
  </si>
  <si>
    <t>Better Plants - Better Project Award Application Form</t>
  </si>
  <si>
    <t>Waste Data Collection</t>
  </si>
  <si>
    <t xml:space="preserve">  Total number of respondents =</t>
  </si>
  <si>
    <t>Summary of Annual Burden Hours for Better Climate Challenge Information Collection</t>
  </si>
  <si>
    <t>Summary of Annual Burden Hours for Better Buildings Challenge Information Collection</t>
  </si>
  <si>
    <t>Summary of Annual Burden Hours for Better Buildings Information Collection</t>
  </si>
  <si>
    <t>Awards</t>
  </si>
  <si>
    <t>Emissions Reduction Pathways Template</t>
  </si>
  <si>
    <t xml:space="preserve">Better Buildings Facility-level Energy Reporting Form: Annual  data sharing.  </t>
  </si>
  <si>
    <t>Total number of respondents =</t>
  </si>
  <si>
    <t xml:space="preserve">  Subtotal number of respondents =</t>
  </si>
  <si>
    <t>Number of Responses</t>
  </si>
  <si>
    <t xml:space="preserve">  Total number of respodents =</t>
  </si>
  <si>
    <t>Better Practice Award Application Form</t>
  </si>
  <si>
    <t>Better Project Award Application Form</t>
  </si>
  <si>
    <t>Emissions Reduction Template</t>
  </si>
  <si>
    <t xml:space="preserve">BBBP Annual Reporting Form (companies with collection System) </t>
  </si>
  <si>
    <t>BBBP Annual Reporting Form (companies without collection System )</t>
  </si>
  <si>
    <t>BBBP Challenge Annual Reporting Form</t>
  </si>
  <si>
    <t>BBBP Showcase Project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</si>
</sst>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_(&quot;$&quot;* #,##0_);_(&quot;$&quot;* \(#,##0\);_(&quot;$&quot;* &quot;-&quot;??_);_(@_)"/>
  </numFmts>
  <fonts count="31" x14ac:knownFonts="1">
    <font>
      <sz val="11"/>
      <color theme="1"/>
      <name val="Calibri"/>
      <family val="2"/>
      <scheme val="minor"/>
    </font>
    <font>
      <b/>
      <sz val="9"/>
      <color theme="1"/>
      <name val="Times New Roman"/>
      <family val="1"/>
    </font>
    <font>
      <sz val="9"/>
      <color theme="1"/>
      <name val="Times New Roman"/>
      <family val="1"/>
    </font>
    <font>
      <u/>
      <sz val="9"/>
      <color theme="1"/>
      <name val="Times New Roman"/>
      <family val="1"/>
    </font>
    <font>
      <b/>
      <sz val="11"/>
      <color theme="1"/>
      <name val="Calibri"/>
      <family val="2"/>
      <scheme val="minor"/>
    </font>
    <font>
      <b/>
      <sz val="14"/>
      <color theme="1"/>
      <name val="Calibri"/>
      <family val="2"/>
      <scheme val="minor"/>
    </font>
    <font>
      <sz val="11"/>
      <color rgb="FF1F497D"/>
      <name val="Calibri"/>
      <family val="2"/>
      <scheme val="minor"/>
    </font>
    <font>
      <sz val="11"/>
      <color theme="1"/>
      <name val="Calibri"/>
      <family val="2"/>
      <scheme val="minor"/>
    </font>
    <font>
      <sz val="11"/>
      <color rgb="FFFF0000"/>
      <name val="Calibri"/>
      <family val="2"/>
      <scheme val="minor"/>
    </font>
    <font>
      <b/>
      <sz val="9"/>
      <color rgb="FF000000"/>
      <name val="Times New Roman"/>
      <family val="1"/>
    </font>
    <font>
      <sz val="9"/>
      <color rgb="FF000000"/>
      <name val="Times New Roman"/>
      <family val="1"/>
    </font>
    <font>
      <sz val="9"/>
      <name val="Times New Roman"/>
      <family val="1"/>
    </font>
    <font>
      <b/>
      <sz val="9"/>
      <color theme="1"/>
      <name val="Times New Roman"/>
      <family val="1"/>
    </font>
    <font>
      <b/>
      <u/>
      <sz val="11"/>
      <color theme="1"/>
      <name val="Georgia"/>
      <family val="1"/>
    </font>
    <font>
      <sz val="11"/>
      <color theme="1"/>
      <name val="Georgia"/>
      <family val="1"/>
    </font>
    <font>
      <i/>
      <sz val="11"/>
      <color theme="1"/>
      <name val="Calibri"/>
      <family val="2"/>
      <scheme val="minor"/>
    </font>
    <font>
      <b/>
      <sz val="11"/>
      <color theme="1"/>
      <name val="Georgia"/>
      <family val="1"/>
    </font>
    <font>
      <b/>
      <sz val="12"/>
      <color theme="1"/>
      <name val="Times New Roman"/>
      <family val="1"/>
    </font>
    <font>
      <sz val="14"/>
      <color rgb="FFFF0000"/>
      <name val="Calibri"/>
      <family val="2"/>
      <scheme val="minor"/>
    </font>
    <font>
      <sz val="9"/>
      <color indexed="81"/>
      <name val="Tahoma"/>
      <family val="2"/>
    </font>
    <font>
      <b/>
      <sz val="9"/>
      <color indexed="81"/>
      <name val="Tahoma"/>
      <family val="2"/>
    </font>
    <font>
      <sz val="11"/>
      <color theme="1"/>
      <name val="Calibri"/>
      <family val="2"/>
    </font>
    <font>
      <sz val="11"/>
      <color rgb="FF000000"/>
      <name val="Calibri"/>
      <family val="2"/>
    </font>
    <font>
      <i/>
      <sz val="11"/>
      <color rgb="FF000000"/>
      <name val="Calibri"/>
      <family val="2"/>
    </font>
    <font>
      <sz val="11"/>
      <color rgb="FF4472C4"/>
      <name val="Calibri"/>
      <family val="2"/>
    </font>
    <font>
      <sz val="11"/>
      <color rgb="FF1F497D"/>
      <name val="Calibri"/>
      <family val="2"/>
    </font>
    <font>
      <b/>
      <sz val="8"/>
      <color indexed="81"/>
      <name val="Tahoma"/>
      <family val="2"/>
    </font>
    <font>
      <sz val="8"/>
      <color indexed="81"/>
      <name val="Tahoma"/>
      <family val="2"/>
    </font>
    <font>
      <sz val="12"/>
      <color theme="1"/>
      <name val="Times New Roman"/>
      <family val="1"/>
    </font>
    <font>
      <sz val="9"/>
      <color indexed="81"/>
      <name val="Tahoma"/>
      <charset val="1"/>
    </font>
    <font>
      <b/>
      <sz val="9"/>
      <color indexed="81"/>
      <name val="Tahoma"/>
      <charset val="1"/>
    </font>
  </fonts>
  <fills count="14">
    <fill>
      <patternFill patternType="none"/>
    </fill>
    <fill>
      <patternFill patternType="gray125"/>
    </fill>
    <fill>
      <patternFill patternType="solid">
        <fgColor rgb="FFD9D9D9"/>
        <bgColor indexed="64"/>
      </patternFill>
    </fill>
    <fill>
      <patternFill patternType="solid">
        <fgColor rgb="FFF3F3F3"/>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rgb="FF000000"/>
      </right>
      <top style="medium">
        <color indexed="64"/>
      </top>
      <bottom style="medium">
        <color indexed="64"/>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267">
    <xf numFmtId="0" fontId="0" fillId="0" borderId="0" xfId="0"/>
    <xf numFmtId="0" fontId="0" fillId="0" borderId="0" xfId="0" applyBorder="1"/>
    <xf numFmtId="0" fontId="0" fillId="0" borderId="0" xfId="0" applyBorder="1" applyAlignment="1">
      <alignment horizontal="right"/>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2" fillId="0" borderId="4" xfId="0" applyFont="1" applyBorder="1" applyAlignment="1">
      <alignment vertical="center"/>
    </xf>
    <xf numFmtId="0" fontId="2" fillId="0" borderId="9" xfId="0" applyFont="1" applyBorder="1" applyAlignment="1">
      <alignment vertical="center" wrapText="1"/>
    </xf>
    <xf numFmtId="0" fontId="2" fillId="4" borderId="9" xfId="0" applyFont="1" applyFill="1" applyBorder="1" applyAlignment="1">
      <alignment horizontal="center" vertical="center" wrapText="1"/>
    </xf>
    <xf numFmtId="0" fontId="3" fillId="0" borderId="10" xfId="0" applyFont="1" applyBorder="1" applyAlignment="1">
      <alignment horizontal="left" vertical="center" wrapText="1" indent="1"/>
    </xf>
    <xf numFmtId="0" fontId="3" fillId="0" borderId="11" xfId="0" applyFont="1" applyBorder="1" applyAlignment="1">
      <alignment vertical="center" wrapText="1"/>
    </xf>
    <xf numFmtId="0" fontId="3" fillId="0" borderId="12" xfId="0" applyFont="1" applyBorder="1" applyAlignment="1">
      <alignment vertical="center" wrapText="1"/>
    </xf>
    <xf numFmtId="0" fontId="2" fillId="0" borderId="5" xfId="0" applyFont="1" applyBorder="1" applyAlignment="1">
      <alignment horizontal="left" vertical="center" wrapText="1" inden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horizontal="left" vertical="center" wrapText="1" indent="1"/>
    </xf>
    <xf numFmtId="0" fontId="2" fillId="0" borderId="8" xfId="0" applyFont="1" applyBorder="1" applyAlignment="1">
      <alignment vertical="center" wrapText="1"/>
    </xf>
    <xf numFmtId="0" fontId="2" fillId="4" borderId="4" xfId="0" applyFont="1" applyFill="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 fillId="3" borderId="2" xfId="0" applyFont="1" applyFill="1" applyBorder="1" applyAlignment="1">
      <alignment horizontal="center" vertical="center" wrapText="1"/>
    </xf>
    <xf numFmtId="0" fontId="4" fillId="0" borderId="0" xfId="0" applyFont="1"/>
    <xf numFmtId="164" fontId="0" fillId="0" borderId="0" xfId="0" applyNumberFormat="1"/>
    <xf numFmtId="0" fontId="6" fillId="0" borderId="0" xfId="0" applyFont="1"/>
    <xf numFmtId="0" fontId="0" fillId="0" borderId="0" xfId="0" applyAlignment="1">
      <alignment horizontal="right"/>
    </xf>
    <xf numFmtId="6" fontId="0" fillId="0" borderId="0" xfId="0" applyNumberFormat="1"/>
    <xf numFmtId="0" fontId="0" fillId="0" borderId="0" xfId="0" applyNumberFormat="1"/>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3" borderId="1" xfId="0" applyFont="1" applyFill="1" applyBorder="1" applyAlignment="1">
      <alignment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10" fillId="4" borderId="9" xfId="0" applyFont="1" applyFill="1" applyBorder="1" applyAlignment="1">
      <alignment horizontal="center" vertical="center" wrapText="1"/>
    </xf>
    <xf numFmtId="0" fontId="9" fillId="3" borderId="8" xfId="0" applyFont="1" applyFill="1" applyBorder="1" applyAlignment="1">
      <alignment vertical="center" wrapText="1"/>
    </xf>
    <xf numFmtId="0" fontId="9" fillId="3" borderId="7" xfId="0" applyFont="1" applyFill="1" applyBorder="1" applyAlignment="1">
      <alignment vertical="center" wrapText="1"/>
    </xf>
    <xf numFmtId="0" fontId="10" fillId="0" borderId="4" xfId="0" applyFont="1" applyBorder="1" applyAlignment="1">
      <alignment vertical="center"/>
    </xf>
    <xf numFmtId="0" fontId="9" fillId="3" borderId="7" xfId="0" applyFont="1" applyFill="1" applyBorder="1" applyAlignment="1">
      <alignment horizontal="right" vertical="center" wrapText="1"/>
    </xf>
    <xf numFmtId="0" fontId="9" fillId="3" borderId="9" xfId="0" applyFont="1" applyFill="1" applyBorder="1" applyAlignment="1">
      <alignment horizontal="right" vertical="center" wrapText="1"/>
    </xf>
    <xf numFmtId="0" fontId="10" fillId="0" borderId="23" xfId="0" applyFont="1" applyBorder="1" applyAlignment="1">
      <alignment vertical="center"/>
    </xf>
    <xf numFmtId="0" fontId="10" fillId="4" borderId="23" xfId="0" applyFont="1" applyFill="1" applyBorder="1" applyAlignment="1">
      <alignment horizontal="center" vertical="center" wrapText="1"/>
    </xf>
    <xf numFmtId="1" fontId="0" fillId="0" borderId="0" xfId="0" applyNumberFormat="1"/>
    <xf numFmtId="0" fontId="0" fillId="0" borderId="0" xfId="0" applyFill="1"/>
    <xf numFmtId="6" fontId="0" fillId="0" borderId="0" xfId="0" applyNumberFormat="1" applyFill="1"/>
    <xf numFmtId="0" fontId="9" fillId="3" borderId="8" xfId="0" applyFont="1" applyFill="1" applyBorder="1" applyAlignment="1">
      <alignment horizontal="right" vertical="center" wrapText="1"/>
    </xf>
    <xf numFmtId="0" fontId="9" fillId="3" borderId="20" xfId="0" applyFont="1" applyFill="1" applyBorder="1" applyAlignment="1">
      <alignment vertical="center" wrapText="1"/>
    </xf>
    <xf numFmtId="0" fontId="2" fillId="6" borderId="7" xfId="0" applyFont="1" applyFill="1" applyBorder="1"/>
    <xf numFmtId="0" fontId="2" fillId="6" borderId="8" xfId="0" applyFont="1" applyFill="1" applyBorder="1"/>
    <xf numFmtId="0" fontId="2" fillId="6" borderId="1" xfId="0" applyFont="1" applyFill="1" applyBorder="1"/>
    <xf numFmtId="0" fontId="2" fillId="6" borderId="2" xfId="0" applyFont="1" applyFill="1" applyBorder="1"/>
    <xf numFmtId="0" fontId="2" fillId="4" borderId="3" xfId="0" applyFont="1" applyFill="1" applyBorder="1" applyAlignment="1">
      <alignment horizontal="center" vertical="center" wrapText="1"/>
    </xf>
    <xf numFmtId="0" fontId="0" fillId="0" borderId="0" xfId="0" applyFont="1"/>
    <xf numFmtId="0" fontId="0" fillId="0" borderId="0" xfId="0" applyFont="1" applyAlignment="1">
      <alignment vertical="center"/>
    </xf>
    <xf numFmtId="0" fontId="2" fillId="0" borderId="0" xfId="0" applyFont="1"/>
    <xf numFmtId="0" fontId="2" fillId="0" borderId="0" xfId="0" applyFont="1" applyAlignment="1">
      <alignment horizontal="center"/>
    </xf>
    <xf numFmtId="0" fontId="1" fillId="0" borderId="0" xfId="0" applyFont="1" applyFill="1" applyAlignment="1">
      <alignment horizontal="center"/>
    </xf>
    <xf numFmtId="0" fontId="2" fillId="0" borderId="0" xfId="0" applyFont="1" applyFill="1"/>
    <xf numFmtId="0" fontId="11" fillId="4" borderId="9" xfId="0"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applyAlignment="1">
      <alignment horizontal="center" wrapText="1"/>
    </xf>
    <xf numFmtId="0" fontId="2" fillId="0" borderId="0" xfId="0" applyFont="1" applyAlignment="1">
      <alignment horizontal="left"/>
    </xf>
    <xf numFmtId="0" fontId="2" fillId="0" borderId="0" xfId="0" applyFont="1" applyAlignment="1">
      <alignment horizontal="left" wrapText="1"/>
    </xf>
    <xf numFmtId="0" fontId="1" fillId="0" borderId="0" xfId="0" applyFont="1" applyFill="1"/>
    <xf numFmtId="0" fontId="2" fillId="0" borderId="14" xfId="0" applyFont="1" applyBorder="1" applyAlignment="1">
      <alignment vertical="center" wrapText="1"/>
    </xf>
    <xf numFmtId="0" fontId="2" fillId="0" borderId="0" xfId="0" applyFont="1" applyAlignment="1">
      <alignment vertical="center" wrapText="1"/>
    </xf>
    <xf numFmtId="0" fontId="1" fillId="0" borderId="0" xfId="0" applyFont="1" applyFill="1" applyAlignment="1">
      <alignment horizontal="center"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indent="10"/>
    </xf>
    <xf numFmtId="0" fontId="16" fillId="0" borderId="0" xfId="0" applyFont="1" applyAlignment="1">
      <alignment vertical="center"/>
    </xf>
    <xf numFmtId="164" fontId="0" fillId="0" borderId="0" xfId="0" applyNumberFormat="1" applyFont="1"/>
    <xf numFmtId="164" fontId="0" fillId="0" borderId="0" xfId="0" applyNumberFormat="1" applyFont="1" applyAlignment="1">
      <alignment vertical="center"/>
    </xf>
    <xf numFmtId="2" fontId="0" fillId="0" borderId="0" xfId="0" applyNumberFormat="1"/>
    <xf numFmtId="164" fontId="4" fillId="0" borderId="0" xfId="0" applyNumberFormat="1" applyFont="1"/>
    <xf numFmtId="0" fontId="2" fillId="0" borderId="14" xfId="0" applyFont="1" applyBorder="1" applyAlignment="1">
      <alignment horizontal="center" vertical="center" wrapText="1"/>
    </xf>
    <xf numFmtId="0" fontId="15" fillId="0" borderId="0" xfId="0" applyFont="1" applyAlignment="1">
      <alignment horizontal="right" vertical="center"/>
    </xf>
    <xf numFmtId="2" fontId="0" fillId="0" borderId="0" xfId="0" applyNumberFormat="1" applyFont="1"/>
    <xf numFmtId="2" fontId="0" fillId="0" borderId="0" xfId="0" applyNumberFormat="1" applyFont="1" applyAlignment="1">
      <alignment vertical="center"/>
    </xf>
    <xf numFmtId="0" fontId="1" fillId="3" borderId="3" xfId="0" applyFont="1" applyFill="1" applyBorder="1" applyAlignment="1">
      <alignment horizontal="center" vertical="center" wrapText="1"/>
    </xf>
    <xf numFmtId="164" fontId="1" fillId="3" borderId="3" xfId="0" applyNumberFormat="1"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0" fontId="1" fillId="6" borderId="3" xfId="0" applyFont="1" applyFill="1" applyBorder="1" applyAlignment="1">
      <alignment horizontal="center"/>
    </xf>
    <xf numFmtId="0" fontId="1" fillId="6" borderId="9" xfId="0" applyFont="1" applyFill="1" applyBorder="1" applyAlignment="1">
      <alignment horizontal="center"/>
    </xf>
    <xf numFmtId="165" fontId="1" fillId="6" borderId="9" xfId="1" applyNumberFormat="1" applyFont="1" applyFill="1" applyBorder="1" applyAlignment="1" applyProtection="1">
      <alignment horizontal="center"/>
      <protection locked="0"/>
    </xf>
    <xf numFmtId="0" fontId="2" fillId="0" borderId="8" xfId="0" applyFont="1" applyBorder="1" applyAlignment="1">
      <alignment horizontal="left" vertical="center" wrapText="1"/>
    </xf>
    <xf numFmtId="0" fontId="2" fillId="0" borderId="10" xfId="0" applyFont="1" applyBorder="1" applyAlignment="1">
      <alignment vertical="center" wrapText="1"/>
    </xf>
    <xf numFmtId="0" fontId="18" fillId="0" borderId="0" xfId="0" applyFont="1"/>
    <xf numFmtId="0" fontId="0" fillId="7" borderId="0" xfId="0" applyFill="1" applyAlignment="1">
      <alignment horizontal="right"/>
    </xf>
    <xf numFmtId="0" fontId="8" fillId="7" borderId="0" xfId="0" applyFont="1" applyFill="1" applyAlignment="1">
      <alignment horizontal="right"/>
    </xf>
    <xf numFmtId="164" fontId="8" fillId="7" borderId="0" xfId="0" applyNumberFormat="1" applyFont="1" applyFill="1" applyAlignment="1">
      <alignment horizontal="right"/>
    </xf>
    <xf numFmtId="164" fontId="0" fillId="7" borderId="0" xfId="0" applyNumberFormat="1" applyFill="1" applyAlignment="1">
      <alignment horizontal="right"/>
    </xf>
    <xf numFmtId="0" fontId="0" fillId="7" borderId="0" xfId="0" applyFill="1" applyAlignment="1">
      <alignment horizontal="right" vertical="center" wrapText="1"/>
    </xf>
    <xf numFmtId="0" fontId="0" fillId="7" borderId="0" xfId="0" applyFill="1" applyBorder="1" applyAlignment="1">
      <alignment horizontal="right" vertical="center" wrapText="1"/>
    </xf>
    <xf numFmtId="164" fontId="0" fillId="7" borderId="0" xfId="0" applyNumberFormat="1" applyFill="1" applyAlignment="1">
      <alignment horizontal="right" vertical="center" wrapText="1"/>
    </xf>
    <xf numFmtId="0" fontId="0" fillId="7" borderId="0" xfId="0" applyFill="1" applyBorder="1" applyAlignment="1">
      <alignment horizontal="right"/>
    </xf>
    <xf numFmtId="165" fontId="0" fillId="7" borderId="0" xfId="0" applyNumberFormat="1" applyFill="1" applyBorder="1" applyAlignment="1">
      <alignment horizontal="right"/>
    </xf>
    <xf numFmtId="0" fontId="1" fillId="6" borderId="1" xfId="0" applyFont="1" applyFill="1" applyBorder="1" applyAlignment="1">
      <alignment vertical="center" wrapText="1"/>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2" fillId="7" borderId="0" xfId="0" applyFont="1" applyFill="1" applyBorder="1" applyAlignment="1">
      <alignment horizontal="right" vertical="center" wrapText="1"/>
    </xf>
    <xf numFmtId="0" fontId="2" fillId="8" borderId="9" xfId="0" applyFont="1" applyFill="1" applyBorder="1" applyAlignment="1">
      <alignment horizontal="center" vertical="center" wrapText="1"/>
    </xf>
    <xf numFmtId="0" fontId="2" fillId="8" borderId="8" xfId="0" applyFont="1" applyFill="1" applyBorder="1" applyAlignment="1">
      <alignment horizontal="left" vertical="center" wrapText="1"/>
    </xf>
    <xf numFmtId="0" fontId="2" fillId="8" borderId="14"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vertical="center" wrapText="1"/>
    </xf>
    <xf numFmtId="0" fontId="23" fillId="7" borderId="0" xfId="0" applyFont="1" applyFill="1" applyBorder="1" applyAlignment="1">
      <alignment horizontal="center" vertical="center"/>
    </xf>
    <xf numFmtId="0" fontId="24" fillId="7" borderId="0" xfId="0" applyFont="1" applyFill="1" applyBorder="1" applyAlignment="1">
      <alignment horizontal="center" vertical="center"/>
    </xf>
    <xf numFmtId="0" fontId="25" fillId="7" borderId="0" xfId="0" applyFont="1" applyFill="1" applyBorder="1" applyAlignment="1">
      <alignment horizontal="center" vertical="center"/>
    </xf>
    <xf numFmtId="0" fontId="22" fillId="0" borderId="27" xfId="0" applyFont="1" applyBorder="1" applyAlignment="1">
      <alignment vertical="center"/>
    </xf>
    <xf numFmtId="0" fontId="23" fillId="2" borderId="27" xfId="0" applyFont="1" applyFill="1" applyBorder="1" applyAlignment="1">
      <alignment horizontal="center" vertical="center"/>
    </xf>
    <xf numFmtId="0" fontId="22" fillId="0" borderId="27" xfId="0" applyFont="1" applyBorder="1" applyAlignment="1">
      <alignment horizontal="center" vertical="center"/>
    </xf>
    <xf numFmtId="0" fontId="24" fillId="0" borderId="27" xfId="0" applyFont="1" applyBorder="1" applyAlignment="1">
      <alignment horizontal="center" vertical="center"/>
    </xf>
    <xf numFmtId="0" fontId="25" fillId="0" borderId="27" xfId="0" applyFont="1" applyBorder="1" applyAlignment="1">
      <alignment horizontal="center" vertical="center"/>
    </xf>
    <xf numFmtId="0" fontId="2" fillId="7"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5" xfId="0" applyBorder="1"/>
    <xf numFmtId="0" fontId="8" fillId="0" borderId="0" xfId="0" applyFont="1"/>
    <xf numFmtId="164" fontId="8" fillId="0" borderId="0" xfId="0" applyNumberFormat="1" applyFont="1"/>
    <xf numFmtId="0" fontId="0" fillId="0" borderId="0" xfId="0" applyAlignment="1">
      <alignment horizontal="right" vertical="center" wrapText="1"/>
    </xf>
    <xf numFmtId="0" fontId="0" fillId="0" borderId="0" xfId="0" applyBorder="1" applyAlignment="1">
      <alignment horizontal="right" vertical="center" wrapText="1"/>
    </xf>
    <xf numFmtId="164" fontId="0" fillId="0" borderId="0" xfId="0" applyNumberFormat="1" applyAlignment="1">
      <alignment horizontal="right" vertical="center" wrapText="1"/>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165" fontId="0" fillId="0" borderId="0" xfId="0" applyNumberFormat="1" applyBorder="1"/>
    <xf numFmtId="0" fontId="1" fillId="6" borderId="3" xfId="0" applyFont="1" applyFill="1" applyBorder="1" applyAlignment="1">
      <alignment horizontal="center" vertical="center"/>
    </xf>
    <xf numFmtId="0" fontId="1" fillId="6" borderId="9" xfId="0" applyFont="1" applyFill="1" applyBorder="1" applyAlignment="1">
      <alignment horizontal="center" vertical="center"/>
    </xf>
    <xf numFmtId="165" fontId="1" fillId="6" borderId="9" xfId="1" applyNumberFormat="1" applyFont="1" applyFill="1" applyBorder="1" applyAlignment="1" applyProtection="1">
      <alignment horizontal="center" vertical="center"/>
      <protection locked="0"/>
    </xf>
    <xf numFmtId="2" fontId="1" fillId="3" borderId="3" xfId="0" applyNumberFormat="1" applyFont="1" applyFill="1" applyBorder="1" applyAlignment="1">
      <alignment horizontal="center" vertical="center" wrapText="1"/>
    </xf>
    <xf numFmtId="0" fontId="1" fillId="9" borderId="5" xfId="0" applyFont="1" applyFill="1" applyBorder="1" applyAlignment="1">
      <alignment vertical="center" wrapText="1"/>
    </xf>
    <xf numFmtId="0" fontId="1" fillId="9" borderId="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7" borderId="27" xfId="0" applyFont="1" applyFill="1" applyBorder="1" applyAlignment="1">
      <alignment vertical="center" wrapText="1"/>
    </xf>
    <xf numFmtId="0" fontId="1" fillId="7" borderId="27" xfId="0" applyFont="1" applyFill="1" applyBorder="1" applyAlignment="1">
      <alignment horizontal="center" vertical="center" wrapText="1"/>
    </xf>
    <xf numFmtId="0" fontId="28" fillId="0" borderId="0" xfId="0" applyFont="1"/>
    <xf numFmtId="44" fontId="0" fillId="7" borderId="0" xfId="0" applyNumberFormat="1" applyFill="1" applyAlignment="1">
      <alignment horizontal="right"/>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 fillId="3" borderId="9" xfId="0" applyFont="1" applyFill="1" applyBorder="1" applyAlignment="1">
      <alignment vertical="center" wrapText="1"/>
    </xf>
    <xf numFmtId="0" fontId="2" fillId="0" borderId="1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2" fillId="8" borderId="31" xfId="0" applyFont="1" applyFill="1" applyBorder="1" applyAlignment="1">
      <alignment horizontal="left" vertical="center" wrapText="1"/>
    </xf>
    <xf numFmtId="0" fontId="2" fillId="10" borderId="32" xfId="0" applyFont="1" applyFill="1" applyBorder="1" applyAlignment="1">
      <alignment horizontal="left" vertical="center" wrapText="1"/>
    </xf>
    <xf numFmtId="0" fontId="2" fillId="11" borderId="33"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7" xfId="0" applyFont="1" applyBorder="1" applyAlignment="1">
      <alignment vertical="center" wrapText="1"/>
    </xf>
    <xf numFmtId="0" fontId="10" fillId="0" borderId="27" xfId="0" applyFont="1" applyBorder="1" applyAlignment="1">
      <alignment vertical="center"/>
    </xf>
    <xf numFmtId="0" fontId="10" fillId="0" borderId="2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7" xfId="0" applyFont="1" applyBorder="1" applyAlignment="1">
      <alignment vertical="center" wrapText="1"/>
    </xf>
    <xf numFmtId="0" fontId="1" fillId="3" borderId="27" xfId="0" applyFont="1" applyFill="1" applyBorder="1" applyAlignment="1">
      <alignment vertical="center" wrapText="1"/>
    </xf>
    <xf numFmtId="0" fontId="2" fillId="0" borderId="27" xfId="0" applyFont="1" applyBorder="1" applyAlignment="1">
      <alignment vertical="center" wrapText="1"/>
    </xf>
    <xf numFmtId="0" fontId="2" fillId="0" borderId="27"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0" borderId="27" xfId="0" applyFont="1" applyBorder="1" applyAlignment="1">
      <alignment horizontal="center" vertical="center" wrapText="1"/>
    </xf>
    <xf numFmtId="0" fontId="1" fillId="3" borderId="27"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 fillId="6" borderId="27" xfId="0" applyFont="1" applyFill="1" applyBorder="1" applyAlignment="1">
      <alignment vertical="center" wrapText="1"/>
    </xf>
    <xf numFmtId="0" fontId="1" fillId="13" borderId="27" xfId="0" applyFont="1" applyFill="1" applyBorder="1" applyAlignment="1">
      <alignment horizontal="center" vertical="center" wrapText="1"/>
    </xf>
    <xf numFmtId="164" fontId="1" fillId="13" borderId="27" xfId="0" applyNumberFormat="1" applyFont="1" applyFill="1" applyBorder="1" applyAlignment="1">
      <alignment horizontal="center" vertical="center" wrapText="1"/>
    </xf>
    <xf numFmtId="0" fontId="2" fillId="4" borderId="27" xfId="0" applyFont="1" applyFill="1" applyBorder="1" applyAlignment="1">
      <alignment horizontal="center" vertical="center" wrapText="1"/>
    </xf>
    <xf numFmtId="1" fontId="1" fillId="13" borderId="27" xfId="0" applyNumberFormat="1" applyFont="1" applyFill="1" applyBorder="1" applyAlignment="1">
      <alignment horizontal="center" vertical="center" wrapText="1"/>
    </xf>
    <xf numFmtId="0" fontId="3" fillId="0" borderId="0" xfId="0" applyFont="1" applyBorder="1" applyAlignment="1">
      <alignment vertical="center" wrapText="1"/>
    </xf>
    <xf numFmtId="0" fontId="2" fillId="0" borderId="27" xfId="0" applyFont="1" applyBorder="1" applyAlignment="1">
      <alignment vertical="center"/>
    </xf>
    <xf numFmtId="0" fontId="2" fillId="0" borderId="27" xfId="0" applyFont="1" applyFill="1" applyBorder="1" applyAlignment="1">
      <alignment vertical="center"/>
    </xf>
    <xf numFmtId="0" fontId="2" fillId="4" borderId="27" xfId="0" applyFont="1" applyFill="1" applyBorder="1" applyAlignment="1">
      <alignment vertical="center" wrapText="1"/>
    </xf>
    <xf numFmtId="0" fontId="11" fillId="4" borderId="27" xfId="0" applyFont="1" applyFill="1" applyBorder="1" applyAlignment="1">
      <alignment horizontal="center" vertical="center" wrapText="1"/>
    </xf>
    <xf numFmtId="0" fontId="2" fillId="0" borderId="27" xfId="0" applyFont="1" applyFill="1" applyBorder="1" applyAlignment="1">
      <alignment vertical="center" wrapText="1"/>
    </xf>
    <xf numFmtId="164" fontId="1" fillId="3" borderId="27" xfId="0" applyNumberFormat="1" applyFont="1" applyFill="1" applyBorder="1" applyAlignment="1">
      <alignment horizontal="center" vertical="center" wrapText="1"/>
    </xf>
    <xf numFmtId="0" fontId="9" fillId="2" borderId="27" xfId="0" applyFont="1" applyFill="1" applyBorder="1" applyAlignment="1">
      <alignment horizontal="center" vertical="center" wrapText="1"/>
    </xf>
    <xf numFmtId="2" fontId="9" fillId="2" borderId="27" xfId="0" applyNumberFormat="1" applyFont="1" applyFill="1" applyBorder="1" applyAlignment="1">
      <alignment horizontal="center" vertical="center" wrapText="1"/>
    </xf>
    <xf numFmtId="0" fontId="3" fillId="0" borderId="18" xfId="0" applyFont="1" applyBorder="1" applyAlignment="1">
      <alignment horizontal="left" vertical="center" wrapText="1" indent="1"/>
    </xf>
    <xf numFmtId="0" fontId="3" fillId="0" borderId="19" xfId="0" applyFont="1" applyBorder="1" applyAlignment="1">
      <alignment vertical="center" wrapText="1"/>
    </xf>
    <xf numFmtId="0" fontId="2" fillId="0" borderId="18" xfId="0" applyFont="1" applyFill="1" applyBorder="1" applyAlignment="1">
      <alignment horizontal="left" vertical="center" wrapText="1" indent="1"/>
    </xf>
    <xf numFmtId="0" fontId="2" fillId="0" borderId="19" xfId="0" applyFont="1" applyBorder="1" applyAlignment="1">
      <alignment vertical="center" wrapText="1"/>
    </xf>
    <xf numFmtId="0" fontId="9" fillId="3" borderId="27" xfId="0" applyFont="1" applyFill="1" applyBorder="1" applyAlignment="1">
      <alignment vertical="center" wrapText="1"/>
    </xf>
    <xf numFmtId="0" fontId="10" fillId="12" borderId="27" xfId="0" applyFont="1" applyFill="1" applyBorder="1" applyAlignment="1">
      <alignment vertical="center"/>
    </xf>
    <xf numFmtId="0" fontId="10" fillId="12" borderId="27"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13" borderId="27" xfId="0" applyFont="1" applyFill="1" applyBorder="1" applyAlignment="1">
      <alignment horizontal="center" vertical="center" wrapText="1"/>
    </xf>
    <xf numFmtId="2" fontId="9" fillId="13" borderId="27" xfId="0" applyNumberFormat="1" applyFont="1" applyFill="1" applyBorder="1" applyAlignment="1">
      <alignment horizontal="center" vertical="center" wrapText="1"/>
    </xf>
    <xf numFmtId="2" fontId="1" fillId="6" borderId="3" xfId="0" applyNumberFormat="1" applyFont="1" applyFill="1" applyBorder="1" applyAlignment="1">
      <alignment horizontal="center" vertical="center"/>
    </xf>
    <xf numFmtId="164" fontId="2" fillId="0" borderId="27" xfId="0" applyNumberFormat="1" applyFont="1" applyFill="1" applyBorder="1" applyAlignment="1">
      <alignment horizontal="center" vertical="center" wrapText="1"/>
    </xf>
    <xf numFmtId="2" fontId="1" fillId="13" borderId="27" xfId="0" applyNumberFormat="1" applyFont="1" applyFill="1" applyBorder="1" applyAlignment="1">
      <alignment horizontal="center" vertical="center" wrapText="1"/>
    </xf>
    <xf numFmtId="1" fontId="9" fillId="2" borderId="27" xfId="0" applyNumberFormat="1" applyFont="1" applyFill="1" applyBorder="1" applyAlignment="1">
      <alignment horizontal="center" vertical="center" wrapText="1"/>
    </xf>
    <xf numFmtId="1" fontId="1" fillId="3" borderId="27" xfId="0" applyNumberFormat="1" applyFont="1" applyFill="1" applyBorder="1" applyAlignment="1">
      <alignment horizontal="center" vertical="center" wrapText="1"/>
    </xf>
    <xf numFmtId="164" fontId="2" fillId="0" borderId="27" xfId="0" applyNumberFormat="1" applyFont="1" applyBorder="1" applyAlignment="1">
      <alignment horizontal="center" vertical="center" wrapText="1"/>
    </xf>
    <xf numFmtId="2" fontId="1" fillId="3" borderId="27" xfId="0" applyNumberFormat="1" applyFont="1" applyFill="1" applyBorder="1" applyAlignment="1">
      <alignment horizontal="center" vertical="center" wrapText="1"/>
    </xf>
    <xf numFmtId="1" fontId="1" fillId="6" borderId="9" xfId="0" applyNumberFormat="1" applyFont="1" applyFill="1" applyBorder="1" applyAlignment="1">
      <alignment horizontal="center" vertical="center"/>
    </xf>
    <xf numFmtId="0" fontId="1" fillId="0" borderId="27" xfId="0" applyFont="1" applyFill="1" applyBorder="1" applyAlignment="1">
      <alignment vertical="center" wrapText="1"/>
    </xf>
    <xf numFmtId="0" fontId="1" fillId="6" borderId="24" xfId="0" applyFont="1" applyFill="1" applyBorder="1" applyAlignment="1">
      <alignment horizontal="right"/>
    </xf>
    <xf numFmtId="0" fontId="9" fillId="2" borderId="27" xfId="0" applyFont="1" applyFill="1" applyBorder="1" applyAlignment="1">
      <alignment horizontal="right" vertical="center" wrapText="1"/>
    </xf>
    <xf numFmtId="0" fontId="9" fillId="13" borderId="27" xfId="0" applyFont="1" applyFill="1" applyBorder="1" applyAlignment="1">
      <alignment horizontal="right" vertic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1" fillId="6" borderId="2" xfId="0" applyFont="1" applyFill="1" applyBorder="1" applyAlignment="1">
      <alignment horizontal="right"/>
    </xf>
    <xf numFmtId="0" fontId="1" fillId="6" borderId="8" xfId="0" applyFont="1" applyFill="1" applyBorder="1" applyAlignment="1">
      <alignment horizontal="right"/>
    </xf>
    <xf numFmtId="0" fontId="9" fillId="3" borderId="27" xfId="0" applyFont="1" applyFill="1" applyBorder="1" applyAlignment="1">
      <alignment horizontal="right" vertical="center" wrapText="1"/>
    </xf>
    <xf numFmtId="0" fontId="1" fillId="3" borderId="27" xfId="0" applyFont="1" applyFill="1" applyBorder="1" applyAlignment="1">
      <alignment horizontal="right" vertical="center" wrapText="1"/>
    </xf>
    <xf numFmtId="0" fontId="1" fillId="2" borderId="27" xfId="0" applyFont="1" applyFill="1" applyBorder="1" applyAlignment="1">
      <alignment horizontal="center" vertical="center" wrapText="1"/>
    </xf>
    <xf numFmtId="0" fontId="17" fillId="5" borderId="0" xfId="0" applyFont="1" applyFill="1" applyAlignment="1">
      <alignment horizontal="center" vertical="center"/>
    </xf>
    <xf numFmtId="0" fontId="1" fillId="13" borderId="27" xfId="0" applyFont="1" applyFill="1" applyBorder="1" applyAlignment="1">
      <alignment horizontal="right" vertical="center" wrapText="1"/>
    </xf>
    <xf numFmtId="0" fontId="1" fillId="13" borderId="34" xfId="0" applyFont="1" applyFill="1" applyBorder="1" applyAlignment="1">
      <alignment horizontal="right" vertical="center" wrapText="1"/>
    </xf>
    <xf numFmtId="0" fontId="1" fillId="13" borderId="35"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9" fillId="2" borderId="2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1" fillId="3" borderId="2"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3" borderId="24"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22" xfId="0" applyFont="1" applyFill="1" applyBorder="1" applyAlignment="1">
      <alignment horizontal="right" vertical="center" wrapText="1"/>
    </xf>
    <xf numFmtId="0" fontId="9" fillId="3" borderId="2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2" fillId="0" borderId="25" xfId="0" applyFont="1" applyBorder="1" applyAlignment="1">
      <alignment horizontal="left" vertical="center" wrapText="1"/>
    </xf>
    <xf numFmtId="0" fontId="2" fillId="0" borderId="8" xfId="0" applyFont="1" applyBorder="1" applyAlignment="1">
      <alignment horizontal="left" vertical="center" wrapText="1"/>
    </xf>
    <xf numFmtId="0" fontId="2" fillId="0" borderId="26"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0" fontId="2" fillId="0" borderId="19" xfId="0" applyFont="1" applyBorder="1" applyAlignment="1">
      <alignment horizontal="left" vertical="center" wrapText="1"/>
    </xf>
    <xf numFmtId="0" fontId="5" fillId="5" borderId="0" xfId="0" applyFont="1" applyFill="1" applyAlignment="1">
      <alignment horizontal="center"/>
    </xf>
    <xf numFmtId="2" fontId="2" fillId="0" borderId="27" xfId="0" applyNumberFormat="1" applyFont="1" applyBorder="1" applyAlignment="1">
      <alignment horizontal="center" vertical="center" wrapText="1"/>
    </xf>
  </cellXfs>
  <cellStyles count="2">
    <cellStyle name="Currency" xfId="1" builtinId="4"/>
    <cellStyle name="Normal" xfId="0" builtinId="0"/>
  </cellStyles>
  <dxfs count="2">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5AF9E-A322-48EA-9237-7ADA015754A1}">
  <dimension ref="A1:F122"/>
  <sheetViews>
    <sheetView tabSelected="1" zoomScaleNormal="100" workbookViewId="0">
      <selection activeCell="F93" sqref="F93"/>
    </sheetView>
  </sheetViews>
  <sheetFormatPr defaultRowHeight="14.5" x14ac:dyDescent="0.35"/>
  <cols>
    <col min="1" max="1" width="41.7265625" customWidth="1"/>
    <col min="2" max="4" width="15.7265625" customWidth="1"/>
    <col min="5" max="5" width="15.54296875" customWidth="1"/>
    <col min="6" max="6" width="17" customWidth="1"/>
    <col min="7" max="7" width="17.81640625" customWidth="1"/>
  </cols>
  <sheetData>
    <row r="1" spans="1:6" ht="15" x14ac:dyDescent="0.35">
      <c r="A1" s="229" t="s">
        <v>100</v>
      </c>
      <c r="B1" s="229"/>
      <c r="C1" s="229"/>
      <c r="D1" s="229"/>
      <c r="E1" s="229"/>
      <c r="F1" s="229"/>
    </row>
    <row r="2" spans="1:6" ht="15" x14ac:dyDescent="0.35">
      <c r="A2" s="229" t="s">
        <v>101</v>
      </c>
      <c r="B2" s="229"/>
      <c r="C2" s="229"/>
      <c r="D2" s="229"/>
      <c r="E2" s="229"/>
      <c r="F2" s="229"/>
    </row>
    <row r="4" spans="1:6" ht="15.75" customHeight="1" x14ac:dyDescent="0.35">
      <c r="A4" s="228" t="s">
        <v>187</v>
      </c>
      <c r="B4" s="228"/>
      <c r="C4" s="228"/>
      <c r="D4" s="228"/>
      <c r="E4" s="228"/>
      <c r="F4" s="228"/>
    </row>
    <row r="5" spans="1:6" ht="50.25" customHeight="1" x14ac:dyDescent="0.35">
      <c r="A5" s="176" t="s">
        <v>4</v>
      </c>
      <c r="B5" s="176" t="s">
        <v>193</v>
      </c>
      <c r="C5" s="177" t="s">
        <v>5</v>
      </c>
      <c r="D5" s="177" t="s">
        <v>6</v>
      </c>
      <c r="E5" s="177" t="s">
        <v>7</v>
      </c>
      <c r="F5" s="177" t="s">
        <v>8</v>
      </c>
    </row>
    <row r="6" spans="1:6" x14ac:dyDescent="0.35">
      <c r="A6" s="178" t="s">
        <v>57</v>
      </c>
      <c r="B6" s="183"/>
      <c r="C6" s="178"/>
      <c r="D6" s="178"/>
      <c r="E6" s="178"/>
      <c r="F6" s="178"/>
    </row>
    <row r="7" spans="1:6" x14ac:dyDescent="0.35">
      <c r="A7" s="179" t="s">
        <v>136</v>
      </c>
      <c r="B7" s="180">
        <v>20</v>
      </c>
      <c r="C7" s="180">
        <v>1</v>
      </c>
      <c r="D7" s="180">
        <v>2</v>
      </c>
      <c r="E7" s="182">
        <f>C7*D7</f>
        <v>2</v>
      </c>
      <c r="F7" s="182">
        <f>B7*C7*D7</f>
        <v>40</v>
      </c>
    </row>
    <row r="8" spans="1:6" x14ac:dyDescent="0.35">
      <c r="A8" s="178" t="s">
        <v>17</v>
      </c>
      <c r="B8" s="183"/>
      <c r="C8" s="178"/>
      <c r="D8" s="178"/>
      <c r="E8" s="178"/>
      <c r="F8" s="178"/>
    </row>
    <row r="9" spans="1:6" ht="23" x14ac:dyDescent="0.35">
      <c r="A9" s="179" t="s">
        <v>137</v>
      </c>
      <c r="B9" s="180">
        <v>15</v>
      </c>
      <c r="C9" s="180">
        <v>1</v>
      </c>
      <c r="D9" s="180">
        <v>2</v>
      </c>
      <c r="E9" s="182">
        <f>C9*D9</f>
        <v>2</v>
      </c>
      <c r="F9" s="182">
        <f>B9*C9*D9</f>
        <v>30</v>
      </c>
    </row>
    <row r="10" spans="1:6" x14ac:dyDescent="0.35">
      <c r="A10" s="178" t="s">
        <v>188</v>
      </c>
      <c r="B10" s="183"/>
      <c r="C10" s="178"/>
      <c r="D10" s="178"/>
      <c r="E10" s="178"/>
      <c r="F10" s="178"/>
    </row>
    <row r="11" spans="1:6" x14ac:dyDescent="0.35">
      <c r="A11" s="179" t="s">
        <v>195</v>
      </c>
      <c r="B11" s="180">
        <v>60</v>
      </c>
      <c r="C11" s="188">
        <v>1</v>
      </c>
      <c r="D11" s="188">
        <v>1</v>
      </c>
      <c r="E11" s="182">
        <f>C11*D11</f>
        <v>1</v>
      </c>
      <c r="F11" s="188">
        <f>B11*E11</f>
        <v>60</v>
      </c>
    </row>
    <row r="12" spans="1:6" x14ac:dyDescent="0.35">
      <c r="A12" s="179" t="s">
        <v>196</v>
      </c>
      <c r="B12" s="180">
        <v>60</v>
      </c>
      <c r="C12" s="188">
        <v>1</v>
      </c>
      <c r="D12" s="188">
        <v>1</v>
      </c>
      <c r="E12" s="182">
        <f>C12*D12</f>
        <v>1</v>
      </c>
      <c r="F12" s="188">
        <f>B12*E12</f>
        <v>60</v>
      </c>
    </row>
    <row r="13" spans="1:6" x14ac:dyDescent="0.35">
      <c r="A13" s="230" t="s">
        <v>44</v>
      </c>
      <c r="B13" s="230"/>
      <c r="C13" s="230"/>
      <c r="D13" s="230"/>
      <c r="E13" s="230"/>
      <c r="F13" s="186">
        <f>B7+B9+B11+B12</f>
        <v>155</v>
      </c>
    </row>
    <row r="14" spans="1:6" x14ac:dyDescent="0.35">
      <c r="A14" s="230" t="s">
        <v>95</v>
      </c>
      <c r="B14" s="230"/>
      <c r="C14" s="230"/>
      <c r="D14" s="230"/>
      <c r="E14" s="230"/>
      <c r="F14" s="187">
        <v>1</v>
      </c>
    </row>
    <row r="15" spans="1:6" x14ac:dyDescent="0.35">
      <c r="A15" s="230" t="s">
        <v>194</v>
      </c>
      <c r="B15" s="230"/>
      <c r="C15" s="230"/>
      <c r="D15" s="230"/>
      <c r="E15" s="230"/>
      <c r="F15" s="189">
        <f>ROUND(F13/F14,0)</f>
        <v>155</v>
      </c>
    </row>
    <row r="16" spans="1:6" x14ac:dyDescent="0.35">
      <c r="A16" s="230" t="s">
        <v>45</v>
      </c>
      <c r="B16" s="230"/>
      <c r="C16" s="230"/>
      <c r="D16" s="230"/>
      <c r="E16" s="230"/>
      <c r="F16" s="186">
        <f>F7+F9+F11+F12</f>
        <v>190</v>
      </c>
    </row>
    <row r="17" spans="1:6" x14ac:dyDescent="0.35">
      <c r="A17" s="230" t="s">
        <v>46</v>
      </c>
      <c r="B17" s="230"/>
      <c r="C17" s="230"/>
      <c r="D17" s="230"/>
      <c r="E17" s="230"/>
      <c r="F17" s="187">
        <f>F16/F13</f>
        <v>1.2258064516129032</v>
      </c>
    </row>
    <row r="19" spans="1:6" ht="15.75" customHeight="1" x14ac:dyDescent="0.35">
      <c r="A19" s="228" t="s">
        <v>186</v>
      </c>
      <c r="B19" s="228"/>
      <c r="C19" s="228"/>
      <c r="D19" s="228"/>
      <c r="E19" s="228"/>
      <c r="F19" s="228"/>
    </row>
    <row r="20" spans="1:6" ht="50.25" customHeight="1" x14ac:dyDescent="0.35">
      <c r="A20" s="176" t="s">
        <v>4</v>
      </c>
      <c r="B20" s="176" t="s">
        <v>193</v>
      </c>
      <c r="C20" s="177" t="s">
        <v>5</v>
      </c>
      <c r="D20" s="177" t="s">
        <v>6</v>
      </c>
      <c r="E20" s="177" t="s">
        <v>7</v>
      </c>
      <c r="F20" s="177" t="s">
        <v>8</v>
      </c>
    </row>
    <row r="21" spans="1:6" x14ac:dyDescent="0.35">
      <c r="A21" s="178" t="s">
        <v>56</v>
      </c>
      <c r="B21" s="178"/>
      <c r="C21" s="178"/>
      <c r="D21" s="178"/>
      <c r="E21" s="178"/>
      <c r="F21" s="178"/>
    </row>
    <row r="22" spans="1:6" x14ac:dyDescent="0.35">
      <c r="A22" s="179" t="s">
        <v>134</v>
      </c>
      <c r="B22" s="180">
        <v>24</v>
      </c>
      <c r="C22" s="181">
        <v>1</v>
      </c>
      <c r="D22" s="181">
        <v>0.5</v>
      </c>
      <c r="E22" s="182">
        <f>C22*D22</f>
        <v>0.5</v>
      </c>
      <c r="F22" s="182">
        <f>B22*C22*D22</f>
        <v>12</v>
      </c>
    </row>
    <row r="23" spans="1:6" x14ac:dyDescent="0.35">
      <c r="A23" s="178" t="s">
        <v>99</v>
      </c>
      <c r="B23" s="183"/>
      <c r="C23" s="178"/>
      <c r="D23" s="178"/>
      <c r="E23" s="178"/>
      <c r="F23" s="178"/>
    </row>
    <row r="24" spans="1:6" ht="60.5" x14ac:dyDescent="0.35">
      <c r="A24" s="179" t="s">
        <v>139</v>
      </c>
      <c r="B24" s="180">
        <v>20</v>
      </c>
      <c r="C24" s="182">
        <v>1</v>
      </c>
      <c r="D24" s="182">
        <v>0.25</v>
      </c>
      <c r="E24" s="182">
        <f>C24*D24</f>
        <v>0.25</v>
      </c>
      <c r="F24" s="182">
        <f>B24*C24*D24</f>
        <v>5</v>
      </c>
    </row>
    <row r="25" spans="1:6" ht="23" x14ac:dyDescent="0.35">
      <c r="A25" s="179" t="s">
        <v>190</v>
      </c>
      <c r="B25" s="184">
        <v>50</v>
      </c>
      <c r="C25" s="180">
        <v>1</v>
      </c>
      <c r="D25" s="180">
        <v>2</v>
      </c>
      <c r="E25" s="182">
        <f>C25*D25</f>
        <v>2</v>
      </c>
      <c r="F25" s="182">
        <f>B25*C25*D25</f>
        <v>100</v>
      </c>
    </row>
    <row r="26" spans="1:6" x14ac:dyDescent="0.35">
      <c r="A26" s="185" t="s">
        <v>18</v>
      </c>
      <c r="B26" s="185"/>
      <c r="C26" s="185"/>
      <c r="D26" s="185"/>
      <c r="E26" s="185"/>
      <c r="F26" s="185"/>
    </row>
    <row r="27" spans="1:6" x14ac:dyDescent="0.35">
      <c r="A27" s="179" t="s">
        <v>138</v>
      </c>
      <c r="B27" s="180">
        <v>20</v>
      </c>
      <c r="C27" s="180">
        <v>1</v>
      </c>
      <c r="D27" s="180">
        <v>2</v>
      </c>
      <c r="E27" s="182">
        <f>C27*D27</f>
        <v>2</v>
      </c>
      <c r="F27" s="182">
        <f>B27*C27*D27</f>
        <v>40</v>
      </c>
    </row>
    <row r="28" spans="1:6" ht="23" x14ac:dyDescent="0.35">
      <c r="A28" s="179" t="s">
        <v>103</v>
      </c>
      <c r="B28" s="180">
        <v>5</v>
      </c>
      <c r="C28" s="180">
        <v>1</v>
      </c>
      <c r="D28" s="180">
        <v>0.5</v>
      </c>
      <c r="E28" s="182">
        <f>C28*D28</f>
        <v>0.5</v>
      </c>
      <c r="F28" s="182">
        <f>B28*C28*D28</f>
        <v>2.5</v>
      </c>
    </row>
    <row r="29" spans="1:6" x14ac:dyDescent="0.35">
      <c r="A29" s="231" t="s">
        <v>44</v>
      </c>
      <c r="B29" s="232"/>
      <c r="C29" s="232"/>
      <c r="D29" s="232"/>
      <c r="E29" s="233"/>
      <c r="F29" s="186">
        <f>B22+B24+B25+B27+B28</f>
        <v>119</v>
      </c>
    </row>
    <row r="30" spans="1:6" x14ac:dyDescent="0.35">
      <c r="A30" s="230" t="s">
        <v>95</v>
      </c>
      <c r="B30" s="230"/>
      <c r="C30" s="230"/>
      <c r="D30" s="230"/>
      <c r="E30" s="230"/>
      <c r="F30" s="211">
        <v>1</v>
      </c>
    </row>
    <row r="31" spans="1:6" x14ac:dyDescent="0.35">
      <c r="A31" s="230" t="s">
        <v>184</v>
      </c>
      <c r="B31" s="230"/>
      <c r="C31" s="230"/>
      <c r="D31" s="230"/>
      <c r="E31" s="230"/>
      <c r="F31" s="189">
        <f>ROUND(F29/F30,0)</f>
        <v>119</v>
      </c>
    </row>
    <row r="32" spans="1:6" x14ac:dyDescent="0.35">
      <c r="A32" s="230" t="s">
        <v>45</v>
      </c>
      <c r="B32" s="230"/>
      <c r="C32" s="230"/>
      <c r="D32" s="230"/>
      <c r="E32" s="230"/>
      <c r="F32" s="186">
        <f>F22+F24+F25+F27+F28</f>
        <v>159.5</v>
      </c>
    </row>
    <row r="33" spans="1:6" x14ac:dyDescent="0.35">
      <c r="A33" s="230" t="s">
        <v>46</v>
      </c>
      <c r="B33" s="230"/>
      <c r="C33" s="230"/>
      <c r="D33" s="230"/>
      <c r="E33" s="230"/>
      <c r="F33" s="187">
        <f>F32/F31</f>
        <v>1.3403361344537814</v>
      </c>
    </row>
    <row r="35" spans="1:6" ht="15" customHeight="1" x14ac:dyDescent="0.35">
      <c r="A35" s="228" t="s">
        <v>11</v>
      </c>
      <c r="B35" s="228"/>
      <c r="C35" s="228"/>
      <c r="D35" s="228"/>
      <c r="E35" s="228"/>
      <c r="F35" s="228"/>
    </row>
    <row r="36" spans="1:6" ht="34.5" x14ac:dyDescent="0.35">
      <c r="A36" s="176" t="s">
        <v>4</v>
      </c>
      <c r="B36" s="176" t="s">
        <v>193</v>
      </c>
      <c r="C36" s="177" t="s">
        <v>5</v>
      </c>
      <c r="D36" s="177" t="s">
        <v>6</v>
      </c>
      <c r="E36" s="177" t="s">
        <v>7</v>
      </c>
      <c r="F36" s="177" t="s">
        <v>8</v>
      </c>
    </row>
    <row r="37" spans="1:6" x14ac:dyDescent="0.35">
      <c r="A37" s="178" t="s">
        <v>0</v>
      </c>
      <c r="B37" s="178"/>
      <c r="C37" s="178"/>
      <c r="D37" s="178"/>
      <c r="E37" s="178"/>
      <c r="F37" s="178"/>
    </row>
    <row r="38" spans="1:6" ht="21.5" customHeight="1" x14ac:dyDescent="0.35">
      <c r="A38" s="179" t="s">
        <v>200</v>
      </c>
      <c r="B38" s="180">
        <v>50</v>
      </c>
      <c r="C38" s="182">
        <v>1</v>
      </c>
      <c r="D38" s="182">
        <v>3.5</v>
      </c>
      <c r="E38" s="182">
        <f>C38*D38</f>
        <v>3.5</v>
      </c>
      <c r="F38" s="182">
        <f>B38*E38</f>
        <v>175</v>
      </c>
    </row>
    <row r="39" spans="1:6" ht="23" x14ac:dyDescent="0.35">
      <c r="A39" s="179" t="s">
        <v>198</v>
      </c>
      <c r="B39" s="180">
        <v>120</v>
      </c>
      <c r="C39" s="188">
        <v>1</v>
      </c>
      <c r="D39" s="188">
        <v>3.5</v>
      </c>
      <c r="E39" s="188">
        <f>C39*D39</f>
        <v>3.5</v>
      </c>
      <c r="F39" s="188">
        <f>B39*E39</f>
        <v>420</v>
      </c>
    </row>
    <row r="40" spans="1:6" ht="23" x14ac:dyDescent="0.35">
      <c r="A40" s="179" t="s">
        <v>199</v>
      </c>
      <c r="B40" s="180">
        <v>15</v>
      </c>
      <c r="C40" s="188">
        <v>1</v>
      </c>
      <c r="D40" s="188">
        <v>32</v>
      </c>
      <c r="E40" s="188">
        <v>32</v>
      </c>
      <c r="F40" s="188">
        <f>B40*E40</f>
        <v>480</v>
      </c>
    </row>
    <row r="41" spans="1:6" x14ac:dyDescent="0.35">
      <c r="A41" s="227" t="s">
        <v>42</v>
      </c>
      <c r="B41" s="227"/>
      <c r="C41" s="227"/>
      <c r="D41" s="227"/>
      <c r="E41" s="227"/>
      <c r="F41" s="183">
        <f>SUM(F38:F40)</f>
        <v>1075</v>
      </c>
    </row>
    <row r="42" spans="1:6" x14ac:dyDescent="0.35">
      <c r="A42" s="227" t="s">
        <v>192</v>
      </c>
      <c r="B42" s="227"/>
      <c r="C42" s="227"/>
      <c r="D42" s="227"/>
      <c r="E42" s="227"/>
      <c r="F42" s="183">
        <f>SUM(B38:B40)</f>
        <v>185</v>
      </c>
    </row>
    <row r="43" spans="1:6" x14ac:dyDescent="0.35">
      <c r="A43" s="178" t="s">
        <v>2</v>
      </c>
      <c r="B43" s="178"/>
      <c r="C43" s="227"/>
      <c r="D43" s="227"/>
      <c r="E43" s="227"/>
      <c r="F43" s="227"/>
    </row>
    <row r="44" spans="1:6" ht="9" hidden="1" customHeight="1" x14ac:dyDescent="0.35">
      <c r="A44" s="191" t="s">
        <v>201</v>
      </c>
      <c r="B44" s="180">
        <v>0</v>
      </c>
      <c r="C44" s="188">
        <v>1</v>
      </c>
      <c r="D44" s="188">
        <v>2</v>
      </c>
      <c r="E44" s="188">
        <f>C44*D44</f>
        <v>2</v>
      </c>
      <c r="F44" s="188">
        <f>B44*E44</f>
        <v>0</v>
      </c>
    </row>
    <row r="45" spans="1:6" ht="15.5" hidden="1" customHeight="1" x14ac:dyDescent="0.35">
      <c r="A45" s="191" t="s">
        <v>166</v>
      </c>
      <c r="B45" s="180">
        <v>0</v>
      </c>
      <c r="C45" s="188">
        <v>1</v>
      </c>
      <c r="D45" s="188">
        <v>0.5</v>
      </c>
      <c r="E45" s="188">
        <f>C45*D45</f>
        <v>0.5</v>
      </c>
      <c r="F45" s="188">
        <f>B45*E45</f>
        <v>0</v>
      </c>
    </row>
    <row r="46" spans="1:6" ht="15.75" customHeight="1" x14ac:dyDescent="0.35">
      <c r="A46" s="191" t="s">
        <v>104</v>
      </c>
      <c r="B46" s="180">
        <v>20</v>
      </c>
      <c r="C46" s="188">
        <v>1</v>
      </c>
      <c r="D46" s="188">
        <v>3</v>
      </c>
      <c r="E46" s="188">
        <f>C46*D46</f>
        <v>3</v>
      </c>
      <c r="F46" s="188">
        <f>B46*E46</f>
        <v>60</v>
      </c>
    </row>
    <row r="47" spans="1:6" ht="15.75" customHeight="1" x14ac:dyDescent="0.35">
      <c r="A47" s="192" t="s">
        <v>183</v>
      </c>
      <c r="B47" s="180">
        <v>20</v>
      </c>
      <c r="C47" s="188">
        <v>1</v>
      </c>
      <c r="D47" s="188">
        <v>3</v>
      </c>
      <c r="E47" s="188">
        <f>C47*D47</f>
        <v>3</v>
      </c>
      <c r="F47" s="188">
        <f>B47*E47</f>
        <v>60</v>
      </c>
    </row>
    <row r="48" spans="1:6" x14ac:dyDescent="0.35">
      <c r="A48" s="227" t="s">
        <v>42</v>
      </c>
      <c r="B48" s="227"/>
      <c r="C48" s="227"/>
      <c r="D48" s="227"/>
      <c r="E48" s="227"/>
      <c r="F48" s="183">
        <f>$F$44+$F$46+$F$47+F45</f>
        <v>120</v>
      </c>
    </row>
    <row r="49" spans="1:6" x14ac:dyDescent="0.35">
      <c r="A49" s="227" t="s">
        <v>192</v>
      </c>
      <c r="B49" s="227"/>
      <c r="C49" s="227"/>
      <c r="D49" s="227"/>
      <c r="E49" s="227"/>
      <c r="F49" s="183">
        <f>$B$44+$B$46+$B$47+B45</f>
        <v>40</v>
      </c>
    </row>
    <row r="50" spans="1:6" x14ac:dyDescent="0.35">
      <c r="A50" s="178" t="s">
        <v>10</v>
      </c>
      <c r="B50" s="178"/>
      <c r="C50" s="227"/>
      <c r="D50" s="227"/>
      <c r="E50" s="227"/>
      <c r="F50" s="227"/>
    </row>
    <row r="51" spans="1:6" x14ac:dyDescent="0.35">
      <c r="A51" s="199" t="s">
        <v>14</v>
      </c>
      <c r="B51" s="190"/>
      <c r="C51" s="190"/>
      <c r="D51" s="190"/>
      <c r="E51" s="190"/>
      <c r="F51" s="200"/>
    </row>
    <row r="52" spans="1:6" x14ac:dyDescent="0.35">
      <c r="A52" s="201" t="s">
        <v>3</v>
      </c>
      <c r="B52" s="17"/>
      <c r="C52" s="17"/>
      <c r="D52" s="17"/>
      <c r="E52" s="17"/>
      <c r="F52" s="202"/>
    </row>
    <row r="53" spans="1:6" x14ac:dyDescent="0.35">
      <c r="A53" s="201" t="s">
        <v>96</v>
      </c>
      <c r="B53" s="17"/>
      <c r="C53" s="17"/>
      <c r="D53" s="17"/>
      <c r="E53" s="17"/>
      <c r="F53" s="202"/>
    </row>
    <row r="54" spans="1:6" x14ac:dyDescent="0.35">
      <c r="A54" s="178" t="s">
        <v>12</v>
      </c>
      <c r="B54" s="178"/>
      <c r="C54" s="178"/>
      <c r="D54" s="178"/>
      <c r="E54" s="178"/>
      <c r="F54" s="178"/>
    </row>
    <row r="55" spans="1:6" ht="23" x14ac:dyDescent="0.35">
      <c r="A55" s="193" t="s">
        <v>13</v>
      </c>
      <c r="B55" s="180">
        <v>20</v>
      </c>
      <c r="C55" s="188">
        <v>1</v>
      </c>
      <c r="D55" s="194">
        <v>0.5</v>
      </c>
      <c r="E55" s="188">
        <f>C55*D55</f>
        <v>0.5</v>
      </c>
      <c r="F55" s="188">
        <f>B55*E55</f>
        <v>10</v>
      </c>
    </row>
    <row r="56" spans="1:6" x14ac:dyDescent="0.35">
      <c r="A56" s="178" t="s">
        <v>9</v>
      </c>
      <c r="B56" s="170"/>
      <c r="C56" s="178"/>
      <c r="D56" s="178"/>
      <c r="E56" s="178"/>
      <c r="F56" s="178"/>
    </row>
    <row r="57" spans="1:6" ht="23" x14ac:dyDescent="0.35">
      <c r="A57" s="179" t="s">
        <v>15</v>
      </c>
      <c r="B57" s="180">
        <v>90</v>
      </c>
      <c r="C57" s="182">
        <v>1</v>
      </c>
      <c r="D57" s="182">
        <v>0.25</v>
      </c>
      <c r="E57" s="182">
        <f>C57*D57</f>
        <v>0.25</v>
      </c>
      <c r="F57" s="182">
        <f>B57*E57</f>
        <v>22.5</v>
      </c>
    </row>
    <row r="58" spans="1:6" x14ac:dyDescent="0.35">
      <c r="A58" s="178" t="s">
        <v>143</v>
      </c>
      <c r="B58" s="170"/>
      <c r="C58" s="178"/>
      <c r="D58" s="178"/>
      <c r="E58" s="178"/>
      <c r="F58" s="178"/>
    </row>
    <row r="59" spans="1:6" ht="34.5" x14ac:dyDescent="0.35">
      <c r="A59" s="195" t="s">
        <v>144</v>
      </c>
      <c r="B59" s="180">
        <v>6</v>
      </c>
      <c r="C59" s="182">
        <v>1</v>
      </c>
      <c r="D59" s="182">
        <v>0.5</v>
      </c>
      <c r="E59" s="182">
        <f>C59*D59</f>
        <v>0.5</v>
      </c>
      <c r="F59" s="182">
        <f>B59*E59</f>
        <v>3</v>
      </c>
    </row>
    <row r="60" spans="1:6" x14ac:dyDescent="0.35">
      <c r="A60" s="227" t="s">
        <v>51</v>
      </c>
      <c r="B60" s="227"/>
      <c r="C60" s="227"/>
      <c r="D60" s="227"/>
      <c r="E60" s="227"/>
      <c r="F60" s="183">
        <f>$F$55+$F$57+F59</f>
        <v>35.5</v>
      </c>
    </row>
    <row r="61" spans="1:6" x14ac:dyDescent="0.35">
      <c r="A61" s="227" t="s">
        <v>192</v>
      </c>
      <c r="B61" s="227"/>
      <c r="C61" s="227"/>
      <c r="D61" s="227"/>
      <c r="E61" s="227"/>
      <c r="F61" s="183">
        <f>B55+B57+B59</f>
        <v>116</v>
      </c>
    </row>
    <row r="62" spans="1:6" x14ac:dyDescent="0.35">
      <c r="A62" s="227" t="s">
        <v>95</v>
      </c>
      <c r="B62" s="227"/>
      <c r="C62" s="227"/>
      <c r="D62" s="227"/>
      <c r="E62" s="227"/>
      <c r="F62" s="196">
        <f>F61/290</f>
        <v>0.4</v>
      </c>
    </row>
    <row r="63" spans="1:6" x14ac:dyDescent="0.35">
      <c r="A63" s="150"/>
      <c r="B63" s="170"/>
      <c r="C63" s="151"/>
      <c r="D63" s="151"/>
      <c r="E63" s="151"/>
      <c r="F63" s="151"/>
    </row>
    <row r="64" spans="1:6" x14ac:dyDescent="0.35">
      <c r="A64" s="219" t="s">
        <v>44</v>
      </c>
      <c r="B64" s="219"/>
      <c r="C64" s="219"/>
      <c r="D64" s="219"/>
      <c r="E64" s="219"/>
      <c r="F64" s="197">
        <f>F42+F49+F61</f>
        <v>341</v>
      </c>
    </row>
    <row r="65" spans="1:6" x14ac:dyDescent="0.35">
      <c r="A65" s="219" t="s">
        <v>95</v>
      </c>
      <c r="B65" s="219"/>
      <c r="C65" s="219"/>
      <c r="D65" s="219"/>
      <c r="E65" s="219"/>
      <c r="F65" s="198">
        <v>1</v>
      </c>
    </row>
    <row r="66" spans="1:6" x14ac:dyDescent="0.35">
      <c r="A66" s="219" t="s">
        <v>184</v>
      </c>
      <c r="B66" s="219"/>
      <c r="C66" s="219"/>
      <c r="D66" s="219"/>
      <c r="E66" s="219"/>
      <c r="F66" s="212">
        <f>ROUND(F64/F65,0)</f>
        <v>341</v>
      </c>
    </row>
    <row r="67" spans="1:6" x14ac:dyDescent="0.35">
      <c r="A67" s="230" t="s">
        <v>45</v>
      </c>
      <c r="B67" s="230"/>
      <c r="C67" s="230"/>
      <c r="D67" s="230"/>
      <c r="E67" s="230"/>
      <c r="F67" s="186">
        <f>F41+F48+F60</f>
        <v>1230.5</v>
      </c>
    </row>
    <row r="68" spans="1:6" ht="15.75" customHeight="1" x14ac:dyDescent="0.35">
      <c r="A68" s="230" t="s">
        <v>46</v>
      </c>
      <c r="B68" s="230"/>
      <c r="C68" s="230"/>
      <c r="D68" s="230"/>
      <c r="E68" s="230"/>
      <c r="F68" s="187">
        <f>F67/F64</f>
        <v>3.6085043988269794</v>
      </c>
    </row>
    <row r="69" spans="1:6" ht="15.75" customHeight="1" x14ac:dyDescent="0.35"/>
    <row r="70" spans="1:6" ht="15.75" customHeight="1" x14ac:dyDescent="0.35">
      <c r="A70" s="234" t="s">
        <v>40</v>
      </c>
      <c r="B70" s="234"/>
      <c r="C70" s="234"/>
      <c r="D70" s="234"/>
      <c r="E70" s="234"/>
      <c r="F70" s="234"/>
    </row>
    <row r="71" spans="1:6" ht="34.5" x14ac:dyDescent="0.35">
      <c r="A71" s="171" t="s">
        <v>4</v>
      </c>
      <c r="B71" s="171" t="s">
        <v>193</v>
      </c>
      <c r="C71" s="172" t="s">
        <v>5</v>
      </c>
      <c r="D71" s="172" t="s">
        <v>6</v>
      </c>
      <c r="E71" s="172" t="s">
        <v>7</v>
      </c>
      <c r="F71" s="172" t="s">
        <v>8</v>
      </c>
    </row>
    <row r="72" spans="1:6" hidden="1" x14ac:dyDescent="0.35">
      <c r="A72" s="203" t="s">
        <v>0</v>
      </c>
      <c r="B72" s="203"/>
      <c r="C72" s="203"/>
      <c r="D72" s="203"/>
      <c r="E72" s="203"/>
      <c r="F72" s="203"/>
    </row>
    <row r="73" spans="1:6" hidden="1" x14ac:dyDescent="0.35">
      <c r="A73" s="204" t="s">
        <v>97</v>
      </c>
      <c r="B73" s="205">
        <v>0</v>
      </c>
      <c r="C73" s="205">
        <v>1</v>
      </c>
      <c r="D73" s="205">
        <v>4</v>
      </c>
      <c r="E73" s="205">
        <f>C73*D73</f>
        <v>4</v>
      </c>
      <c r="F73" s="205">
        <f>B73*E73</f>
        <v>0</v>
      </c>
    </row>
    <row r="74" spans="1:6" hidden="1" x14ac:dyDescent="0.35">
      <c r="A74" s="226" t="s">
        <v>42</v>
      </c>
      <c r="B74" s="226"/>
      <c r="C74" s="226"/>
      <c r="D74" s="226"/>
      <c r="E74" s="226"/>
      <c r="F74" s="206">
        <f>$B$73*$E$73</f>
        <v>0</v>
      </c>
    </row>
    <row r="75" spans="1:6" hidden="1" x14ac:dyDescent="0.35">
      <c r="A75" s="226" t="s">
        <v>43</v>
      </c>
      <c r="B75" s="226"/>
      <c r="C75" s="226"/>
      <c r="D75" s="226"/>
      <c r="E75" s="226"/>
      <c r="F75" s="206">
        <f>B73</f>
        <v>0</v>
      </c>
    </row>
    <row r="76" spans="1:6" x14ac:dyDescent="0.35">
      <c r="A76" s="203" t="s">
        <v>2</v>
      </c>
      <c r="B76" s="203"/>
      <c r="C76" s="226"/>
      <c r="D76" s="226"/>
      <c r="E76" s="226"/>
      <c r="F76" s="226"/>
    </row>
    <row r="77" spans="1:6" ht="15.75" customHeight="1" x14ac:dyDescent="0.35">
      <c r="A77" s="173" t="s">
        <v>98</v>
      </c>
      <c r="B77" s="174">
        <v>10</v>
      </c>
      <c r="C77" s="175">
        <v>1</v>
      </c>
      <c r="D77" s="175">
        <v>0.25</v>
      </c>
      <c r="E77" s="175">
        <f>C77*D77</f>
        <v>0.25</v>
      </c>
      <c r="F77" s="175">
        <f>B77*E77</f>
        <v>2.5</v>
      </c>
    </row>
    <row r="78" spans="1:6" ht="15.75" customHeight="1" x14ac:dyDescent="0.35">
      <c r="A78" s="219" t="s">
        <v>44</v>
      </c>
      <c r="B78" s="219"/>
      <c r="C78" s="219"/>
      <c r="D78" s="219"/>
      <c r="E78" s="219"/>
      <c r="F78" s="207">
        <f>B77</f>
        <v>10</v>
      </c>
    </row>
    <row r="79" spans="1:6" x14ac:dyDescent="0.35">
      <c r="A79" s="219" t="s">
        <v>95</v>
      </c>
      <c r="B79" s="219"/>
      <c r="C79" s="219"/>
      <c r="D79" s="219"/>
      <c r="E79" s="219"/>
      <c r="F79" s="212">
        <v>1</v>
      </c>
    </row>
    <row r="80" spans="1:6" x14ac:dyDescent="0.35">
      <c r="A80" s="219" t="s">
        <v>184</v>
      </c>
      <c r="B80" s="219"/>
      <c r="C80" s="219"/>
      <c r="D80" s="219"/>
      <c r="E80" s="219"/>
      <c r="F80" s="207">
        <f>F78/F79</f>
        <v>10</v>
      </c>
    </row>
    <row r="81" spans="1:6" x14ac:dyDescent="0.35">
      <c r="A81" s="220" t="s">
        <v>45</v>
      </c>
      <c r="B81" s="220"/>
      <c r="C81" s="220"/>
      <c r="D81" s="220"/>
      <c r="E81" s="220"/>
      <c r="F81" s="207">
        <f>F77</f>
        <v>2.5</v>
      </c>
    </row>
    <row r="82" spans="1:6" x14ac:dyDescent="0.35">
      <c r="A82" s="220" t="s">
        <v>46</v>
      </c>
      <c r="B82" s="220"/>
      <c r="C82" s="220"/>
      <c r="D82" s="220"/>
      <c r="E82" s="220"/>
      <c r="F82" s="208">
        <f>F81/F78</f>
        <v>0.25</v>
      </c>
    </row>
    <row r="84" spans="1:6" ht="15.75" customHeight="1" x14ac:dyDescent="0.35">
      <c r="A84" s="228" t="s">
        <v>185</v>
      </c>
      <c r="B84" s="228"/>
      <c r="C84" s="228"/>
      <c r="D84" s="228"/>
      <c r="E84" s="228"/>
      <c r="F84" s="228"/>
    </row>
    <row r="85" spans="1:6" ht="34.5" x14ac:dyDescent="0.35">
      <c r="A85" s="176" t="s">
        <v>4</v>
      </c>
      <c r="B85" s="176" t="s">
        <v>193</v>
      </c>
      <c r="C85" s="177" t="s">
        <v>5</v>
      </c>
      <c r="D85" s="177" t="s">
        <v>6</v>
      </c>
      <c r="E85" s="177" t="s">
        <v>7</v>
      </c>
      <c r="F85" s="177" t="s">
        <v>8</v>
      </c>
    </row>
    <row r="86" spans="1:6" x14ac:dyDescent="0.35">
      <c r="A86" s="178" t="s">
        <v>56</v>
      </c>
      <c r="B86" s="178"/>
      <c r="C86" s="178"/>
      <c r="D86" s="178"/>
      <c r="E86" s="178"/>
      <c r="F86" s="178"/>
    </row>
    <row r="87" spans="1:6" x14ac:dyDescent="0.35">
      <c r="A87" s="179" t="s">
        <v>134</v>
      </c>
      <c r="B87" s="180">
        <v>55</v>
      </c>
      <c r="C87" s="181">
        <v>1</v>
      </c>
      <c r="D87" s="181">
        <v>0.5</v>
      </c>
      <c r="E87" s="182">
        <f>C87*D87</f>
        <v>0.5</v>
      </c>
      <c r="F87" s="182">
        <f>B87*C87*D87</f>
        <v>27.5</v>
      </c>
    </row>
    <row r="88" spans="1:6" x14ac:dyDescent="0.35">
      <c r="A88" s="178" t="s">
        <v>123</v>
      </c>
      <c r="B88" s="183"/>
      <c r="C88" s="178"/>
      <c r="D88" s="178"/>
      <c r="E88" s="178"/>
      <c r="F88" s="178"/>
    </row>
    <row r="89" spans="1:6" x14ac:dyDescent="0.35">
      <c r="A89" s="179" t="s">
        <v>136</v>
      </c>
      <c r="B89" s="180">
        <v>25</v>
      </c>
      <c r="C89" s="180">
        <v>1</v>
      </c>
      <c r="D89" s="180">
        <v>2</v>
      </c>
      <c r="E89" s="182">
        <f>C89*D89</f>
        <v>2</v>
      </c>
      <c r="F89" s="182">
        <f>B89*C89*D89</f>
        <v>50</v>
      </c>
    </row>
    <row r="90" spans="1:6" x14ac:dyDescent="0.35">
      <c r="A90" s="217" t="s">
        <v>189</v>
      </c>
      <c r="B90" s="183"/>
      <c r="C90" s="178"/>
      <c r="D90" s="178"/>
      <c r="E90" s="178"/>
      <c r="F90" s="178"/>
    </row>
    <row r="91" spans="1:6" ht="23" x14ac:dyDescent="0.35">
      <c r="A91" s="179" t="s">
        <v>137</v>
      </c>
      <c r="B91" s="180">
        <v>10</v>
      </c>
      <c r="C91" s="180">
        <v>1</v>
      </c>
      <c r="D91" s="180">
        <v>2</v>
      </c>
      <c r="E91" s="182">
        <f>C91*D91</f>
        <v>2</v>
      </c>
      <c r="F91" s="182">
        <f>B91*C91*D91</f>
        <v>20</v>
      </c>
    </row>
    <row r="92" spans="1:6" x14ac:dyDescent="0.35">
      <c r="A92" s="178" t="s">
        <v>197</v>
      </c>
      <c r="B92" s="183"/>
      <c r="C92" s="178"/>
      <c r="D92" s="178"/>
      <c r="E92" s="178"/>
      <c r="F92" s="178"/>
    </row>
    <row r="93" spans="1:6" ht="23" x14ac:dyDescent="0.35">
      <c r="A93" s="179" t="s">
        <v>142</v>
      </c>
      <c r="B93" s="184">
        <v>126</v>
      </c>
      <c r="C93" s="180">
        <v>1</v>
      </c>
      <c r="D93" s="210">
        <v>1.383</v>
      </c>
      <c r="E93" s="214">
        <f>C93*D93</f>
        <v>1.383</v>
      </c>
      <c r="F93" s="266">
        <f>B93*C93*D93</f>
        <v>174.25800000000001</v>
      </c>
    </row>
    <row r="94" spans="1:6" x14ac:dyDescent="0.35">
      <c r="A94" s="227" t="s">
        <v>44</v>
      </c>
      <c r="B94" s="227"/>
      <c r="C94" s="227"/>
      <c r="D94" s="227"/>
      <c r="E94" s="227"/>
      <c r="F94" s="183">
        <f>B87+B89+B91+B93</f>
        <v>216</v>
      </c>
    </row>
    <row r="95" spans="1:6" x14ac:dyDescent="0.35">
      <c r="A95" s="227" t="s">
        <v>95</v>
      </c>
      <c r="B95" s="227"/>
      <c r="C95" s="227"/>
      <c r="D95" s="227"/>
      <c r="E95" s="227"/>
      <c r="F95" s="196">
        <v>1</v>
      </c>
    </row>
    <row r="96" spans="1:6" x14ac:dyDescent="0.35">
      <c r="A96" s="227" t="s">
        <v>184</v>
      </c>
      <c r="B96" s="227"/>
      <c r="C96" s="227"/>
      <c r="D96" s="227"/>
      <c r="E96" s="227"/>
      <c r="F96" s="213">
        <f>ROUND(F94/F95,0)</f>
        <v>216</v>
      </c>
    </row>
    <row r="97" spans="1:6" x14ac:dyDescent="0.35">
      <c r="A97" s="227" t="s">
        <v>45</v>
      </c>
      <c r="B97" s="227"/>
      <c r="C97" s="227"/>
      <c r="D97" s="227"/>
      <c r="E97" s="227"/>
      <c r="F97" s="215">
        <f>F87+F89+F91+F93</f>
        <v>271.75800000000004</v>
      </c>
    </row>
    <row r="98" spans="1:6" x14ac:dyDescent="0.35">
      <c r="A98" s="227" t="s">
        <v>46</v>
      </c>
      <c r="B98" s="227"/>
      <c r="C98" s="227"/>
      <c r="D98" s="227"/>
      <c r="E98" s="227"/>
      <c r="F98" s="196">
        <f>F97/F94</f>
        <v>1.2581388888888891</v>
      </c>
    </row>
    <row r="99" spans="1:6" ht="21.75" customHeight="1" thickBot="1" x14ac:dyDescent="0.4"/>
    <row r="100" spans="1:6" ht="15.75" customHeight="1" thickBot="1" x14ac:dyDescent="0.4">
      <c r="A100" s="221" t="s">
        <v>41</v>
      </c>
      <c r="B100" s="222"/>
      <c r="C100" s="222"/>
      <c r="D100" s="222"/>
      <c r="E100" s="222"/>
      <c r="F100" s="223"/>
    </row>
    <row r="101" spans="1:6" ht="15.75" customHeight="1" thickBot="1" x14ac:dyDescent="0.4">
      <c r="A101" s="54"/>
      <c r="B101" s="55"/>
      <c r="C101" s="55"/>
      <c r="D101" s="225" t="s">
        <v>49</v>
      </c>
      <c r="E101" s="225"/>
      <c r="F101" s="143">
        <f>F29+F64+F94+F78+F13</f>
        <v>841</v>
      </c>
    </row>
    <row r="102" spans="1:6" ht="15.75" customHeight="1" thickBot="1" x14ac:dyDescent="0.4">
      <c r="A102" s="54"/>
      <c r="B102" s="55"/>
      <c r="C102" s="55"/>
      <c r="D102" s="225" t="s">
        <v>191</v>
      </c>
      <c r="E102" s="225"/>
      <c r="F102" s="216">
        <f>F31+F66+F96+F80+F15</f>
        <v>841</v>
      </c>
    </row>
    <row r="103" spans="1:6" ht="15.75" customHeight="1" thickBot="1" x14ac:dyDescent="0.4">
      <c r="A103" s="56"/>
      <c r="B103" s="57"/>
      <c r="C103" s="57"/>
      <c r="D103" s="224" t="s">
        <v>48</v>
      </c>
      <c r="E103" s="224"/>
      <c r="F103" s="209">
        <f>F67+F32+F81+F97+F16</f>
        <v>1854.258</v>
      </c>
    </row>
    <row r="104" spans="1:6" ht="15" thickBot="1" x14ac:dyDescent="0.4">
      <c r="A104" s="54"/>
      <c r="B104" s="55"/>
      <c r="C104" s="55"/>
      <c r="D104" s="218" t="s">
        <v>50</v>
      </c>
      <c r="E104" s="218"/>
      <c r="F104" s="144">
        <f>F103*45.77</f>
        <v>84869.388660000011</v>
      </c>
    </row>
    <row r="106" spans="1:6" ht="21.75" customHeight="1" x14ac:dyDescent="0.35"/>
    <row r="107" spans="1:6" x14ac:dyDescent="0.35">
      <c r="F107" s="1"/>
    </row>
    <row r="108" spans="1:6" ht="15.75" customHeight="1" x14ac:dyDescent="0.35">
      <c r="F108" s="1"/>
    </row>
    <row r="109" spans="1:6" ht="15.75" customHeight="1" x14ac:dyDescent="0.35"/>
    <row r="120" ht="15.75" customHeight="1" x14ac:dyDescent="0.35"/>
    <row r="122" ht="15.75" customHeight="1" x14ac:dyDescent="0.35"/>
  </sheetData>
  <mergeCells count="49">
    <mergeCell ref="A67:E67"/>
    <mergeCell ref="A68:E68"/>
    <mergeCell ref="A70:F70"/>
    <mergeCell ref="A66:E66"/>
    <mergeCell ref="A62:E62"/>
    <mergeCell ref="A33:E33"/>
    <mergeCell ref="A35:F35"/>
    <mergeCell ref="A41:E41"/>
    <mergeCell ref="A96:E96"/>
    <mergeCell ref="A30:E30"/>
    <mergeCell ref="A81:E81"/>
    <mergeCell ref="A94:E94"/>
    <mergeCell ref="A95:E95"/>
    <mergeCell ref="A42:E42"/>
    <mergeCell ref="C43:F43"/>
    <mergeCell ref="A48:E48"/>
    <mergeCell ref="A49:E49"/>
    <mergeCell ref="C50:F50"/>
    <mergeCell ref="A60:E60"/>
    <mergeCell ref="A61:E61"/>
    <mergeCell ref="A64:E64"/>
    <mergeCell ref="A1:F1"/>
    <mergeCell ref="A2:F2"/>
    <mergeCell ref="A19:F19"/>
    <mergeCell ref="A32:E32"/>
    <mergeCell ref="A31:E31"/>
    <mergeCell ref="A4:F4"/>
    <mergeCell ref="A16:E16"/>
    <mergeCell ref="A13:E13"/>
    <mergeCell ref="A14:E14"/>
    <mergeCell ref="A17:E17"/>
    <mergeCell ref="A15:E15"/>
    <mergeCell ref="A29:E29"/>
    <mergeCell ref="D104:E104"/>
    <mergeCell ref="A65:E65"/>
    <mergeCell ref="A82:E82"/>
    <mergeCell ref="A100:F100"/>
    <mergeCell ref="D103:E103"/>
    <mergeCell ref="D101:E101"/>
    <mergeCell ref="A74:E74"/>
    <mergeCell ref="A75:E75"/>
    <mergeCell ref="C76:F76"/>
    <mergeCell ref="A80:E80"/>
    <mergeCell ref="A78:E78"/>
    <mergeCell ref="A98:E98"/>
    <mergeCell ref="A84:F84"/>
    <mergeCell ref="A97:E97"/>
    <mergeCell ref="A79:E79"/>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2"/>
  <sheetViews>
    <sheetView zoomScale="70" zoomScaleNormal="70" workbookViewId="0">
      <pane ySplit="8" topLeftCell="A49" activePane="bottomLeft" state="frozen"/>
      <selection pane="bottomLeft" activeCell="F61" sqref="F61"/>
    </sheetView>
  </sheetViews>
  <sheetFormatPr defaultRowHeight="14.5" x14ac:dyDescent="0.35"/>
  <cols>
    <col min="1" max="1" width="41.7265625" customWidth="1"/>
    <col min="2" max="4" width="15.7265625" customWidth="1"/>
    <col min="5" max="5" width="15.54296875" customWidth="1"/>
    <col min="6" max="6" width="17" customWidth="1"/>
    <col min="7" max="7" width="17.81640625" customWidth="1"/>
  </cols>
  <sheetData>
    <row r="1" spans="1:6" ht="15" x14ac:dyDescent="0.35">
      <c r="A1" s="229" t="s">
        <v>100</v>
      </c>
      <c r="B1" s="229"/>
      <c r="C1" s="229"/>
      <c r="D1" s="229"/>
      <c r="E1" s="229"/>
      <c r="F1" s="229"/>
    </row>
    <row r="2" spans="1:6" ht="15" x14ac:dyDescent="0.35">
      <c r="A2" s="229" t="s">
        <v>101</v>
      </c>
      <c r="B2" s="229"/>
      <c r="C2" s="229"/>
      <c r="D2" s="229"/>
      <c r="E2" s="229"/>
      <c r="F2" s="229"/>
    </row>
    <row r="4" spans="1:6" ht="15.75" customHeight="1" x14ac:dyDescent="0.35">
      <c r="A4" s="235" t="s">
        <v>16</v>
      </c>
      <c r="B4" s="236"/>
      <c r="C4" s="236"/>
      <c r="D4" s="236"/>
      <c r="E4" s="236"/>
      <c r="F4" s="237"/>
    </row>
    <row r="5" spans="1:6" ht="15.75" customHeight="1" x14ac:dyDescent="0.35">
      <c r="A5" s="164" t="s">
        <v>178</v>
      </c>
      <c r="B5" s="158"/>
      <c r="C5" s="158"/>
      <c r="D5" s="158"/>
      <c r="E5" s="158"/>
      <c r="F5" s="159"/>
    </row>
    <row r="6" spans="1:6" ht="15.75" customHeight="1" x14ac:dyDescent="0.35">
      <c r="A6" s="165" t="s">
        <v>179</v>
      </c>
      <c r="B6" s="158"/>
      <c r="C6" s="158"/>
      <c r="D6" s="158"/>
      <c r="E6" s="158"/>
      <c r="F6" s="159"/>
    </row>
    <row r="7" spans="1:6" x14ac:dyDescent="0.35">
      <c r="A7" s="166" t="s">
        <v>180</v>
      </c>
      <c r="B7" s="158"/>
      <c r="C7" s="158"/>
      <c r="D7" s="158"/>
      <c r="E7" s="158"/>
      <c r="F7" s="159"/>
    </row>
    <row r="8" spans="1:6" ht="50.25" customHeight="1" x14ac:dyDescent="0.35">
      <c r="A8" s="160" t="s">
        <v>4</v>
      </c>
      <c r="B8" s="161" t="s">
        <v>19</v>
      </c>
      <c r="C8" s="162" t="s">
        <v>5</v>
      </c>
      <c r="D8" s="162" t="s">
        <v>6</v>
      </c>
      <c r="E8" s="162" t="s">
        <v>7</v>
      </c>
      <c r="F8" s="163" t="s">
        <v>8</v>
      </c>
    </row>
    <row r="9" spans="1:6" ht="15" thickBot="1" x14ac:dyDescent="0.4">
      <c r="A9" s="154" t="s">
        <v>56</v>
      </c>
      <c r="B9" s="155"/>
      <c r="C9" s="155"/>
      <c r="D9" s="155"/>
      <c r="E9" s="155"/>
      <c r="F9" s="156"/>
    </row>
    <row r="10" spans="1:6" ht="29.25" customHeight="1" thickBot="1" x14ac:dyDescent="0.4">
      <c r="A10" s="22" t="s">
        <v>134</v>
      </c>
      <c r="B10" s="117">
        <v>30</v>
      </c>
      <c r="C10" s="127">
        <v>1</v>
      </c>
      <c r="D10" s="127">
        <v>0.5</v>
      </c>
      <c r="E10" s="23">
        <f>C10*D10</f>
        <v>0.5</v>
      </c>
      <c r="F10" s="23">
        <f>B10*C10*D10</f>
        <v>15</v>
      </c>
    </row>
    <row r="11" spans="1:6" ht="15" thickBot="1" x14ac:dyDescent="0.4">
      <c r="A11" s="7" t="s">
        <v>57</v>
      </c>
      <c r="B11" s="27"/>
      <c r="C11" s="8"/>
      <c r="D11" s="8"/>
      <c r="E11" s="8"/>
      <c r="F11" s="9"/>
    </row>
    <row r="12" spans="1:6" ht="35.25" customHeight="1" thickBot="1" x14ac:dyDescent="0.4">
      <c r="A12" s="22" t="s">
        <v>136</v>
      </c>
      <c r="B12" s="117">
        <v>40</v>
      </c>
      <c r="C12" s="117">
        <v>1</v>
      </c>
      <c r="D12" s="117">
        <v>2</v>
      </c>
      <c r="E12" s="23">
        <f>C12*D12</f>
        <v>2</v>
      </c>
      <c r="F12" s="23">
        <f>B12*C12*D12</f>
        <v>80</v>
      </c>
    </row>
    <row r="13" spans="1:6" ht="15" thickBot="1" x14ac:dyDescent="0.4">
      <c r="A13" s="7" t="s">
        <v>17</v>
      </c>
      <c r="B13" s="27"/>
      <c r="C13" s="8"/>
      <c r="D13" s="8"/>
      <c r="E13" s="8"/>
      <c r="F13" s="9"/>
    </row>
    <row r="14" spans="1:6" ht="44.25" customHeight="1" thickBot="1" x14ac:dyDescent="0.4">
      <c r="A14" s="22" t="s">
        <v>137</v>
      </c>
      <c r="B14" s="117">
        <v>30</v>
      </c>
      <c r="C14" s="117">
        <v>1</v>
      </c>
      <c r="D14" s="117">
        <v>2</v>
      </c>
      <c r="E14" s="23">
        <f>C14*D14</f>
        <v>2</v>
      </c>
      <c r="F14" s="23">
        <f>B14*C14*D14</f>
        <v>60</v>
      </c>
    </row>
    <row r="15" spans="1:6" ht="15" thickBot="1" x14ac:dyDescent="0.4">
      <c r="A15" s="7" t="s">
        <v>99</v>
      </c>
      <c r="B15" s="27"/>
      <c r="C15" s="8"/>
      <c r="D15" s="8"/>
      <c r="E15" s="8"/>
      <c r="F15" s="9"/>
    </row>
    <row r="16" spans="1:6" ht="61" thickBot="1" x14ac:dyDescent="0.4">
      <c r="A16" s="22" t="s">
        <v>139</v>
      </c>
      <c r="B16" s="117">
        <v>30</v>
      </c>
      <c r="C16" s="23">
        <v>1</v>
      </c>
      <c r="D16" s="23">
        <v>0.25</v>
      </c>
      <c r="E16" s="23">
        <f>C16*D16</f>
        <v>0.25</v>
      </c>
      <c r="F16" s="23">
        <f>B16*C16*D16</f>
        <v>7.5</v>
      </c>
    </row>
    <row r="17" spans="1:9" ht="56.25" customHeight="1" thickBot="1" x14ac:dyDescent="0.4">
      <c r="A17" s="22" t="s">
        <v>142</v>
      </c>
      <c r="B17" s="167">
        <v>40</v>
      </c>
      <c r="C17" s="117">
        <v>1</v>
      </c>
      <c r="D17" s="117">
        <v>2</v>
      </c>
      <c r="E17" s="23">
        <f>C17*D17</f>
        <v>2</v>
      </c>
      <c r="F17" s="23">
        <f>B17*C17*D17</f>
        <v>80</v>
      </c>
    </row>
    <row r="18" spans="1:9" ht="15" thickBot="1" x14ac:dyDescent="0.4">
      <c r="A18" s="107" t="s">
        <v>18</v>
      </c>
      <c r="B18" s="108"/>
      <c r="C18" s="108"/>
      <c r="D18" s="108"/>
      <c r="E18" s="108"/>
      <c r="F18" s="109"/>
    </row>
    <row r="19" spans="1:9" ht="45" customHeight="1" thickBot="1" x14ac:dyDescent="0.4">
      <c r="A19" s="71" t="s">
        <v>138</v>
      </c>
      <c r="B19" s="157">
        <v>40</v>
      </c>
      <c r="C19" s="157">
        <v>1</v>
      </c>
      <c r="D19" s="157">
        <v>1</v>
      </c>
      <c r="E19" s="83">
        <f>C19*D19</f>
        <v>1</v>
      </c>
      <c r="F19" s="23">
        <f>B19*C19*D19</f>
        <v>40</v>
      </c>
    </row>
    <row r="20" spans="1:9" ht="45" customHeight="1" thickBot="1" x14ac:dyDescent="0.4">
      <c r="A20" s="96" t="s">
        <v>103</v>
      </c>
      <c r="B20" s="157">
        <v>10</v>
      </c>
      <c r="C20" s="157">
        <v>1</v>
      </c>
      <c r="D20" s="157">
        <v>0.5</v>
      </c>
      <c r="E20" s="83">
        <f>C20*D20</f>
        <v>0.5</v>
      </c>
      <c r="F20" s="23">
        <f>B20*C20*D20</f>
        <v>5</v>
      </c>
    </row>
    <row r="21" spans="1:9" ht="15" thickBot="1" x14ac:dyDescent="0.4">
      <c r="A21" s="238" t="s">
        <v>45</v>
      </c>
      <c r="B21" s="239"/>
      <c r="C21" s="239"/>
      <c r="D21" s="239"/>
      <c r="E21" s="239"/>
      <c r="F21" s="87">
        <f>F10+F12+F14+F16+F17+F19+F20</f>
        <v>287.5</v>
      </c>
      <c r="G21">
        <v>43.43</v>
      </c>
      <c r="H21">
        <f>F21*G21</f>
        <v>12486.125</v>
      </c>
      <c r="I21">
        <f>H21/400</f>
        <v>31.2153125</v>
      </c>
    </row>
    <row r="22" spans="1:9" ht="15" thickBot="1" x14ac:dyDescent="0.4">
      <c r="A22" s="238" t="s">
        <v>44</v>
      </c>
      <c r="B22" s="239"/>
      <c r="C22" s="239"/>
      <c r="D22" s="239"/>
      <c r="E22" s="239"/>
      <c r="F22" s="87">
        <f>B10+B12+B14+B16+B17+B19+B20</f>
        <v>220</v>
      </c>
    </row>
    <row r="23" spans="1:9" ht="15" thickBot="1" x14ac:dyDescent="0.4">
      <c r="A23" s="238" t="s">
        <v>95</v>
      </c>
      <c r="B23" s="239"/>
      <c r="C23" s="239"/>
      <c r="D23" s="239"/>
      <c r="E23" s="239"/>
      <c r="F23" s="145">
        <f>F22/350</f>
        <v>0.62857142857142856</v>
      </c>
    </row>
    <row r="24" spans="1:9" ht="15" thickBot="1" x14ac:dyDescent="0.4">
      <c r="A24" s="238" t="s">
        <v>46</v>
      </c>
      <c r="B24" s="239"/>
      <c r="C24" s="239"/>
      <c r="D24" s="239"/>
      <c r="E24" s="239"/>
      <c r="F24" s="88">
        <f>F21/F22</f>
        <v>1.3068181818181819</v>
      </c>
    </row>
    <row r="25" spans="1:9" ht="15" thickBot="1" x14ac:dyDescent="0.4">
      <c r="A25" s="240" t="s">
        <v>52</v>
      </c>
      <c r="B25" s="241"/>
      <c r="C25" s="241"/>
      <c r="D25" s="241"/>
      <c r="E25" s="241"/>
      <c r="F25" s="88">
        <f>$F$21/400</f>
        <v>0.71875</v>
      </c>
    </row>
    <row r="27" spans="1:9" ht="15.75" customHeight="1" thickBot="1" x14ac:dyDescent="0.4">
      <c r="A27" s="2"/>
      <c r="B27" s="1"/>
      <c r="C27" s="1"/>
      <c r="D27" s="1"/>
    </row>
    <row r="28" spans="1:9" ht="15" customHeight="1" thickBot="1" x14ac:dyDescent="0.4">
      <c r="A28" s="242" t="s">
        <v>11</v>
      </c>
      <c r="B28" s="243"/>
      <c r="C28" s="243"/>
      <c r="D28" s="243"/>
      <c r="E28" s="243"/>
      <c r="F28" s="244"/>
    </row>
    <row r="29" spans="1:9" ht="54.75" customHeight="1" thickBot="1" x14ac:dyDescent="0.4">
      <c r="A29" s="3" t="s">
        <v>4</v>
      </c>
      <c r="B29" s="4" t="s">
        <v>1</v>
      </c>
      <c r="C29" s="5" t="s">
        <v>5</v>
      </c>
      <c r="D29" s="5" t="s">
        <v>6</v>
      </c>
      <c r="E29" s="5" t="s">
        <v>7</v>
      </c>
      <c r="F29" s="6" t="s">
        <v>8</v>
      </c>
    </row>
    <row r="30" spans="1:9" ht="15" thickBot="1" x14ac:dyDescent="0.4">
      <c r="A30" s="7" t="s">
        <v>0</v>
      </c>
      <c r="B30" s="8"/>
      <c r="C30" s="8"/>
      <c r="D30" s="8"/>
      <c r="E30" s="8"/>
      <c r="F30" s="9"/>
    </row>
    <row r="31" spans="1:9" ht="34.5" customHeight="1" thickBot="1" x14ac:dyDescent="0.4">
      <c r="A31" s="22" t="s">
        <v>169</v>
      </c>
      <c r="B31" s="117">
        <v>60</v>
      </c>
      <c r="C31" s="23">
        <v>1</v>
      </c>
      <c r="D31" s="23">
        <v>4</v>
      </c>
      <c r="E31" s="23">
        <f>C31*D31</f>
        <v>4</v>
      </c>
      <c r="F31" s="23">
        <f>B31*E31</f>
        <v>240</v>
      </c>
    </row>
    <row r="32" spans="1:9" ht="29.25" customHeight="1" thickBot="1" x14ac:dyDescent="0.4">
      <c r="A32" s="22" t="s">
        <v>170</v>
      </c>
      <c r="B32" s="117">
        <v>185</v>
      </c>
      <c r="C32" s="12">
        <v>1</v>
      </c>
      <c r="D32" s="12">
        <v>4</v>
      </c>
      <c r="E32" s="12">
        <f>C32*D32</f>
        <v>4</v>
      </c>
      <c r="F32" s="12">
        <f>B32*E32</f>
        <v>740</v>
      </c>
    </row>
    <row r="33" spans="1:6" ht="29.25" customHeight="1" thickBot="1" x14ac:dyDescent="0.4">
      <c r="A33" s="22" t="s">
        <v>181</v>
      </c>
      <c r="B33" s="117">
        <v>15</v>
      </c>
      <c r="C33" s="12">
        <v>1</v>
      </c>
      <c r="D33" s="12">
        <v>2</v>
      </c>
      <c r="E33" s="12">
        <v>2</v>
      </c>
      <c r="F33" s="12">
        <f>B33*E33</f>
        <v>30</v>
      </c>
    </row>
    <row r="34" spans="1:6" ht="29.25" customHeight="1" thickBot="1" x14ac:dyDescent="0.4">
      <c r="A34" s="22" t="s">
        <v>182</v>
      </c>
      <c r="B34" s="117">
        <v>15</v>
      </c>
      <c r="C34" s="12">
        <v>1</v>
      </c>
      <c r="D34" s="12">
        <v>2</v>
      </c>
      <c r="E34" s="12">
        <v>2</v>
      </c>
      <c r="F34" s="12">
        <f>B34*E34</f>
        <v>30</v>
      </c>
    </row>
    <row r="35" spans="1:6" ht="32.25" customHeight="1" thickBot="1" x14ac:dyDescent="0.4">
      <c r="A35" s="22" t="s">
        <v>171</v>
      </c>
      <c r="B35" s="117">
        <v>15</v>
      </c>
      <c r="C35" s="12">
        <v>1</v>
      </c>
      <c r="D35" s="12">
        <v>48</v>
      </c>
      <c r="E35" s="12">
        <f>C35*D35</f>
        <v>48</v>
      </c>
      <c r="F35" s="12">
        <f>B35*E35</f>
        <v>720</v>
      </c>
    </row>
    <row r="36" spans="1:6" ht="27.75" customHeight="1" thickBot="1" x14ac:dyDescent="0.4">
      <c r="A36" s="239" t="s">
        <v>42</v>
      </c>
      <c r="B36" s="239"/>
      <c r="C36" s="239"/>
      <c r="D36" s="239"/>
      <c r="E36" s="239"/>
      <c r="F36" s="87">
        <f>SUM(F31:F35)</f>
        <v>1760</v>
      </c>
    </row>
    <row r="37" spans="1:6" ht="15" thickBot="1" x14ac:dyDescent="0.4">
      <c r="A37" s="239" t="s">
        <v>43</v>
      </c>
      <c r="B37" s="239"/>
      <c r="C37" s="239"/>
      <c r="D37" s="239"/>
      <c r="E37" s="239"/>
      <c r="F37" s="87">
        <f>$B$32+$B$35+B31</f>
        <v>260</v>
      </c>
    </row>
    <row r="38" spans="1:6" ht="15" thickBot="1" x14ac:dyDescent="0.4">
      <c r="A38" s="7" t="s">
        <v>2</v>
      </c>
      <c r="B38" s="8"/>
      <c r="C38" s="239"/>
      <c r="D38" s="239"/>
      <c r="E38" s="239"/>
      <c r="F38" s="245"/>
    </row>
    <row r="39" spans="1:6" ht="15.75" customHeight="1" thickBot="1" x14ac:dyDescent="0.4">
      <c r="A39" s="10" t="s">
        <v>166</v>
      </c>
      <c r="B39" s="117">
        <v>10</v>
      </c>
      <c r="C39" s="12">
        <v>1</v>
      </c>
      <c r="D39" s="12">
        <v>0.5</v>
      </c>
      <c r="E39" s="12">
        <f>C39*D39</f>
        <v>0.5</v>
      </c>
      <c r="F39" s="58">
        <f>B39*E39</f>
        <v>5</v>
      </c>
    </row>
    <row r="40" spans="1:6" ht="15.75" customHeight="1" thickBot="1" x14ac:dyDescent="0.4">
      <c r="A40" s="10" t="s">
        <v>104</v>
      </c>
      <c r="B40" s="117">
        <v>15</v>
      </c>
      <c r="C40" s="12">
        <v>1</v>
      </c>
      <c r="D40" s="12">
        <v>4</v>
      </c>
      <c r="E40" s="12">
        <f>C40*D40</f>
        <v>4</v>
      </c>
      <c r="F40" s="12">
        <f>B40*E40</f>
        <v>60</v>
      </c>
    </row>
    <row r="41" spans="1:6" ht="15" thickBot="1" x14ac:dyDescent="0.4">
      <c r="A41" s="239" t="s">
        <v>42</v>
      </c>
      <c r="B41" s="239"/>
      <c r="C41" s="239"/>
      <c r="D41" s="239"/>
      <c r="E41" s="239"/>
      <c r="F41" s="87">
        <f>$F$39+$F$40</f>
        <v>65</v>
      </c>
    </row>
    <row r="42" spans="1:6" ht="15" thickBot="1" x14ac:dyDescent="0.4">
      <c r="A42" s="239" t="s">
        <v>43</v>
      </c>
      <c r="B42" s="239"/>
      <c r="C42" s="239"/>
      <c r="D42" s="239"/>
      <c r="E42" s="239"/>
      <c r="F42" s="87">
        <f>$B$39+$B$40</f>
        <v>25</v>
      </c>
    </row>
    <row r="43" spans="1:6" ht="15" thickBot="1" x14ac:dyDescent="0.4">
      <c r="A43" s="7" t="s">
        <v>10</v>
      </c>
      <c r="B43" s="8"/>
      <c r="C43" s="239"/>
      <c r="D43" s="239"/>
      <c r="E43" s="239"/>
      <c r="F43" s="245"/>
    </row>
    <row r="44" spans="1:6" x14ac:dyDescent="0.35">
      <c r="A44" s="13" t="s">
        <v>14</v>
      </c>
      <c r="B44" s="14"/>
      <c r="C44" s="14"/>
      <c r="D44" s="14"/>
      <c r="E44" s="14"/>
      <c r="F44" s="15"/>
    </row>
    <row r="45" spans="1:6" x14ac:dyDescent="0.35">
      <c r="A45" s="16" t="s">
        <v>3</v>
      </c>
      <c r="B45" s="17"/>
      <c r="C45" s="17"/>
      <c r="D45" s="17"/>
      <c r="E45" s="17"/>
      <c r="F45" s="18"/>
    </row>
    <row r="46" spans="1:6" ht="15" thickBot="1" x14ac:dyDescent="0.4">
      <c r="A46" s="19" t="s">
        <v>96</v>
      </c>
      <c r="B46" s="20"/>
      <c r="C46" s="20"/>
      <c r="D46" s="20"/>
      <c r="E46" s="20"/>
      <c r="F46" s="11"/>
    </row>
    <row r="47" spans="1:6" ht="15" thickBot="1" x14ac:dyDescent="0.4">
      <c r="A47" s="7" t="s">
        <v>12</v>
      </c>
      <c r="B47" s="8"/>
      <c r="C47" s="8"/>
      <c r="D47" s="8"/>
      <c r="E47" s="8"/>
      <c r="F47" s="9"/>
    </row>
    <row r="48" spans="1:6" ht="27" customHeight="1" thickBot="1" x14ac:dyDescent="0.4">
      <c r="A48" s="21" t="s">
        <v>13</v>
      </c>
      <c r="B48" s="117">
        <v>40</v>
      </c>
      <c r="C48" s="12">
        <v>1</v>
      </c>
      <c r="D48" s="65">
        <v>0.5</v>
      </c>
      <c r="E48" s="12">
        <f>C48*D48</f>
        <v>0.5</v>
      </c>
      <c r="F48" s="12">
        <f>B48*E48</f>
        <v>20</v>
      </c>
    </row>
    <row r="49" spans="1:9" ht="15" thickBot="1" x14ac:dyDescent="0.4">
      <c r="A49" s="7" t="s">
        <v>9</v>
      </c>
      <c r="B49" s="168"/>
      <c r="C49" s="8"/>
      <c r="D49" s="8"/>
      <c r="E49" s="8"/>
      <c r="F49" s="9"/>
    </row>
    <row r="50" spans="1:9" ht="23.5" thickBot="1" x14ac:dyDescent="0.4">
      <c r="A50" s="22" t="s">
        <v>15</v>
      </c>
      <c r="B50" s="117">
        <v>180</v>
      </c>
      <c r="C50" s="23">
        <v>1</v>
      </c>
      <c r="D50" s="23">
        <v>0.25</v>
      </c>
      <c r="E50" s="23">
        <f>C50*D50</f>
        <v>0.25</v>
      </c>
      <c r="F50" s="23">
        <f>B50*E50</f>
        <v>45</v>
      </c>
    </row>
    <row r="51" spans="1:9" ht="15" thickBot="1" x14ac:dyDescent="0.4">
      <c r="A51" s="7" t="s">
        <v>143</v>
      </c>
      <c r="B51" s="168"/>
      <c r="C51" s="8"/>
      <c r="D51" s="8"/>
      <c r="E51" s="8"/>
      <c r="F51" s="9"/>
    </row>
    <row r="52" spans="1:9" ht="35" thickBot="1" x14ac:dyDescent="0.4">
      <c r="A52" s="118" t="s">
        <v>144</v>
      </c>
      <c r="B52" s="127">
        <v>12</v>
      </c>
      <c r="C52" s="23">
        <v>1</v>
      </c>
      <c r="D52" s="23">
        <v>0.5</v>
      </c>
      <c r="E52" s="23">
        <f>C52*D52</f>
        <v>0.5</v>
      </c>
      <c r="F52" s="23">
        <f>B52*E52</f>
        <v>6</v>
      </c>
    </row>
    <row r="53" spans="1:9" ht="46.5" customHeight="1" thickBot="1" x14ac:dyDescent="0.4">
      <c r="A53" s="240" t="s">
        <v>51</v>
      </c>
      <c r="B53" s="241"/>
      <c r="C53" s="241"/>
      <c r="D53" s="241"/>
      <c r="E53" s="241"/>
      <c r="F53" s="149">
        <f>$F$48+$F$50+F52</f>
        <v>71</v>
      </c>
    </row>
    <row r="54" spans="1:9" ht="15" thickBot="1" x14ac:dyDescent="0.4">
      <c r="A54" s="238" t="s">
        <v>43</v>
      </c>
      <c r="B54" s="239"/>
      <c r="C54" s="239"/>
      <c r="D54" s="239"/>
      <c r="E54" s="239"/>
      <c r="F54" s="87">
        <f>F57+F37+F42+B48+B50+B52</f>
        <v>622</v>
      </c>
    </row>
    <row r="55" spans="1:9" ht="15" thickBot="1" x14ac:dyDescent="0.4">
      <c r="A55" s="238" t="s">
        <v>95</v>
      </c>
      <c r="B55" s="239"/>
      <c r="C55" s="239"/>
      <c r="D55" s="239"/>
      <c r="E55" s="239"/>
      <c r="F55" s="88">
        <f>F54/210</f>
        <v>2.961904761904762</v>
      </c>
    </row>
    <row r="56" spans="1:9" x14ac:dyDescent="0.35">
      <c r="A56" s="146" t="s">
        <v>174</v>
      </c>
      <c r="B56" s="147"/>
      <c r="C56" s="147"/>
      <c r="D56" s="147"/>
      <c r="E56" s="147"/>
      <c r="F56" s="148"/>
    </row>
    <row r="57" spans="1:9" ht="15" thickBot="1" x14ac:dyDescent="0.4">
      <c r="A57" s="150" t="s">
        <v>175</v>
      </c>
      <c r="B57" s="151">
        <f>210/4</f>
        <v>52.5</v>
      </c>
      <c r="C57" s="151">
        <v>0.2</v>
      </c>
      <c r="D57" s="151">
        <v>10</v>
      </c>
      <c r="E57" s="151">
        <f>C57*D57</f>
        <v>2</v>
      </c>
      <c r="F57" s="151">
        <f>B57*C57*D57</f>
        <v>105</v>
      </c>
    </row>
    <row r="58" spans="1:9" ht="15" thickBot="1" x14ac:dyDescent="0.4">
      <c r="A58" s="238" t="s">
        <v>45</v>
      </c>
      <c r="B58" s="239"/>
      <c r="C58" s="239"/>
      <c r="D58" s="239"/>
      <c r="E58" s="239"/>
      <c r="F58" s="87">
        <f>F36+F41+F53+F57</f>
        <v>2001</v>
      </c>
      <c r="G58">
        <v>43.43</v>
      </c>
      <c r="H58">
        <f>F58*G58</f>
        <v>86903.43</v>
      </c>
      <c r="I58">
        <f>H58/245</f>
        <v>354.70787755102037</v>
      </c>
    </row>
    <row r="59" spans="1:9" ht="15" thickBot="1" x14ac:dyDescent="0.4">
      <c r="A59" s="238"/>
      <c r="B59" s="239"/>
      <c r="C59" s="239"/>
      <c r="D59" s="239"/>
      <c r="E59" s="239"/>
      <c r="F59" s="87"/>
    </row>
    <row r="60" spans="1:9" ht="15.75" customHeight="1" thickBot="1" x14ac:dyDescent="0.4">
      <c r="A60" s="238" t="s">
        <v>46</v>
      </c>
      <c r="B60" s="239"/>
      <c r="C60" s="239"/>
      <c r="D60" s="239"/>
      <c r="E60" s="239"/>
      <c r="F60" s="88">
        <f>F58/F54</f>
        <v>3.217041800643087</v>
      </c>
    </row>
    <row r="61" spans="1:9" ht="15.75" customHeight="1" thickBot="1" x14ac:dyDescent="0.4">
      <c r="A61" s="238" t="s">
        <v>47</v>
      </c>
      <c r="B61" s="239"/>
      <c r="C61" s="239"/>
      <c r="D61" s="239"/>
      <c r="E61" s="239"/>
      <c r="F61" s="88">
        <f>F58/245</f>
        <v>8.1673469387755109</v>
      </c>
    </row>
    <row r="62" spans="1:9" ht="15.75" customHeight="1" x14ac:dyDescent="0.35"/>
    <row r="63" spans="1:9" ht="15.75" customHeight="1" thickBot="1" x14ac:dyDescent="0.4">
      <c r="D63" s="31"/>
      <c r="E63" s="31"/>
    </row>
    <row r="64" spans="1:9" ht="15.75" customHeight="1" thickBot="1" x14ac:dyDescent="0.4">
      <c r="A64" s="248" t="s">
        <v>40</v>
      </c>
      <c r="B64" s="249"/>
      <c r="C64" s="249"/>
      <c r="D64" s="249"/>
      <c r="E64" s="249"/>
      <c r="F64" s="250"/>
    </row>
    <row r="65" spans="1:9" ht="35" thickBot="1" x14ac:dyDescent="0.4">
      <c r="A65" s="34" t="s">
        <v>4</v>
      </c>
      <c r="B65" s="35" t="s">
        <v>1</v>
      </c>
      <c r="C65" s="36" t="s">
        <v>5</v>
      </c>
      <c r="D65" s="36" t="s">
        <v>6</v>
      </c>
      <c r="E65" s="36" t="s">
        <v>7</v>
      </c>
      <c r="F65" s="37" t="s">
        <v>8</v>
      </c>
    </row>
    <row r="66" spans="1:9" ht="15" thickBot="1" x14ac:dyDescent="0.4">
      <c r="A66" s="38" t="s">
        <v>0</v>
      </c>
      <c r="B66" s="39"/>
      <c r="C66" s="39"/>
      <c r="D66" s="39"/>
      <c r="E66" s="39"/>
      <c r="F66" s="40"/>
    </row>
    <row r="67" spans="1:9" ht="15" thickBot="1" x14ac:dyDescent="0.4">
      <c r="A67" s="47" t="s">
        <v>97</v>
      </c>
      <c r="B67" s="169">
        <v>0</v>
      </c>
      <c r="C67" s="48">
        <v>1</v>
      </c>
      <c r="D67" s="169">
        <v>4</v>
      </c>
      <c r="E67" s="48">
        <f>C67*D67</f>
        <v>4</v>
      </c>
      <c r="F67" s="48">
        <f>B67*E67</f>
        <v>0</v>
      </c>
    </row>
    <row r="68" spans="1:9" ht="15" thickBot="1" x14ac:dyDescent="0.4">
      <c r="A68" s="251" t="s">
        <v>42</v>
      </c>
      <c r="B68" s="251"/>
      <c r="C68" s="251"/>
      <c r="D68" s="251"/>
      <c r="E68" s="251"/>
      <c r="F68" s="89">
        <f>$B$67*$E$67</f>
        <v>0</v>
      </c>
    </row>
    <row r="69" spans="1:9" ht="15" thickBot="1" x14ac:dyDescent="0.4">
      <c r="A69" s="252" t="s">
        <v>43</v>
      </c>
      <c r="B69" s="252"/>
      <c r="C69" s="252"/>
      <c r="D69" s="252"/>
      <c r="E69" s="252"/>
      <c r="F69" s="89">
        <f>B67</f>
        <v>0</v>
      </c>
    </row>
    <row r="70" spans="1:9" ht="15" thickBot="1" x14ac:dyDescent="0.4">
      <c r="A70" s="43" t="s">
        <v>2</v>
      </c>
      <c r="B70" s="42"/>
      <c r="C70" s="253"/>
      <c r="D70" s="253"/>
      <c r="E70" s="253"/>
      <c r="F70" s="254"/>
    </row>
    <row r="71" spans="1:9" ht="15.75" customHeight="1" thickBot="1" x14ac:dyDescent="0.4">
      <c r="A71" s="44" t="s">
        <v>98</v>
      </c>
      <c r="B71" s="116">
        <v>15</v>
      </c>
      <c r="C71" s="41">
        <v>1</v>
      </c>
      <c r="D71" s="41">
        <v>0.25</v>
      </c>
      <c r="E71" s="41">
        <f>C71*D71</f>
        <v>0.25</v>
      </c>
      <c r="F71" s="41">
        <f>B71*E71</f>
        <v>3.75</v>
      </c>
    </row>
    <row r="72" spans="1:9" ht="15" thickBot="1" x14ac:dyDescent="0.4">
      <c r="A72" s="252" t="s">
        <v>42</v>
      </c>
      <c r="B72" s="252"/>
      <c r="C72" s="252"/>
      <c r="D72" s="252"/>
      <c r="E72" s="252"/>
      <c r="F72" s="89">
        <f>$B$71*$E$71</f>
        <v>3.75</v>
      </c>
    </row>
    <row r="73" spans="1:9" ht="15.75" customHeight="1" thickBot="1" x14ac:dyDescent="0.4">
      <c r="A73" s="255" t="s">
        <v>43</v>
      </c>
      <c r="B73" s="252"/>
      <c r="C73" s="252"/>
      <c r="D73" s="252"/>
      <c r="E73" s="252"/>
      <c r="F73" s="53">
        <v>25</v>
      </c>
    </row>
    <row r="74" spans="1:9" ht="15.75" customHeight="1" thickBot="1" x14ac:dyDescent="0.4">
      <c r="A74" s="45"/>
      <c r="B74" s="52"/>
      <c r="C74" s="52"/>
      <c r="D74" s="52"/>
      <c r="E74" s="52"/>
      <c r="F74" s="46"/>
    </row>
    <row r="75" spans="1:9" ht="15" thickBot="1" x14ac:dyDescent="0.4">
      <c r="A75" s="246" t="s">
        <v>45</v>
      </c>
      <c r="B75" s="247"/>
      <c r="C75" s="247"/>
      <c r="D75" s="247"/>
      <c r="E75" s="247"/>
      <c r="F75" s="90">
        <f>$F$67+$F$71</f>
        <v>3.75</v>
      </c>
      <c r="G75">
        <v>43.43</v>
      </c>
      <c r="H75">
        <f>F75*G75</f>
        <v>162.86250000000001</v>
      </c>
      <c r="I75">
        <f>H75/185</f>
        <v>0.88033783783783792</v>
      </c>
    </row>
    <row r="76" spans="1:9" ht="15" thickBot="1" x14ac:dyDescent="0.4">
      <c r="A76" s="246" t="s">
        <v>44</v>
      </c>
      <c r="B76" s="247"/>
      <c r="C76" s="247"/>
      <c r="D76" s="247"/>
      <c r="E76" s="247"/>
      <c r="F76" s="90">
        <f>$B$67+$B$71</f>
        <v>15</v>
      </c>
    </row>
    <row r="77" spans="1:9" ht="15" thickBot="1" x14ac:dyDescent="0.4">
      <c r="A77" s="246" t="s">
        <v>95</v>
      </c>
      <c r="B77" s="247"/>
      <c r="C77" s="247"/>
      <c r="D77" s="247"/>
      <c r="E77" s="247"/>
      <c r="F77" s="90">
        <f>F76/200</f>
        <v>7.4999999999999997E-2</v>
      </c>
    </row>
    <row r="78" spans="1:9" ht="15" thickBot="1" x14ac:dyDescent="0.4">
      <c r="A78" s="246" t="s">
        <v>46</v>
      </c>
      <c r="B78" s="247"/>
      <c r="C78" s="247"/>
      <c r="D78" s="247"/>
      <c r="E78" s="247"/>
      <c r="F78" s="91">
        <f>F75/F76</f>
        <v>0.25</v>
      </c>
    </row>
    <row r="79" spans="1:9" ht="15.75" customHeight="1" thickBot="1" x14ac:dyDescent="0.4">
      <c r="A79" s="246" t="s">
        <v>47</v>
      </c>
      <c r="B79" s="247"/>
      <c r="C79" s="247"/>
      <c r="D79" s="247"/>
      <c r="E79" s="247"/>
      <c r="F79" s="91">
        <f>3.75/185</f>
        <v>2.0270270270270271E-2</v>
      </c>
    </row>
    <row r="80" spans="1:9" ht="15" thickBot="1" x14ac:dyDescent="0.4"/>
    <row r="81" spans="1:6" ht="15.75" customHeight="1" thickBot="1" x14ac:dyDescent="0.4">
      <c r="A81" s="221" t="s">
        <v>41</v>
      </c>
      <c r="B81" s="222"/>
      <c r="C81" s="222"/>
      <c r="D81" s="222"/>
      <c r="E81" s="222"/>
      <c r="F81" s="223"/>
    </row>
    <row r="82" spans="1:6" ht="15.75" customHeight="1" thickBot="1" x14ac:dyDescent="0.4">
      <c r="A82" s="56"/>
      <c r="B82" s="57"/>
      <c r="C82" s="57"/>
      <c r="D82" s="224" t="s">
        <v>48</v>
      </c>
      <c r="E82" s="224"/>
      <c r="F82" s="142">
        <f>F58+F21+F75</f>
        <v>2292.25</v>
      </c>
    </row>
    <row r="83" spans="1:6" ht="15.75" customHeight="1" thickBot="1" x14ac:dyDescent="0.4">
      <c r="A83" s="54"/>
      <c r="B83" s="55"/>
      <c r="C83" s="55"/>
      <c r="D83" s="225" t="s">
        <v>49</v>
      </c>
      <c r="E83" s="225"/>
      <c r="F83" s="143">
        <f>F54+F22+F76</f>
        <v>857</v>
      </c>
    </row>
    <row r="84" spans="1:6" ht="15" thickBot="1" x14ac:dyDescent="0.4">
      <c r="A84" s="54"/>
      <c r="B84" s="55"/>
      <c r="C84" s="55"/>
      <c r="D84" s="218" t="s">
        <v>50</v>
      </c>
      <c r="E84" s="218"/>
      <c r="F84" s="144">
        <f>F82*43.43</f>
        <v>99552.417499999996</v>
      </c>
    </row>
    <row r="86" spans="1:6" ht="21.75" customHeight="1" x14ac:dyDescent="0.35"/>
    <row r="87" spans="1:6" x14ac:dyDescent="0.35">
      <c r="F87" s="1"/>
    </row>
    <row r="88" spans="1:6" ht="15.75" customHeight="1" x14ac:dyDescent="0.35">
      <c r="F88" s="1"/>
    </row>
    <row r="89" spans="1:6" ht="15.75" customHeight="1" x14ac:dyDescent="0.35"/>
    <row r="100" ht="15.75" customHeight="1" x14ac:dyDescent="0.35"/>
    <row r="102" ht="15.75" customHeight="1" x14ac:dyDescent="0.35"/>
  </sheetData>
  <mergeCells count="37">
    <mergeCell ref="A79:E79"/>
    <mergeCell ref="A81:F81"/>
    <mergeCell ref="D82:E82"/>
    <mergeCell ref="D83:E83"/>
    <mergeCell ref="D84:E84"/>
    <mergeCell ref="A78:E78"/>
    <mergeCell ref="A60:E60"/>
    <mergeCell ref="A61:E61"/>
    <mergeCell ref="A64:F64"/>
    <mergeCell ref="A68:E68"/>
    <mergeCell ref="A69:E69"/>
    <mergeCell ref="C70:F70"/>
    <mergeCell ref="A72:E72"/>
    <mergeCell ref="A73:E73"/>
    <mergeCell ref="A75:E75"/>
    <mergeCell ref="A76:E76"/>
    <mergeCell ref="A77:E77"/>
    <mergeCell ref="A23:E23"/>
    <mergeCell ref="A24:E24"/>
    <mergeCell ref="A25:E25"/>
    <mergeCell ref="A59:E59"/>
    <mergeCell ref="A28:F28"/>
    <mergeCell ref="A36:E36"/>
    <mergeCell ref="A37:E37"/>
    <mergeCell ref="C38:F38"/>
    <mergeCell ref="A41:E41"/>
    <mergeCell ref="A42:E42"/>
    <mergeCell ref="C43:F43"/>
    <mergeCell ref="A53:E53"/>
    <mergeCell ref="A54:E54"/>
    <mergeCell ref="A55:E55"/>
    <mergeCell ref="A58:E58"/>
    <mergeCell ref="A1:F1"/>
    <mergeCell ref="A2:F2"/>
    <mergeCell ref="A4:F4"/>
    <mergeCell ref="A21:E21"/>
    <mergeCell ref="A22:E22"/>
  </mergeCells>
  <pageMargins left="0.7" right="0.7" top="0.75" bottom="0.75" header="0.3" footer="0.3"/>
  <pageSetup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4"/>
  <sheetViews>
    <sheetView zoomScale="110" zoomScaleNormal="110" workbookViewId="0">
      <selection activeCell="B12" sqref="B12"/>
    </sheetView>
  </sheetViews>
  <sheetFormatPr defaultRowHeight="14.5" x14ac:dyDescent="0.35"/>
  <cols>
    <col min="1" max="1" width="41.7265625" customWidth="1"/>
    <col min="2" max="4" width="15.7265625" customWidth="1"/>
    <col min="5" max="5" width="15.54296875" customWidth="1"/>
    <col min="6" max="6" width="15.81640625" customWidth="1"/>
    <col min="7" max="7" width="27.26953125" style="98" customWidth="1"/>
  </cols>
  <sheetData>
    <row r="1" spans="1:11" ht="15" x14ac:dyDescent="0.35">
      <c r="A1" s="229" t="s">
        <v>100</v>
      </c>
      <c r="B1" s="229"/>
      <c r="C1" s="229"/>
      <c r="D1" s="229"/>
      <c r="E1" s="229"/>
      <c r="F1" s="229"/>
    </row>
    <row r="2" spans="1:11" ht="15" x14ac:dyDescent="0.35">
      <c r="A2" s="229" t="s">
        <v>101</v>
      </c>
      <c r="B2" s="229"/>
      <c r="C2" s="229"/>
      <c r="D2" s="229"/>
      <c r="E2" s="229"/>
      <c r="F2" s="229"/>
    </row>
    <row r="4" spans="1:11" ht="15.75" customHeight="1" x14ac:dyDescent="0.35">
      <c r="A4" s="235" t="s">
        <v>16</v>
      </c>
      <c r="B4" s="236"/>
      <c r="C4" s="236"/>
      <c r="D4" s="236"/>
      <c r="E4" s="236"/>
      <c r="F4" s="237"/>
    </row>
    <row r="5" spans="1:11" ht="15" customHeight="1" x14ac:dyDescent="0.35">
      <c r="A5" s="259"/>
      <c r="B5" s="260"/>
      <c r="C5" s="260"/>
      <c r="D5" s="260"/>
      <c r="E5" s="260"/>
      <c r="F5" s="261"/>
    </row>
    <row r="6" spans="1:11" x14ac:dyDescent="0.35">
      <c r="A6" s="262"/>
      <c r="B6" s="263"/>
      <c r="C6" s="263"/>
      <c r="D6" s="263"/>
      <c r="E6" s="263"/>
      <c r="F6" s="264"/>
    </row>
    <row r="7" spans="1:11" x14ac:dyDescent="0.35">
      <c r="A7" s="262"/>
      <c r="B7" s="263"/>
      <c r="C7" s="263"/>
      <c r="D7" s="263"/>
      <c r="E7" s="263"/>
      <c r="F7" s="264"/>
    </row>
    <row r="8" spans="1:11" ht="15" thickBot="1" x14ac:dyDescent="0.4">
      <c r="A8" s="256"/>
      <c r="B8" s="257"/>
      <c r="C8" s="257"/>
      <c r="D8" s="257"/>
      <c r="E8" s="257"/>
      <c r="F8" s="258"/>
    </row>
    <row r="9" spans="1:11" ht="15" thickBot="1" x14ac:dyDescent="0.4">
      <c r="A9" s="112" t="s">
        <v>135</v>
      </c>
      <c r="B9" s="95"/>
      <c r="C9" s="95"/>
      <c r="D9" s="95"/>
      <c r="E9" s="95"/>
      <c r="F9" s="95"/>
      <c r="H9" t="s">
        <v>133</v>
      </c>
    </row>
    <row r="10" spans="1:11" ht="50.25" customHeight="1" thickBot="1" x14ac:dyDescent="0.4">
      <c r="A10" s="24" t="s">
        <v>4</v>
      </c>
      <c r="B10" s="26" t="s">
        <v>19</v>
      </c>
      <c r="C10" s="25" t="s">
        <v>5</v>
      </c>
      <c r="D10" s="25" t="s">
        <v>6</v>
      </c>
      <c r="E10" s="25" t="s">
        <v>7</v>
      </c>
      <c r="F10" s="25" t="s">
        <v>8</v>
      </c>
      <c r="H10" s="98"/>
      <c r="J10" t="s">
        <v>172</v>
      </c>
      <c r="K10">
        <v>210</v>
      </c>
    </row>
    <row r="11" spans="1:11" ht="15" thickBot="1" x14ac:dyDescent="0.4">
      <c r="A11" s="7" t="s">
        <v>56</v>
      </c>
      <c r="B11" s="8"/>
      <c r="C11" s="8"/>
      <c r="D11" s="8"/>
      <c r="E11" s="8"/>
      <c r="F11" s="9"/>
      <c r="H11" s="98"/>
      <c r="J11" t="s">
        <v>39</v>
      </c>
      <c r="K11">
        <v>75</v>
      </c>
    </row>
    <row r="12" spans="1:11" ht="29.25" customHeight="1" thickBot="1" x14ac:dyDescent="0.4">
      <c r="A12" s="22" t="s">
        <v>134</v>
      </c>
      <c r="B12" s="111">
        <v>50</v>
      </c>
      <c r="C12" s="127">
        <v>1</v>
      </c>
      <c r="D12" s="127">
        <v>0.5</v>
      </c>
      <c r="E12" s="23">
        <f>C12*D12</f>
        <v>0.5</v>
      </c>
      <c r="F12" s="23">
        <f>B12*C12*D12</f>
        <v>25</v>
      </c>
      <c r="H12" s="98">
        <v>6</v>
      </c>
      <c r="J12" t="s">
        <v>37</v>
      </c>
      <c r="K12">
        <v>195</v>
      </c>
    </row>
    <row r="13" spans="1:11" ht="15" thickBot="1" x14ac:dyDescent="0.4">
      <c r="A13" s="7" t="s">
        <v>57</v>
      </c>
      <c r="B13" s="27"/>
      <c r="C13" s="8"/>
      <c r="D13" s="8"/>
      <c r="E13" s="8"/>
      <c r="F13" s="9"/>
      <c r="H13" s="98"/>
      <c r="J13" t="s">
        <v>173</v>
      </c>
      <c r="K13">
        <f>SUM(K10:K12)</f>
        <v>480</v>
      </c>
    </row>
    <row r="14" spans="1:11" ht="35.25" customHeight="1" thickBot="1" x14ac:dyDescent="0.4">
      <c r="A14" s="22" t="s">
        <v>136</v>
      </c>
      <c r="B14" s="111">
        <v>60</v>
      </c>
      <c r="C14" s="111">
        <v>1</v>
      </c>
      <c r="D14" s="111">
        <v>2</v>
      </c>
      <c r="E14" s="23">
        <f>C14*D14</f>
        <v>2</v>
      </c>
      <c r="F14" s="23">
        <f>B14*C14*D14</f>
        <v>120</v>
      </c>
      <c r="H14" s="98">
        <v>5</v>
      </c>
      <c r="J14" s="1"/>
    </row>
    <row r="15" spans="1:11" ht="15" thickBot="1" x14ac:dyDescent="0.4">
      <c r="A15" s="7" t="s">
        <v>17</v>
      </c>
      <c r="B15" s="27"/>
      <c r="C15" s="8"/>
      <c r="D15" s="8"/>
      <c r="E15" s="8"/>
      <c r="F15" s="9"/>
      <c r="H15" s="98"/>
      <c r="J15" s="1"/>
    </row>
    <row r="16" spans="1:11" ht="44.25" customHeight="1" thickBot="1" x14ac:dyDescent="0.4">
      <c r="A16" s="22" t="s">
        <v>137</v>
      </c>
      <c r="B16" s="111">
        <v>30</v>
      </c>
      <c r="C16" s="111">
        <v>1</v>
      </c>
      <c r="D16" s="111">
        <v>2</v>
      </c>
      <c r="E16" s="23">
        <f>C16*D16</f>
        <v>2</v>
      </c>
      <c r="F16" s="23">
        <f>B16*C16*D16</f>
        <v>60</v>
      </c>
      <c r="H16" s="98">
        <v>4</v>
      </c>
    </row>
    <row r="17" spans="1:13" ht="29.25" customHeight="1" thickBot="1" x14ac:dyDescent="0.4">
      <c r="A17" s="7" t="s">
        <v>140</v>
      </c>
      <c r="B17" s="27"/>
      <c r="C17" s="8"/>
      <c r="D17" s="8"/>
      <c r="E17" s="8"/>
      <c r="F17" s="9"/>
      <c r="G17"/>
    </row>
    <row r="18" spans="1:13" ht="44.25" customHeight="1" thickBot="1" x14ac:dyDescent="0.4">
      <c r="A18" s="22" t="s">
        <v>168</v>
      </c>
      <c r="B18" s="111">
        <v>0</v>
      </c>
      <c r="C18" s="111">
        <v>0</v>
      </c>
      <c r="D18" s="111">
        <v>0</v>
      </c>
      <c r="E18" s="23">
        <f>C18*D18</f>
        <v>0</v>
      </c>
      <c r="F18" s="23">
        <f>B18*E18</f>
        <v>0</v>
      </c>
      <c r="G18"/>
    </row>
    <row r="19" spans="1:13" ht="15" thickBot="1" x14ac:dyDescent="0.4">
      <c r="A19" s="7" t="s">
        <v>99</v>
      </c>
      <c r="B19" s="27"/>
      <c r="C19" s="8"/>
      <c r="D19" s="8"/>
      <c r="E19" s="8"/>
      <c r="F19" s="9"/>
      <c r="H19" s="98"/>
    </row>
    <row r="20" spans="1:13" ht="61" thickBot="1" x14ac:dyDescent="0.4">
      <c r="A20" s="22" t="s">
        <v>139</v>
      </c>
      <c r="B20" s="111">
        <v>30</v>
      </c>
      <c r="C20" s="23">
        <v>1</v>
      </c>
      <c r="D20" s="23">
        <v>0.25</v>
      </c>
      <c r="E20" s="23">
        <f>C20*D20</f>
        <v>0.25</v>
      </c>
      <c r="F20" s="23">
        <f>B20*C20*D20</f>
        <v>7.5</v>
      </c>
      <c r="H20" s="98"/>
      <c r="J20" s="122"/>
      <c r="K20" s="123">
        <v>2014</v>
      </c>
      <c r="L20" s="123">
        <v>2017</v>
      </c>
    </row>
    <row r="21" spans="1:13" ht="56.25" customHeight="1" thickBot="1" x14ac:dyDescent="0.4">
      <c r="A21" s="22" t="s">
        <v>142</v>
      </c>
      <c r="B21" s="114">
        <v>82</v>
      </c>
      <c r="C21" s="111">
        <v>1</v>
      </c>
      <c r="D21" s="111">
        <v>2</v>
      </c>
      <c r="E21" s="23">
        <f>C21*D21</f>
        <v>2</v>
      </c>
      <c r="F21" s="23">
        <f>B21*C21*D21</f>
        <v>164</v>
      </c>
      <c r="H21" s="110">
        <v>3</v>
      </c>
      <c r="J21" s="122" t="s">
        <v>145</v>
      </c>
      <c r="K21" s="124">
        <v>17</v>
      </c>
      <c r="L21" s="125">
        <v>25</v>
      </c>
      <c r="M21" s="119"/>
    </row>
    <row r="22" spans="1:13" ht="15" thickBot="1" x14ac:dyDescent="0.4">
      <c r="A22" s="107" t="s">
        <v>18</v>
      </c>
      <c r="B22" s="108"/>
      <c r="C22" s="108"/>
      <c r="D22" s="108"/>
      <c r="E22" s="108"/>
      <c r="F22" s="109"/>
      <c r="H22" s="105"/>
      <c r="J22" s="122" t="s">
        <v>146</v>
      </c>
      <c r="K22" s="126">
        <v>2</v>
      </c>
      <c r="L22" s="126">
        <v>15</v>
      </c>
      <c r="M22" s="120"/>
    </row>
    <row r="23" spans="1:13" ht="45" customHeight="1" thickBot="1" x14ac:dyDescent="0.4">
      <c r="A23" s="71" t="s">
        <v>138</v>
      </c>
      <c r="B23" s="113">
        <v>40</v>
      </c>
      <c r="C23" s="113">
        <v>2</v>
      </c>
      <c r="D23" s="113">
        <v>1</v>
      </c>
      <c r="E23" s="83">
        <f>C23*D23</f>
        <v>2</v>
      </c>
      <c r="F23" s="23">
        <f>B23*C23*D23</f>
        <v>80</v>
      </c>
      <c r="H23" s="105">
        <v>7</v>
      </c>
      <c r="J23" s="122" t="s">
        <v>147</v>
      </c>
      <c r="K23" s="126">
        <v>8</v>
      </c>
      <c r="L23" s="126">
        <v>22</v>
      </c>
      <c r="M23" s="121"/>
    </row>
    <row r="24" spans="1:13" ht="45" customHeight="1" thickBot="1" x14ac:dyDescent="0.4">
      <c r="A24" s="96" t="s">
        <v>103</v>
      </c>
      <c r="B24" s="113">
        <v>5</v>
      </c>
      <c r="C24" s="113">
        <v>1</v>
      </c>
      <c r="D24" s="113">
        <v>0.5</v>
      </c>
      <c r="E24" s="83">
        <f>C24*D24</f>
        <v>0.5</v>
      </c>
      <c r="F24" s="23">
        <f>B24*C24*D24</f>
        <v>2.5</v>
      </c>
      <c r="H24" s="98">
        <v>8</v>
      </c>
      <c r="J24" s="122" t="s">
        <v>148</v>
      </c>
      <c r="K24" s="126">
        <v>2</v>
      </c>
      <c r="L24" s="126">
        <v>12</v>
      </c>
      <c r="M24" s="121"/>
    </row>
    <row r="25" spans="1:13" ht="15" thickBot="1" x14ac:dyDescent="0.4">
      <c r="A25" s="238" t="s">
        <v>45</v>
      </c>
      <c r="B25" s="239"/>
      <c r="C25" s="239"/>
      <c r="D25" s="239"/>
      <c r="E25" s="239"/>
      <c r="F25" s="87">
        <f>F12+F14+F16+F18+F20+F21+F23+F24</f>
        <v>459</v>
      </c>
      <c r="H25" s="98" t="s">
        <v>102</v>
      </c>
      <c r="J25" s="122" t="s">
        <v>149</v>
      </c>
      <c r="K25" s="126">
        <v>2</v>
      </c>
      <c r="L25" s="126">
        <v>5</v>
      </c>
      <c r="M25" s="121"/>
    </row>
    <row r="26" spans="1:13" ht="15" thickBot="1" x14ac:dyDescent="0.4">
      <c r="A26" s="238" t="s">
        <v>44</v>
      </c>
      <c r="B26" s="239"/>
      <c r="C26" s="239"/>
      <c r="D26" s="239"/>
      <c r="E26" s="239"/>
      <c r="F26" s="87">
        <f>B12+B14+B16+B20+B21+(B23*2)+B24</f>
        <v>337</v>
      </c>
      <c r="H26" s="98"/>
      <c r="J26" s="122" t="s">
        <v>150</v>
      </c>
      <c r="K26" s="126">
        <v>0</v>
      </c>
      <c r="L26" s="126">
        <v>2</v>
      </c>
      <c r="M26" s="121"/>
    </row>
    <row r="27" spans="1:13" ht="15" thickBot="1" x14ac:dyDescent="0.4">
      <c r="A27" s="238" t="s">
        <v>95</v>
      </c>
      <c r="B27" s="239"/>
      <c r="C27" s="239"/>
      <c r="D27" s="239"/>
      <c r="E27" s="239"/>
      <c r="F27" s="145">
        <f>F26/350</f>
        <v>0.96285714285714286</v>
      </c>
      <c r="H27" s="98"/>
      <c r="J27" s="122" t="s">
        <v>151</v>
      </c>
      <c r="K27" s="126">
        <v>0</v>
      </c>
      <c r="L27" s="126">
        <v>5</v>
      </c>
      <c r="M27" s="121"/>
    </row>
    <row r="28" spans="1:13" ht="15" thickBot="1" x14ac:dyDescent="0.4">
      <c r="A28" s="238" t="s">
        <v>46</v>
      </c>
      <c r="B28" s="239"/>
      <c r="C28" s="239"/>
      <c r="D28" s="239"/>
      <c r="E28" s="239"/>
      <c r="F28" s="88">
        <f>F25/F26</f>
        <v>1.3620178041543027</v>
      </c>
      <c r="H28" s="98"/>
      <c r="M28" s="121"/>
    </row>
    <row r="29" spans="1:13" ht="15" thickBot="1" x14ac:dyDescent="0.4">
      <c r="A29" s="240" t="s">
        <v>52</v>
      </c>
      <c r="B29" s="241"/>
      <c r="C29" s="241"/>
      <c r="D29" s="241"/>
      <c r="E29" s="241"/>
      <c r="F29" s="88">
        <f>$F$25/330</f>
        <v>1.3909090909090909</v>
      </c>
      <c r="H29" s="99"/>
    </row>
    <row r="30" spans="1:13" x14ac:dyDescent="0.35">
      <c r="H30" s="99"/>
    </row>
    <row r="31" spans="1:13" ht="15.75" customHeight="1" thickBot="1" x14ac:dyDescent="0.4">
      <c r="A31" s="2"/>
      <c r="B31" s="1"/>
      <c r="C31" s="1"/>
      <c r="D31" s="1"/>
      <c r="H31" s="100"/>
    </row>
    <row r="32" spans="1:13" ht="15" customHeight="1" thickBot="1" x14ac:dyDescent="0.4">
      <c r="A32" s="242" t="s">
        <v>11</v>
      </c>
      <c r="B32" s="243"/>
      <c r="C32" s="243"/>
      <c r="D32" s="243"/>
      <c r="E32" s="243"/>
      <c r="F32" s="244"/>
      <c r="G32" s="152">
        <v>39.47</v>
      </c>
      <c r="H32" s="101">
        <f>F25*G32</f>
        <v>18116.73</v>
      </c>
      <c r="I32">
        <f>H32/350</f>
        <v>51.76208571428571</v>
      </c>
    </row>
    <row r="33" spans="1:10" ht="54.75" customHeight="1" thickBot="1" x14ac:dyDescent="0.4">
      <c r="A33" s="3" t="s">
        <v>4</v>
      </c>
      <c r="B33" s="4" t="s">
        <v>1</v>
      </c>
      <c r="C33" s="5" t="s">
        <v>5</v>
      </c>
      <c r="D33" s="5" t="s">
        <v>6</v>
      </c>
      <c r="E33" s="5" t="s">
        <v>7</v>
      </c>
      <c r="F33" s="6" t="s">
        <v>8</v>
      </c>
      <c r="H33" s="98"/>
    </row>
    <row r="34" spans="1:10" ht="15" thickBot="1" x14ac:dyDescent="0.4">
      <c r="A34" s="7" t="s">
        <v>0</v>
      </c>
      <c r="B34" s="8"/>
      <c r="C34" s="8"/>
      <c r="D34" s="8"/>
      <c r="E34" s="8"/>
      <c r="F34" s="9"/>
      <c r="H34" s="98"/>
      <c r="J34" s="1"/>
    </row>
    <row r="35" spans="1:10" ht="34.5" customHeight="1" thickBot="1" x14ac:dyDescent="0.4">
      <c r="A35" s="22" t="s">
        <v>169</v>
      </c>
      <c r="B35" s="23">
        <v>50</v>
      </c>
      <c r="C35" s="23">
        <v>1</v>
      </c>
      <c r="D35" s="23">
        <v>1</v>
      </c>
      <c r="E35" s="23">
        <f>C35*D35</f>
        <v>1</v>
      </c>
      <c r="F35" s="23">
        <f>B35*E35</f>
        <v>50</v>
      </c>
      <c r="H35" s="98">
        <v>11</v>
      </c>
      <c r="J35" s="1"/>
    </row>
    <row r="36" spans="1:10" ht="29.25" customHeight="1" thickBot="1" x14ac:dyDescent="0.4">
      <c r="A36" s="22" t="s">
        <v>170</v>
      </c>
      <c r="B36" s="117">
        <v>130</v>
      </c>
      <c r="C36" s="12">
        <v>1</v>
      </c>
      <c r="D36" s="12">
        <v>4</v>
      </c>
      <c r="E36" s="12">
        <f>C36*D36</f>
        <v>4</v>
      </c>
      <c r="F36" s="12">
        <f>B36*E36</f>
        <v>520</v>
      </c>
      <c r="H36" s="98">
        <v>14</v>
      </c>
    </row>
    <row r="37" spans="1:10" ht="32.25" customHeight="1" thickBot="1" x14ac:dyDescent="0.4">
      <c r="A37" s="22" t="s">
        <v>171</v>
      </c>
      <c r="B37" s="117">
        <v>30</v>
      </c>
      <c r="C37" s="12">
        <v>1</v>
      </c>
      <c r="D37" s="12">
        <v>48</v>
      </c>
      <c r="E37" s="12">
        <f>C37*D37</f>
        <v>48</v>
      </c>
      <c r="F37" s="12">
        <f>B37*E37</f>
        <v>1440</v>
      </c>
      <c r="H37" s="105">
        <v>14</v>
      </c>
    </row>
    <row r="38" spans="1:10" ht="27.75" customHeight="1" thickBot="1" x14ac:dyDescent="0.4">
      <c r="A38" s="239" t="s">
        <v>42</v>
      </c>
      <c r="B38" s="239"/>
      <c r="C38" s="239"/>
      <c r="D38" s="239"/>
      <c r="E38" s="239"/>
      <c r="F38" s="87">
        <f>SUM(F35:F37)</f>
        <v>2010</v>
      </c>
      <c r="H38" s="98"/>
    </row>
    <row r="39" spans="1:10" ht="15" thickBot="1" x14ac:dyDescent="0.4">
      <c r="A39" s="239" t="s">
        <v>43</v>
      </c>
      <c r="B39" s="239"/>
      <c r="C39" s="239"/>
      <c r="D39" s="239"/>
      <c r="E39" s="239"/>
      <c r="F39" s="87">
        <f>$B$36+$B$37+B35</f>
        <v>210</v>
      </c>
      <c r="H39" s="98"/>
      <c r="I39" s="29"/>
    </row>
    <row r="40" spans="1:10" ht="15" thickBot="1" x14ac:dyDescent="0.4">
      <c r="A40" s="7" t="s">
        <v>2</v>
      </c>
      <c r="B40" s="8"/>
      <c r="C40" s="239"/>
      <c r="D40" s="239"/>
      <c r="E40" s="239"/>
      <c r="F40" s="245"/>
      <c r="H40" s="98"/>
      <c r="I40" s="29"/>
    </row>
    <row r="41" spans="1:10" ht="15.75" customHeight="1" thickBot="1" x14ac:dyDescent="0.4">
      <c r="A41" s="10" t="s">
        <v>166</v>
      </c>
      <c r="B41" s="111">
        <v>15</v>
      </c>
      <c r="C41" s="12">
        <v>1</v>
      </c>
      <c r="D41" s="12">
        <v>1</v>
      </c>
      <c r="E41" s="12">
        <v>2</v>
      </c>
      <c r="F41" s="58">
        <f>B41*E41</f>
        <v>30</v>
      </c>
      <c r="H41" s="98">
        <v>9</v>
      </c>
    </row>
    <row r="42" spans="1:10" ht="15.75" customHeight="1" thickBot="1" x14ac:dyDescent="0.4">
      <c r="A42" s="10" t="s">
        <v>104</v>
      </c>
      <c r="B42" s="111">
        <v>20</v>
      </c>
      <c r="C42" s="12">
        <v>1</v>
      </c>
      <c r="D42" s="12">
        <v>1</v>
      </c>
      <c r="E42" s="12">
        <f>C42*D42</f>
        <v>1</v>
      </c>
      <c r="F42" s="12">
        <f>B42*E42</f>
        <v>20</v>
      </c>
      <c r="H42" s="105">
        <v>10</v>
      </c>
    </row>
    <row r="43" spans="1:10" ht="15" thickBot="1" x14ac:dyDescent="0.4">
      <c r="A43" s="239" t="s">
        <v>42</v>
      </c>
      <c r="B43" s="239"/>
      <c r="C43" s="239"/>
      <c r="D43" s="239"/>
      <c r="E43" s="239"/>
      <c r="F43" s="87">
        <f>$F$41+$F$42</f>
        <v>50</v>
      </c>
      <c r="H43" s="98"/>
    </row>
    <row r="44" spans="1:10" ht="15" thickBot="1" x14ac:dyDescent="0.4">
      <c r="A44" s="239" t="s">
        <v>43</v>
      </c>
      <c r="B44" s="239"/>
      <c r="C44" s="239"/>
      <c r="D44" s="239"/>
      <c r="E44" s="239"/>
      <c r="F44" s="87">
        <f>$B$41+$B$42</f>
        <v>35</v>
      </c>
      <c r="H44" s="98"/>
    </row>
    <row r="45" spans="1:10" ht="15" thickBot="1" x14ac:dyDescent="0.4">
      <c r="A45" s="7" t="s">
        <v>10</v>
      </c>
      <c r="B45" s="8"/>
      <c r="C45" s="239"/>
      <c r="D45" s="239"/>
      <c r="E45" s="239"/>
      <c r="F45" s="245"/>
      <c r="H45" s="98"/>
    </row>
    <row r="46" spans="1:10" x14ac:dyDescent="0.35">
      <c r="A46" s="13" t="s">
        <v>14</v>
      </c>
      <c r="B46" s="14"/>
      <c r="C46" s="14"/>
      <c r="D46" s="14"/>
      <c r="E46" s="14"/>
      <c r="F46" s="15"/>
      <c r="H46" s="98"/>
    </row>
    <row r="47" spans="1:10" x14ac:dyDescent="0.35">
      <c r="A47" s="16" t="s">
        <v>3</v>
      </c>
      <c r="B47" s="17"/>
      <c r="C47" s="17"/>
      <c r="D47" s="17"/>
      <c r="E47" s="17"/>
      <c r="F47" s="18"/>
      <c r="H47" s="98"/>
    </row>
    <row r="48" spans="1:10" ht="15" thickBot="1" x14ac:dyDescent="0.4">
      <c r="A48" s="19" t="s">
        <v>96</v>
      </c>
      <c r="B48" s="20"/>
      <c r="C48" s="20"/>
      <c r="D48" s="20"/>
      <c r="E48" s="20"/>
      <c r="F48" s="11"/>
      <c r="H48" s="98"/>
    </row>
    <row r="49" spans="1:9" ht="15" thickBot="1" x14ac:dyDescent="0.4">
      <c r="A49" s="7" t="s">
        <v>12</v>
      </c>
      <c r="B49" s="8"/>
      <c r="C49" s="8"/>
      <c r="D49" s="8"/>
      <c r="E49" s="8"/>
      <c r="F49" s="9"/>
      <c r="H49" s="98"/>
    </row>
    <row r="50" spans="1:9" ht="27" customHeight="1" thickBot="1" x14ac:dyDescent="0.4">
      <c r="A50" s="21" t="s">
        <v>13</v>
      </c>
      <c r="B50" s="111">
        <v>40</v>
      </c>
      <c r="C50" s="12">
        <v>1</v>
      </c>
      <c r="D50" s="65">
        <v>0.5</v>
      </c>
      <c r="E50" s="12">
        <f>C50*D50</f>
        <v>0.5</v>
      </c>
      <c r="F50" s="12">
        <f>B50*E50</f>
        <v>20</v>
      </c>
      <c r="H50" s="98">
        <v>13</v>
      </c>
    </row>
    <row r="51" spans="1:9" ht="15" thickBot="1" x14ac:dyDescent="0.4">
      <c r="A51" s="7" t="s">
        <v>9</v>
      </c>
      <c r="B51" s="27"/>
      <c r="C51" s="8"/>
      <c r="D51" s="8"/>
      <c r="E51" s="8"/>
      <c r="F51" s="9"/>
      <c r="H51" s="98"/>
    </row>
    <row r="52" spans="1:9" ht="23.5" thickBot="1" x14ac:dyDescent="0.4">
      <c r="A52" s="22" t="s">
        <v>15</v>
      </c>
      <c r="B52" s="23">
        <v>180</v>
      </c>
      <c r="C52" s="23">
        <v>1</v>
      </c>
      <c r="D52" s="23">
        <v>0.25</v>
      </c>
      <c r="E52" s="23">
        <f>C52*D52</f>
        <v>0.25</v>
      </c>
      <c r="F52" s="23">
        <f>B52*E52</f>
        <v>45</v>
      </c>
      <c r="H52" s="98">
        <v>12</v>
      </c>
    </row>
    <row r="53" spans="1:9" ht="15" thickBot="1" x14ac:dyDescent="0.4">
      <c r="A53" s="7" t="s">
        <v>143</v>
      </c>
      <c r="B53" s="27"/>
      <c r="C53" s="8"/>
      <c r="D53" s="8"/>
      <c r="E53" s="8"/>
      <c r="F53" s="9"/>
      <c r="H53" s="98"/>
    </row>
    <row r="54" spans="1:9" ht="35" thickBot="1" x14ac:dyDescent="0.4">
      <c r="A54" s="118" t="s">
        <v>144</v>
      </c>
      <c r="B54" s="23">
        <v>12</v>
      </c>
      <c r="C54" s="23">
        <v>1</v>
      </c>
      <c r="D54" s="23">
        <v>0.5</v>
      </c>
      <c r="E54" s="23">
        <f>C54*D54</f>
        <v>0.5</v>
      </c>
      <c r="F54" s="23">
        <f>B54*E54</f>
        <v>6</v>
      </c>
      <c r="H54" s="98"/>
    </row>
    <row r="55" spans="1:9" ht="46.5" customHeight="1" thickBot="1" x14ac:dyDescent="0.4">
      <c r="A55" s="240" t="s">
        <v>51</v>
      </c>
      <c r="B55" s="241"/>
      <c r="C55" s="241"/>
      <c r="D55" s="241"/>
      <c r="E55" s="241"/>
      <c r="F55" s="149">
        <f>$F$50+$F$52+F54</f>
        <v>71</v>
      </c>
      <c r="H55" s="98"/>
    </row>
    <row r="56" spans="1:9" ht="15" thickBot="1" x14ac:dyDescent="0.4">
      <c r="A56" s="238" t="s">
        <v>43</v>
      </c>
      <c r="B56" s="239"/>
      <c r="C56" s="239"/>
      <c r="D56" s="239"/>
      <c r="E56" s="239"/>
      <c r="F56" s="87">
        <f>F59+F39+F44+B50+B52+B54</f>
        <v>582</v>
      </c>
      <c r="H56" s="98"/>
    </row>
    <row r="57" spans="1:9" ht="15" thickBot="1" x14ac:dyDescent="0.4">
      <c r="A57" s="238" t="s">
        <v>95</v>
      </c>
      <c r="B57" s="239"/>
      <c r="C57" s="239"/>
      <c r="D57" s="239"/>
      <c r="E57" s="239"/>
      <c r="F57" s="88">
        <f>F56/210</f>
        <v>2.7714285714285714</v>
      </c>
      <c r="H57" s="98"/>
    </row>
    <row r="58" spans="1:9" x14ac:dyDescent="0.35">
      <c r="A58" s="146" t="s">
        <v>174</v>
      </c>
      <c r="B58" s="147"/>
      <c r="C58" s="147"/>
      <c r="D58" s="147"/>
      <c r="E58" s="147"/>
      <c r="F58" s="148"/>
      <c r="H58" s="98"/>
    </row>
    <row r="59" spans="1:9" ht="15" thickBot="1" x14ac:dyDescent="0.4">
      <c r="A59" s="150" t="s">
        <v>175</v>
      </c>
      <c r="B59" s="151">
        <f>210/4</f>
        <v>52.5</v>
      </c>
      <c r="C59" s="151">
        <v>0.2</v>
      </c>
      <c r="D59" s="151">
        <v>10</v>
      </c>
      <c r="E59" s="151">
        <f>C59*D59</f>
        <v>2</v>
      </c>
      <c r="F59" s="151">
        <f>B59*C59*D59</f>
        <v>105</v>
      </c>
      <c r="H59" s="98"/>
    </row>
    <row r="60" spans="1:9" ht="16" thickBot="1" x14ac:dyDescent="0.4">
      <c r="A60" s="238" t="s">
        <v>45</v>
      </c>
      <c r="B60" s="239"/>
      <c r="C60" s="239"/>
      <c r="D60" s="239"/>
      <c r="E60" s="239"/>
      <c r="F60" s="87">
        <f>F38+F43+F55+F59</f>
        <v>2236</v>
      </c>
      <c r="G60" s="152">
        <v>39.47</v>
      </c>
      <c r="H60" s="98">
        <f>F60*G60</f>
        <v>88254.92</v>
      </c>
      <c r="I60">
        <f>H60/210</f>
        <v>420.26152380952379</v>
      </c>
    </row>
    <row r="61" spans="1:9" ht="15" thickBot="1" x14ac:dyDescent="0.4">
      <c r="A61" s="238"/>
      <c r="B61" s="239"/>
      <c r="C61" s="239"/>
      <c r="D61" s="239"/>
      <c r="E61" s="239"/>
      <c r="F61" s="87"/>
      <c r="H61" s="98"/>
    </row>
    <row r="62" spans="1:9" ht="15.75" customHeight="1" thickBot="1" x14ac:dyDescent="0.4">
      <c r="A62" s="238" t="s">
        <v>46</v>
      </c>
      <c r="B62" s="239"/>
      <c r="C62" s="239"/>
      <c r="D62" s="239"/>
      <c r="E62" s="239"/>
      <c r="F62" s="88">
        <f>F60/F56</f>
        <v>3.8419243986254297</v>
      </c>
      <c r="H62" s="102"/>
    </row>
    <row r="63" spans="1:9" ht="15.75" customHeight="1" thickBot="1" x14ac:dyDescent="0.4">
      <c r="A63" s="238" t="s">
        <v>47</v>
      </c>
      <c r="B63" s="239"/>
      <c r="C63" s="239"/>
      <c r="D63" s="239"/>
      <c r="E63" s="239"/>
      <c r="F63" s="88">
        <f>F60/210</f>
        <v>10.647619047619047</v>
      </c>
      <c r="H63" s="102"/>
    </row>
    <row r="64" spans="1:9" ht="15.75" customHeight="1" x14ac:dyDescent="0.35">
      <c r="H64" s="102"/>
    </row>
    <row r="65" spans="1:11" ht="15.75" customHeight="1" thickBot="1" x14ac:dyDescent="0.4">
      <c r="D65" s="31"/>
      <c r="E65" s="31"/>
      <c r="H65" s="103"/>
      <c r="K65" s="1"/>
    </row>
    <row r="66" spans="1:11" ht="15.75" customHeight="1" thickBot="1" x14ac:dyDescent="0.4">
      <c r="A66" s="248" t="s">
        <v>40</v>
      </c>
      <c r="B66" s="249"/>
      <c r="C66" s="249"/>
      <c r="D66" s="249"/>
      <c r="E66" s="249"/>
      <c r="F66" s="250"/>
      <c r="H66" s="104"/>
    </row>
    <row r="67" spans="1:11" ht="35" thickBot="1" x14ac:dyDescent="0.4">
      <c r="A67" s="34" t="s">
        <v>4</v>
      </c>
      <c r="B67" s="35" t="s">
        <v>1</v>
      </c>
      <c r="C67" s="36" t="s">
        <v>5</v>
      </c>
      <c r="D67" s="36" t="s">
        <v>6</v>
      </c>
      <c r="E67" s="36" t="s">
        <v>7</v>
      </c>
      <c r="F67" s="37" t="s">
        <v>8</v>
      </c>
      <c r="H67" s="104"/>
    </row>
    <row r="68" spans="1:11" ht="15" thickBot="1" x14ac:dyDescent="0.4">
      <c r="A68" s="38" t="s">
        <v>0</v>
      </c>
      <c r="B68" s="39"/>
      <c r="C68" s="39"/>
      <c r="D68" s="39"/>
      <c r="E68" s="39"/>
      <c r="F68" s="40"/>
      <c r="H68" s="101"/>
    </row>
    <row r="69" spans="1:11" ht="15" thickBot="1" x14ac:dyDescent="0.4">
      <c r="A69" s="47" t="s">
        <v>97</v>
      </c>
      <c r="B69" s="115">
        <v>50</v>
      </c>
      <c r="C69" s="48">
        <v>1</v>
      </c>
      <c r="D69" s="115">
        <v>4</v>
      </c>
      <c r="E69" s="48">
        <f>C69*D69</f>
        <v>4</v>
      </c>
      <c r="F69" s="48">
        <f>B69*E69</f>
        <v>200</v>
      </c>
      <c r="H69" s="98">
        <v>1</v>
      </c>
    </row>
    <row r="70" spans="1:11" ht="15" thickBot="1" x14ac:dyDescent="0.4">
      <c r="A70" s="251" t="s">
        <v>42</v>
      </c>
      <c r="B70" s="251"/>
      <c r="C70" s="251"/>
      <c r="D70" s="251"/>
      <c r="E70" s="251"/>
      <c r="F70" s="89">
        <f>$B$69*$E$69</f>
        <v>200</v>
      </c>
      <c r="H70" s="98"/>
    </row>
    <row r="71" spans="1:11" ht="15" thickBot="1" x14ac:dyDescent="0.4">
      <c r="A71" s="252" t="s">
        <v>43</v>
      </c>
      <c r="B71" s="252"/>
      <c r="C71" s="252"/>
      <c r="D71" s="252"/>
      <c r="E71" s="252"/>
      <c r="F71" s="89">
        <f>B69</f>
        <v>50</v>
      </c>
      <c r="H71" s="98"/>
    </row>
    <row r="72" spans="1:11" ht="15" thickBot="1" x14ac:dyDescent="0.4">
      <c r="A72" s="43" t="s">
        <v>2</v>
      </c>
      <c r="B72" s="42"/>
      <c r="C72" s="253"/>
      <c r="D72" s="253"/>
      <c r="E72" s="253"/>
      <c r="F72" s="254"/>
      <c r="H72" s="98"/>
    </row>
    <row r="73" spans="1:11" ht="15.75" customHeight="1" thickBot="1" x14ac:dyDescent="0.4">
      <c r="A73" s="44" t="s">
        <v>98</v>
      </c>
      <c r="B73" s="116">
        <v>25</v>
      </c>
      <c r="C73" s="41">
        <v>1</v>
      </c>
      <c r="D73" s="41">
        <v>0.25</v>
      </c>
      <c r="E73" s="41">
        <f>C73*D73</f>
        <v>0.25</v>
      </c>
      <c r="F73" s="41">
        <f>B73*E73</f>
        <v>6.25</v>
      </c>
      <c r="H73" s="98">
        <v>2</v>
      </c>
    </row>
    <row r="74" spans="1:11" ht="15" thickBot="1" x14ac:dyDescent="0.4">
      <c r="A74" s="252" t="s">
        <v>42</v>
      </c>
      <c r="B74" s="252"/>
      <c r="C74" s="252"/>
      <c r="D74" s="252"/>
      <c r="E74" s="252"/>
      <c r="F74" s="89">
        <f>$B$73*$E$73</f>
        <v>6.25</v>
      </c>
      <c r="H74" s="98"/>
    </row>
    <row r="75" spans="1:11" ht="15.75" customHeight="1" thickBot="1" x14ac:dyDescent="0.4">
      <c r="A75" s="255" t="s">
        <v>43</v>
      </c>
      <c r="B75" s="252"/>
      <c r="C75" s="252"/>
      <c r="D75" s="252"/>
      <c r="E75" s="252"/>
      <c r="F75" s="53">
        <v>25</v>
      </c>
      <c r="H75" s="98"/>
    </row>
    <row r="76" spans="1:11" ht="15.75" customHeight="1" thickBot="1" x14ac:dyDescent="0.4">
      <c r="A76" s="45"/>
      <c r="B76" s="52"/>
      <c r="C76" s="52"/>
      <c r="D76" s="52"/>
      <c r="E76" s="52"/>
      <c r="F76" s="46"/>
      <c r="H76" s="98"/>
    </row>
    <row r="77" spans="1:11" ht="15" thickBot="1" x14ac:dyDescent="0.4">
      <c r="A77" s="246" t="s">
        <v>45</v>
      </c>
      <c r="B77" s="247"/>
      <c r="C77" s="247"/>
      <c r="D77" s="247"/>
      <c r="E77" s="247"/>
      <c r="F77" s="90">
        <f>$F$69+$F$73</f>
        <v>206.25</v>
      </c>
      <c r="H77" s="98"/>
      <c r="I77">
        <f>F77*G84</f>
        <v>8140.6875</v>
      </c>
      <c r="J77">
        <f>I77/200</f>
        <v>40.7034375</v>
      </c>
    </row>
    <row r="78" spans="1:11" ht="15" thickBot="1" x14ac:dyDescent="0.4">
      <c r="A78" s="246" t="s">
        <v>44</v>
      </c>
      <c r="B78" s="247"/>
      <c r="C78" s="247"/>
      <c r="D78" s="247"/>
      <c r="E78" s="247"/>
      <c r="F78" s="90">
        <f>$B$69+$B$73</f>
        <v>75</v>
      </c>
      <c r="H78" s="98"/>
    </row>
    <row r="79" spans="1:11" ht="15" thickBot="1" x14ac:dyDescent="0.4">
      <c r="A79" s="246" t="s">
        <v>95</v>
      </c>
      <c r="B79" s="247"/>
      <c r="C79" s="247"/>
      <c r="D79" s="247"/>
      <c r="E79" s="247"/>
      <c r="F79" s="90">
        <f>F78/200</f>
        <v>0.375</v>
      </c>
      <c r="H79" s="98"/>
    </row>
    <row r="80" spans="1:11" ht="15" thickBot="1" x14ac:dyDescent="0.4">
      <c r="A80" s="246" t="s">
        <v>46</v>
      </c>
      <c r="B80" s="247"/>
      <c r="C80" s="247"/>
      <c r="D80" s="247"/>
      <c r="E80" s="247"/>
      <c r="F80" s="91">
        <f>F77/F78</f>
        <v>2.75</v>
      </c>
      <c r="H80" s="98"/>
    </row>
    <row r="81" spans="1:11" ht="15.75" customHeight="1" thickBot="1" x14ac:dyDescent="0.4">
      <c r="A81" s="246" t="s">
        <v>47</v>
      </c>
      <c r="B81" s="247"/>
      <c r="C81" s="247"/>
      <c r="D81" s="247"/>
      <c r="E81" s="247"/>
      <c r="F81" s="90">
        <f>200/F77</f>
        <v>0.96969696969696972</v>
      </c>
      <c r="H81" s="98"/>
    </row>
    <row r="82" spans="1:11" ht="15" thickBot="1" x14ac:dyDescent="0.4">
      <c r="H82" s="98"/>
    </row>
    <row r="83" spans="1:11" ht="15.75" customHeight="1" thickBot="1" x14ac:dyDescent="0.4">
      <c r="A83" s="221" t="s">
        <v>41</v>
      </c>
      <c r="B83" s="222"/>
      <c r="C83" s="222"/>
      <c r="D83" s="222"/>
      <c r="E83" s="222"/>
      <c r="F83" s="223"/>
      <c r="G83" s="98" t="s">
        <v>176</v>
      </c>
      <c r="H83" s="98"/>
      <c r="I83" t="s">
        <v>177</v>
      </c>
    </row>
    <row r="84" spans="1:11" ht="15.75" customHeight="1" thickBot="1" x14ac:dyDescent="0.4">
      <c r="A84" s="56"/>
      <c r="B84" s="57"/>
      <c r="C84" s="57"/>
      <c r="D84" s="224" t="s">
        <v>48</v>
      </c>
      <c r="E84" s="224"/>
      <c r="F84" s="142">
        <f>F60+F25+F77</f>
        <v>2901.25</v>
      </c>
      <c r="G84" s="152">
        <v>39.47</v>
      </c>
      <c r="H84" s="98"/>
      <c r="I84">
        <f>F84*G84</f>
        <v>114512.33749999999</v>
      </c>
    </row>
    <row r="85" spans="1:11" ht="15.75" customHeight="1" thickBot="1" x14ac:dyDescent="0.4">
      <c r="A85" s="54"/>
      <c r="B85" s="55"/>
      <c r="C85" s="55"/>
      <c r="D85" s="225" t="s">
        <v>49</v>
      </c>
      <c r="E85" s="225"/>
      <c r="F85" s="143">
        <f>F56+F26+F78</f>
        <v>994</v>
      </c>
      <c r="H85" s="98"/>
    </row>
    <row r="86" spans="1:11" ht="15" thickBot="1" x14ac:dyDescent="0.4">
      <c r="A86" s="54"/>
      <c r="B86" s="55"/>
      <c r="C86" s="55"/>
      <c r="D86" s="218" t="s">
        <v>50</v>
      </c>
      <c r="E86" s="218"/>
      <c r="F86" s="144">
        <f>F84*39.47</f>
        <v>114512.33749999999</v>
      </c>
      <c r="G86" s="153">
        <f>F86/760</f>
        <v>150.67412828947369</v>
      </c>
      <c r="H86" s="98"/>
      <c r="I86">
        <v>2333</v>
      </c>
      <c r="J86" s="1">
        <v>4652</v>
      </c>
      <c r="K86">
        <v>183610</v>
      </c>
    </row>
    <row r="87" spans="1:11" x14ac:dyDescent="0.35">
      <c r="I87">
        <v>972</v>
      </c>
      <c r="J87">
        <v>2720</v>
      </c>
      <c r="K87">
        <v>107349</v>
      </c>
    </row>
    <row r="88" spans="1:11" ht="21.75" customHeight="1" x14ac:dyDescent="0.35">
      <c r="I88">
        <f>I86-I87</f>
        <v>1361</v>
      </c>
      <c r="J88">
        <f>J86-J87</f>
        <v>1932</v>
      </c>
      <c r="K88">
        <f>K86-K87</f>
        <v>76261</v>
      </c>
    </row>
    <row r="89" spans="1:11" x14ac:dyDescent="0.35">
      <c r="F89" s="1"/>
    </row>
    <row r="90" spans="1:11" ht="15.75" customHeight="1" x14ac:dyDescent="0.35">
      <c r="F90" s="1"/>
      <c r="G90" s="105"/>
    </row>
    <row r="91" spans="1:11" ht="15.75" customHeight="1" x14ac:dyDescent="0.35">
      <c r="G91" s="106"/>
    </row>
    <row r="93" spans="1:11" x14ac:dyDescent="0.35">
      <c r="G93" s="105"/>
    </row>
    <row r="95" spans="1:11" x14ac:dyDescent="0.35">
      <c r="I95" s="49"/>
    </row>
    <row r="102" ht="15.75" customHeight="1" x14ac:dyDescent="0.35"/>
    <row r="104" ht="15.75" customHeight="1" x14ac:dyDescent="0.35"/>
  </sheetData>
  <mergeCells count="41">
    <mergeCell ref="D86:E86"/>
    <mergeCell ref="A77:E77"/>
    <mergeCell ref="A80:E80"/>
    <mergeCell ref="A81:E81"/>
    <mergeCell ref="C40:F40"/>
    <mergeCell ref="C45:F45"/>
    <mergeCell ref="C72:F72"/>
    <mergeCell ref="A60:E60"/>
    <mergeCell ref="A61:E61"/>
    <mergeCell ref="A62:E62"/>
    <mergeCell ref="A63:E63"/>
    <mergeCell ref="A70:E70"/>
    <mergeCell ref="A71:E71"/>
    <mergeCell ref="A74:E74"/>
    <mergeCell ref="A75:E75"/>
    <mergeCell ref="A78:E78"/>
    <mergeCell ref="D85:E85"/>
    <mergeCell ref="A66:F66"/>
    <mergeCell ref="A39:E39"/>
    <mergeCell ref="A43:E43"/>
    <mergeCell ref="A44:E44"/>
    <mergeCell ref="A55:E55"/>
    <mergeCell ref="A56:E56"/>
    <mergeCell ref="A57:E57"/>
    <mergeCell ref="A79:E79"/>
    <mergeCell ref="D84:E84"/>
    <mergeCell ref="A2:F2"/>
    <mergeCell ref="A38:E38"/>
    <mergeCell ref="A32:F32"/>
    <mergeCell ref="A1:F1"/>
    <mergeCell ref="A83:F83"/>
    <mergeCell ref="A25:E25"/>
    <mergeCell ref="A26:E26"/>
    <mergeCell ref="A28:E28"/>
    <mergeCell ref="A29:E29"/>
    <mergeCell ref="A27:E27"/>
    <mergeCell ref="A8:F8"/>
    <mergeCell ref="A4:F4"/>
    <mergeCell ref="A5:F5"/>
    <mergeCell ref="A6:F6"/>
    <mergeCell ref="A7:F7"/>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6"/>
  <sheetViews>
    <sheetView workbookViewId="0">
      <selection activeCell="B24" sqref="B24"/>
    </sheetView>
  </sheetViews>
  <sheetFormatPr defaultRowHeight="14.5" x14ac:dyDescent="0.35"/>
  <cols>
    <col min="1" max="1" width="45.54296875" customWidth="1"/>
    <col min="2" max="2" width="8" style="59" bestFit="1" customWidth="1"/>
    <col min="3" max="3" width="20.453125" style="59" customWidth="1"/>
    <col min="5" max="5" width="15" customWidth="1"/>
    <col min="6" max="6" width="14.81640625" customWidth="1"/>
    <col min="7" max="7" width="11" bestFit="1" customWidth="1"/>
    <col min="8" max="8" width="22.1796875" customWidth="1"/>
    <col min="9" max="9" width="22.54296875" bestFit="1" customWidth="1"/>
  </cols>
  <sheetData>
    <row r="2" spans="1:9" x14ac:dyDescent="0.35">
      <c r="A2" s="74" t="s">
        <v>85</v>
      </c>
    </row>
    <row r="3" spans="1:9" x14ac:dyDescent="0.35">
      <c r="A3" s="75"/>
    </row>
    <row r="4" spans="1:9" x14ac:dyDescent="0.35">
      <c r="A4" s="76" t="s">
        <v>89</v>
      </c>
      <c r="B4" s="59">
        <f>'2015 Burden Hour Summary'!B12</f>
        <v>50</v>
      </c>
    </row>
    <row r="5" spans="1:9" x14ac:dyDescent="0.35">
      <c r="A5" s="76" t="s">
        <v>92</v>
      </c>
      <c r="B5" s="79">
        <f>B6/B4</f>
        <v>6.74</v>
      </c>
      <c r="C5" s="85"/>
      <c r="G5" s="81"/>
      <c r="I5" s="29"/>
    </row>
    <row r="6" spans="1:9" x14ac:dyDescent="0.35">
      <c r="A6" s="76" t="s">
        <v>90</v>
      </c>
      <c r="B6" s="59">
        <f>'2015 Burden Hour Summary'!F26</f>
        <v>337</v>
      </c>
      <c r="C6" s="85"/>
      <c r="G6" s="81"/>
      <c r="I6" s="29"/>
    </row>
    <row r="7" spans="1:9" x14ac:dyDescent="0.35">
      <c r="A7" s="76" t="s">
        <v>91</v>
      </c>
      <c r="B7" s="59">
        <f>'2015 Burden Hour Summary'!F25</f>
        <v>459</v>
      </c>
      <c r="C7" s="85"/>
      <c r="G7" s="81"/>
      <c r="I7" s="29"/>
    </row>
    <row r="8" spans="1:9" x14ac:dyDescent="0.35">
      <c r="A8" s="76"/>
      <c r="C8" s="85"/>
      <c r="G8" s="81"/>
      <c r="I8" s="29"/>
    </row>
    <row r="9" spans="1:9" x14ac:dyDescent="0.35">
      <c r="A9" s="84" t="s">
        <v>94</v>
      </c>
      <c r="B9" s="80">
        <f>'2015 Burden Hour Summary'!F28</f>
        <v>1.3620178041543027</v>
      </c>
      <c r="C9" s="86"/>
      <c r="H9" s="28"/>
      <c r="I9" s="82"/>
    </row>
    <row r="10" spans="1:9" x14ac:dyDescent="0.35">
      <c r="A10" s="84" t="s">
        <v>93</v>
      </c>
      <c r="B10" s="79">
        <f>B7/B4</f>
        <v>9.18</v>
      </c>
      <c r="C10" s="85"/>
    </row>
    <row r="11" spans="1:9" x14ac:dyDescent="0.35">
      <c r="A11" s="77"/>
      <c r="C11" s="85"/>
    </row>
    <row r="12" spans="1:9" x14ac:dyDescent="0.35">
      <c r="A12" s="74" t="s">
        <v>86</v>
      </c>
      <c r="C12" s="85"/>
      <c r="G12" s="81"/>
      <c r="H12" s="29"/>
      <c r="I12" s="29"/>
    </row>
    <row r="13" spans="1:9" x14ac:dyDescent="0.35">
      <c r="A13" s="76"/>
      <c r="C13" s="85"/>
      <c r="G13" s="81"/>
      <c r="H13" s="29"/>
      <c r="I13" s="29"/>
    </row>
    <row r="14" spans="1:9" x14ac:dyDescent="0.35">
      <c r="A14" s="76" t="s">
        <v>89</v>
      </c>
      <c r="B14" s="59">
        <f>'2015 Burden Hour Summary'!B36+'2015 Burden Hour Summary'!B37</f>
        <v>160</v>
      </c>
      <c r="C14" s="85"/>
      <c r="G14" s="81"/>
      <c r="H14" s="29"/>
      <c r="I14" s="29"/>
    </row>
    <row r="15" spans="1:9" x14ac:dyDescent="0.35">
      <c r="A15" s="76" t="s">
        <v>92</v>
      </c>
      <c r="B15" s="79">
        <f>B16/B14</f>
        <v>0</v>
      </c>
      <c r="C15" s="85"/>
      <c r="G15" s="81"/>
      <c r="H15" s="29"/>
      <c r="I15" s="29"/>
    </row>
    <row r="16" spans="1:9" x14ac:dyDescent="0.35">
      <c r="A16" s="76" t="s">
        <v>90</v>
      </c>
      <c r="B16" s="59">
        <f>'2015 Burden Hour Summary'!F61</f>
        <v>0</v>
      </c>
      <c r="C16" s="85"/>
      <c r="H16" s="28"/>
      <c r="I16" s="82"/>
    </row>
    <row r="17" spans="1:9" x14ac:dyDescent="0.35">
      <c r="A17" s="76" t="s">
        <v>91</v>
      </c>
      <c r="B17" s="59">
        <f>'2015 Burden Hour Summary'!F60</f>
        <v>2236</v>
      </c>
      <c r="C17" s="85"/>
    </row>
    <row r="18" spans="1:9" x14ac:dyDescent="0.35">
      <c r="A18" s="76"/>
      <c r="C18" s="85"/>
    </row>
    <row r="19" spans="1:9" x14ac:dyDescent="0.35">
      <c r="A19" s="84" t="s">
        <v>94</v>
      </c>
      <c r="B19" s="80" t="e">
        <f>B17/B16</f>
        <v>#DIV/0!</v>
      </c>
      <c r="C19" s="60"/>
    </row>
    <row r="20" spans="1:9" x14ac:dyDescent="0.35">
      <c r="A20" s="84" t="s">
        <v>93</v>
      </c>
      <c r="B20" s="79">
        <f>B17/B14</f>
        <v>13.975</v>
      </c>
      <c r="C20" s="79"/>
    </row>
    <row r="21" spans="1:9" x14ac:dyDescent="0.35">
      <c r="A21" s="75"/>
    </row>
    <row r="22" spans="1:9" x14ac:dyDescent="0.35">
      <c r="A22" s="74" t="s">
        <v>87</v>
      </c>
    </row>
    <row r="23" spans="1:9" x14ac:dyDescent="0.35">
      <c r="A23" s="75"/>
    </row>
    <row r="24" spans="1:9" x14ac:dyDescent="0.35">
      <c r="A24" s="76" t="s">
        <v>89</v>
      </c>
      <c r="B24" s="59">
        <f>'2015 Burden Hour Summary'!B69</f>
        <v>50</v>
      </c>
      <c r="I24" s="82"/>
    </row>
    <row r="25" spans="1:9" x14ac:dyDescent="0.35">
      <c r="A25" s="76" t="s">
        <v>92</v>
      </c>
      <c r="B25" s="59">
        <f>B26/B24</f>
        <v>1.5</v>
      </c>
    </row>
    <row r="26" spans="1:9" x14ac:dyDescent="0.35">
      <c r="A26" s="76" t="s">
        <v>90</v>
      </c>
      <c r="B26" s="59">
        <f>'2015 Burden Hour Summary'!F78</f>
        <v>75</v>
      </c>
    </row>
    <row r="27" spans="1:9" x14ac:dyDescent="0.35">
      <c r="A27" s="76" t="s">
        <v>91</v>
      </c>
      <c r="B27" s="59">
        <f>'2015 Burden Hour Summary'!F77</f>
        <v>206.25</v>
      </c>
    </row>
    <row r="28" spans="1:9" x14ac:dyDescent="0.35">
      <c r="A28" s="76"/>
    </row>
    <row r="29" spans="1:9" x14ac:dyDescent="0.35">
      <c r="A29" s="84" t="s">
        <v>94</v>
      </c>
      <c r="B29" s="80">
        <f>B27/B26</f>
        <v>2.75</v>
      </c>
      <c r="C29" s="60"/>
    </row>
    <row r="30" spans="1:9" x14ac:dyDescent="0.35">
      <c r="A30" s="84" t="s">
        <v>93</v>
      </c>
      <c r="B30" s="59">
        <f>B27/B24</f>
        <v>4.125</v>
      </c>
    </row>
    <row r="31" spans="1:9" x14ac:dyDescent="0.35">
      <c r="A31" s="75"/>
    </row>
    <row r="32" spans="1:9" x14ac:dyDescent="0.35">
      <c r="A32" s="74" t="s">
        <v>88</v>
      </c>
    </row>
    <row r="33" spans="1:2" x14ac:dyDescent="0.35">
      <c r="A33" s="78"/>
    </row>
    <row r="34" spans="1:2" x14ac:dyDescent="0.35">
      <c r="A34" s="76" t="s">
        <v>89</v>
      </c>
      <c r="B34" s="59">
        <f>B4+B14+B24</f>
        <v>260</v>
      </c>
    </row>
    <row r="35" spans="1:2" x14ac:dyDescent="0.35">
      <c r="A35" s="76" t="s">
        <v>90</v>
      </c>
      <c r="B35" s="59">
        <f>B6+B16+B26</f>
        <v>412</v>
      </c>
    </row>
    <row r="36" spans="1:2" x14ac:dyDescent="0.35">
      <c r="A36" s="76" t="s">
        <v>91</v>
      </c>
      <c r="B36" s="59">
        <f>B7+B17+B27</f>
        <v>2901.25</v>
      </c>
    </row>
  </sheetData>
  <pageMargins left="0.7" right="0.7" top="0.75" bottom="0.75" header="0.3" footer="0.3"/>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zoomScale="130" zoomScaleNormal="130" workbookViewId="0">
      <selection activeCell="B24" sqref="B24"/>
    </sheetView>
  </sheetViews>
  <sheetFormatPr defaultColWidth="9.1796875" defaultRowHeight="11.5" x14ac:dyDescent="0.25"/>
  <cols>
    <col min="1" max="1" width="10.26953125" style="62" customWidth="1"/>
    <col min="2" max="2" width="5.1796875" style="62" bestFit="1" customWidth="1"/>
    <col min="3" max="3" width="10" style="62" customWidth="1"/>
    <col min="4" max="4" width="41.7265625" style="61" customWidth="1"/>
    <col min="5" max="5" width="14.26953125" style="61" bestFit="1" customWidth="1"/>
    <col min="6" max="6" width="13.1796875" style="61" bestFit="1" customWidth="1"/>
    <col min="7" max="7" width="15.54296875" style="61" customWidth="1"/>
    <col min="8" max="8" width="18.1796875" style="62" customWidth="1"/>
    <col min="9" max="9" width="16.453125" style="62" customWidth="1"/>
    <col min="10" max="10" width="26.54296875" style="62" customWidth="1"/>
    <col min="11" max="11" width="222.453125" style="61" bestFit="1" customWidth="1"/>
    <col min="12" max="16384" width="9.1796875" style="61"/>
  </cols>
  <sheetData>
    <row r="1" spans="1:10" ht="18.5" x14ac:dyDescent="0.45">
      <c r="A1" s="97" t="s">
        <v>132</v>
      </c>
    </row>
    <row r="2" spans="1:10" ht="18.5" x14ac:dyDescent="0.45">
      <c r="A2" s="265" t="s">
        <v>59</v>
      </c>
      <c r="B2" s="265"/>
      <c r="C2" s="265"/>
      <c r="D2" s="265"/>
      <c r="E2" s="265"/>
      <c r="F2" s="265"/>
      <c r="G2" s="265"/>
      <c r="H2" s="265"/>
      <c r="I2" s="265"/>
      <c r="J2" s="265"/>
    </row>
    <row r="3" spans="1:10" s="64" customFormat="1" ht="47.25" customHeight="1" x14ac:dyDescent="0.25">
      <c r="A3" s="70" t="s">
        <v>77</v>
      </c>
      <c r="B3" s="63" t="s">
        <v>78</v>
      </c>
      <c r="C3" s="66" t="s">
        <v>55</v>
      </c>
      <c r="D3" s="66" t="s">
        <v>79</v>
      </c>
      <c r="E3" s="63" t="s">
        <v>82</v>
      </c>
      <c r="F3" s="66" t="s">
        <v>80</v>
      </c>
      <c r="G3" s="73" t="s">
        <v>60</v>
      </c>
      <c r="H3" s="73" t="s">
        <v>83</v>
      </c>
      <c r="I3" s="67" t="s">
        <v>58</v>
      </c>
      <c r="J3" s="66" t="s">
        <v>53</v>
      </c>
    </row>
    <row r="4" spans="1:10" x14ac:dyDescent="0.25">
      <c r="A4" s="68" t="s">
        <v>105</v>
      </c>
      <c r="B4" s="62" t="s">
        <v>63</v>
      </c>
      <c r="C4" s="62" t="s">
        <v>39</v>
      </c>
      <c r="D4" s="68" t="s">
        <v>119</v>
      </c>
      <c r="E4" s="72" t="s">
        <v>61</v>
      </c>
      <c r="F4" s="68" t="s">
        <v>81</v>
      </c>
      <c r="I4" s="62" t="s">
        <v>54</v>
      </c>
    </row>
    <row r="5" spans="1:10" x14ac:dyDescent="0.25">
      <c r="A5" s="68" t="s">
        <v>106</v>
      </c>
      <c r="B5" s="62" t="s">
        <v>64</v>
      </c>
      <c r="C5" s="62" t="s">
        <v>39</v>
      </c>
      <c r="D5" s="68" t="s">
        <v>120</v>
      </c>
      <c r="E5" s="72" t="s">
        <v>61</v>
      </c>
      <c r="F5" s="68" t="s">
        <v>81</v>
      </c>
      <c r="I5" s="62" t="s">
        <v>54</v>
      </c>
    </row>
    <row r="6" spans="1:10" x14ac:dyDescent="0.25">
      <c r="A6" s="68" t="s">
        <v>107</v>
      </c>
      <c r="B6" s="62" t="s">
        <v>65</v>
      </c>
      <c r="C6" s="62" t="s">
        <v>37</v>
      </c>
      <c r="D6" s="68" t="s">
        <v>121</v>
      </c>
      <c r="E6" s="69" t="s">
        <v>61</v>
      </c>
      <c r="F6" s="68" t="s">
        <v>81</v>
      </c>
      <c r="I6" s="62" t="s">
        <v>54</v>
      </c>
    </row>
    <row r="7" spans="1:10" x14ac:dyDescent="0.25">
      <c r="A7" s="68" t="s">
        <v>108</v>
      </c>
      <c r="B7" s="62" t="s">
        <v>66</v>
      </c>
      <c r="C7" s="62" t="s">
        <v>37</v>
      </c>
      <c r="D7" s="68" t="s">
        <v>122</v>
      </c>
      <c r="E7" s="69" t="s">
        <v>61</v>
      </c>
      <c r="F7" s="68" t="s">
        <v>81</v>
      </c>
      <c r="I7" s="62" t="s">
        <v>54</v>
      </c>
    </row>
    <row r="8" spans="1:10" x14ac:dyDescent="0.25">
      <c r="A8" s="68" t="s">
        <v>109</v>
      </c>
      <c r="B8" s="62" t="s">
        <v>67</v>
      </c>
      <c r="C8" s="62" t="s">
        <v>37</v>
      </c>
      <c r="D8" s="68" t="s">
        <v>123</v>
      </c>
      <c r="E8" s="69" t="s">
        <v>61</v>
      </c>
      <c r="F8" s="68" t="s">
        <v>81</v>
      </c>
      <c r="I8" s="62" t="s">
        <v>54</v>
      </c>
    </row>
    <row r="9" spans="1:10" x14ac:dyDescent="0.25">
      <c r="A9" s="68" t="s">
        <v>110</v>
      </c>
      <c r="B9" s="62" t="s">
        <v>68</v>
      </c>
      <c r="C9" s="62" t="s">
        <v>37</v>
      </c>
      <c r="D9" s="68" t="s">
        <v>124</v>
      </c>
      <c r="E9" s="69" t="s">
        <v>61</v>
      </c>
      <c r="F9" s="68" t="s">
        <v>81</v>
      </c>
      <c r="I9" s="62" t="s">
        <v>54</v>
      </c>
    </row>
    <row r="10" spans="1:10" x14ac:dyDescent="0.25">
      <c r="A10" s="68" t="s">
        <v>111</v>
      </c>
      <c r="B10" s="62" t="s">
        <v>69</v>
      </c>
      <c r="C10" s="62" t="s">
        <v>37</v>
      </c>
      <c r="D10" s="68" t="s">
        <v>125</v>
      </c>
      <c r="E10" s="69" t="s">
        <v>61</v>
      </c>
      <c r="F10" s="68" t="s">
        <v>81</v>
      </c>
      <c r="I10" s="62" t="s">
        <v>54</v>
      </c>
    </row>
    <row r="11" spans="1:10" x14ac:dyDescent="0.25">
      <c r="A11" s="68" t="s">
        <v>112</v>
      </c>
      <c r="B11" s="62" t="s">
        <v>70</v>
      </c>
      <c r="C11" s="62" t="s">
        <v>37</v>
      </c>
      <c r="D11" s="68" t="s">
        <v>126</v>
      </c>
      <c r="E11" s="69" t="s">
        <v>61</v>
      </c>
      <c r="F11" s="68" t="s">
        <v>81</v>
      </c>
      <c r="I11" s="62" t="s">
        <v>54</v>
      </c>
    </row>
    <row r="12" spans="1:10" x14ac:dyDescent="0.25">
      <c r="A12" s="68" t="s">
        <v>113</v>
      </c>
      <c r="B12" s="62" t="s">
        <v>71</v>
      </c>
      <c r="C12" s="62" t="s">
        <v>38</v>
      </c>
      <c r="D12" s="68" t="s">
        <v>123</v>
      </c>
      <c r="E12" s="69" t="s">
        <v>61</v>
      </c>
      <c r="F12" s="68" t="s">
        <v>81</v>
      </c>
      <c r="I12" s="62" t="s">
        <v>54</v>
      </c>
    </row>
    <row r="13" spans="1:10" x14ac:dyDescent="0.25">
      <c r="A13" s="68" t="s">
        <v>114</v>
      </c>
      <c r="B13" s="62" t="s">
        <v>72</v>
      </c>
      <c r="C13" s="62" t="s">
        <v>38</v>
      </c>
      <c r="D13" s="68" t="s">
        <v>127</v>
      </c>
      <c r="E13" s="69" t="s">
        <v>62</v>
      </c>
      <c r="F13" s="68" t="s">
        <v>62</v>
      </c>
      <c r="I13" s="62" t="s">
        <v>54</v>
      </c>
    </row>
    <row r="14" spans="1:10" x14ac:dyDescent="0.25">
      <c r="A14" s="68" t="s">
        <v>115</v>
      </c>
      <c r="B14" s="62" t="s">
        <v>73</v>
      </c>
      <c r="C14" s="62" t="s">
        <v>38</v>
      </c>
      <c r="D14" s="68" t="s">
        <v>128</v>
      </c>
      <c r="E14" s="69" t="s">
        <v>61</v>
      </c>
      <c r="F14" s="68" t="s">
        <v>81</v>
      </c>
      <c r="I14" s="62" t="s">
        <v>54</v>
      </c>
    </row>
    <row r="15" spans="1:10" x14ac:dyDescent="0.25">
      <c r="A15" s="68" t="s">
        <v>116</v>
      </c>
      <c r="B15" s="62" t="s">
        <v>74</v>
      </c>
      <c r="C15" s="62" t="s">
        <v>38</v>
      </c>
      <c r="D15" s="68" t="s">
        <v>129</v>
      </c>
      <c r="E15" s="69" t="s">
        <v>61</v>
      </c>
      <c r="F15" s="68" t="s">
        <v>81</v>
      </c>
      <c r="I15" s="62" t="s">
        <v>54</v>
      </c>
    </row>
    <row r="16" spans="1:10" x14ac:dyDescent="0.25">
      <c r="A16" s="68" t="s">
        <v>117</v>
      </c>
      <c r="B16" s="62" t="s">
        <v>75</v>
      </c>
      <c r="C16" s="62" t="s">
        <v>38</v>
      </c>
      <c r="D16" s="68" t="s">
        <v>130</v>
      </c>
      <c r="E16" s="69" t="s">
        <v>61</v>
      </c>
      <c r="F16" s="68" t="s">
        <v>81</v>
      </c>
      <c r="I16" s="62" t="s">
        <v>54</v>
      </c>
    </row>
    <row r="17" spans="1:9" x14ac:dyDescent="0.25">
      <c r="A17" s="68" t="s">
        <v>118</v>
      </c>
      <c r="B17" s="62" t="s">
        <v>76</v>
      </c>
      <c r="C17" s="62" t="s">
        <v>38</v>
      </c>
      <c r="D17" s="68" t="s">
        <v>131</v>
      </c>
      <c r="E17" s="69" t="s">
        <v>62</v>
      </c>
      <c r="F17" s="68" t="s">
        <v>62</v>
      </c>
      <c r="I17" s="62" t="s">
        <v>54</v>
      </c>
    </row>
    <row r="18" spans="1:9" x14ac:dyDescent="0.25">
      <c r="E18" s="69"/>
    </row>
    <row r="19" spans="1:9" x14ac:dyDescent="0.25">
      <c r="E19" s="69"/>
    </row>
    <row r="20" spans="1:9" x14ac:dyDescent="0.25">
      <c r="E20" s="69"/>
    </row>
  </sheetData>
  <mergeCells count="1">
    <mergeCell ref="A2:J2"/>
  </mergeCells>
  <conditionalFormatting sqref="J4:J1048576">
    <cfRule type="cellIs" dxfId="1" priority="1" operator="equal">
      <formula>"N"</formula>
    </cfRule>
    <cfRule type="expression" dxfId="0" priority="2">
      <formula>"if = N"</formula>
    </cfRule>
  </conditionalFormatting>
  <pageMargins left="0.7" right="0.7" top="0.75" bottom="0.75" header="0.3" footer="0.3"/>
  <pageSetup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
  <sheetViews>
    <sheetView workbookViewId="0">
      <selection activeCell="B24" sqref="B24"/>
    </sheetView>
  </sheetViews>
  <sheetFormatPr defaultRowHeight="14.5" x14ac:dyDescent="0.35"/>
  <cols>
    <col min="1" max="1" width="38.453125" bestFit="1" customWidth="1"/>
    <col min="2" max="2" width="43.1796875" bestFit="1" customWidth="1"/>
    <col min="3" max="3" width="50.453125" bestFit="1" customWidth="1"/>
  </cols>
  <sheetData>
    <row r="1" spans="1:6" ht="18.5" x14ac:dyDescent="0.45">
      <c r="A1" s="97" t="s">
        <v>132</v>
      </c>
    </row>
    <row r="2" spans="1:6" ht="18.5" x14ac:dyDescent="0.45">
      <c r="A2" s="265" t="s">
        <v>20</v>
      </c>
      <c r="B2" s="265"/>
      <c r="C2" s="265"/>
      <c r="D2" s="265"/>
      <c r="E2" s="265"/>
      <c r="F2" s="265"/>
    </row>
    <row r="4" spans="1:6" x14ac:dyDescent="0.35">
      <c r="A4" s="28" t="s">
        <v>21</v>
      </c>
      <c r="B4" s="28" t="s">
        <v>36</v>
      </c>
      <c r="C4" s="28"/>
    </row>
    <row r="5" spans="1:6" x14ac:dyDescent="0.35">
      <c r="A5" t="s">
        <v>22</v>
      </c>
      <c r="C5" s="30"/>
    </row>
    <row r="6" spans="1:6" x14ac:dyDescent="0.35">
      <c r="A6" t="s">
        <v>23</v>
      </c>
    </row>
    <row r="7" spans="1:6" x14ac:dyDescent="0.35">
      <c r="A7" t="s">
        <v>24</v>
      </c>
    </row>
    <row r="8" spans="1:6" x14ac:dyDescent="0.35">
      <c r="A8" t="s">
        <v>25</v>
      </c>
      <c r="B8" s="50"/>
    </row>
    <row r="9" spans="1:6" x14ac:dyDescent="0.35">
      <c r="A9" t="s">
        <v>26</v>
      </c>
    </row>
    <row r="10" spans="1:6" x14ac:dyDescent="0.35">
      <c r="A10" t="s">
        <v>27</v>
      </c>
    </row>
    <row r="11" spans="1:6" x14ac:dyDescent="0.35">
      <c r="A11" t="s">
        <v>28</v>
      </c>
    </row>
    <row r="12" spans="1:6" x14ac:dyDescent="0.35">
      <c r="A12" t="s">
        <v>29</v>
      </c>
    </row>
    <row r="13" spans="1:6" x14ac:dyDescent="0.35">
      <c r="A13" t="s">
        <v>30</v>
      </c>
      <c r="B13" s="32"/>
      <c r="C13" t="s">
        <v>84</v>
      </c>
    </row>
    <row r="14" spans="1:6" x14ac:dyDescent="0.35">
      <c r="A14" t="s">
        <v>31</v>
      </c>
      <c r="B14" s="32"/>
    </row>
    <row r="15" spans="1:6" x14ac:dyDescent="0.35">
      <c r="A15" t="s">
        <v>32</v>
      </c>
      <c r="B15" s="51"/>
    </row>
    <row r="16" spans="1:6" x14ac:dyDescent="0.35">
      <c r="A16" t="s">
        <v>33</v>
      </c>
      <c r="B16" s="32"/>
    </row>
    <row r="17" spans="1:2" x14ac:dyDescent="0.35">
      <c r="A17" t="s">
        <v>35</v>
      </c>
      <c r="B17" s="33"/>
    </row>
    <row r="18" spans="1:2" x14ac:dyDescent="0.35">
      <c r="A18" t="s">
        <v>34</v>
      </c>
    </row>
  </sheetData>
  <mergeCells count="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1"/>
  <sheetViews>
    <sheetView topLeftCell="A4" zoomScale="120" zoomScaleNormal="120" workbookViewId="0">
      <selection activeCell="F27" sqref="F27"/>
    </sheetView>
  </sheetViews>
  <sheetFormatPr defaultRowHeight="14.5" x14ac:dyDescent="0.35"/>
  <cols>
    <col min="1" max="1" width="41.7265625" customWidth="1"/>
    <col min="2" max="4" width="15.7265625" customWidth="1"/>
    <col min="5" max="5" width="15.54296875" customWidth="1"/>
    <col min="6" max="6" width="15.81640625" customWidth="1"/>
    <col min="7" max="7" width="13.81640625" bestFit="1" customWidth="1"/>
  </cols>
  <sheetData>
    <row r="1" spans="1:10" ht="15" x14ac:dyDescent="0.35">
      <c r="A1" s="229" t="s">
        <v>100</v>
      </c>
      <c r="B1" s="229"/>
      <c r="C1" s="229"/>
      <c r="D1" s="229"/>
      <c r="E1" s="229"/>
      <c r="F1" s="229"/>
    </row>
    <row r="2" spans="1:10" ht="15" x14ac:dyDescent="0.35">
      <c r="A2" s="229" t="s">
        <v>101</v>
      </c>
      <c r="B2" s="229"/>
      <c r="C2" s="229"/>
      <c r="D2" s="229"/>
      <c r="E2" s="229"/>
      <c r="F2" s="229"/>
    </row>
    <row r="4" spans="1:10" ht="15.75" customHeight="1" x14ac:dyDescent="0.35">
      <c r="A4" s="235" t="s">
        <v>16</v>
      </c>
      <c r="B4" s="236"/>
      <c r="C4" s="236"/>
      <c r="D4" s="236"/>
      <c r="E4" s="236"/>
      <c r="F4" s="237"/>
    </row>
    <row r="5" spans="1:10" ht="15" customHeight="1" x14ac:dyDescent="0.35">
      <c r="A5" s="259" t="s">
        <v>152</v>
      </c>
      <c r="B5" s="260"/>
      <c r="C5" s="260"/>
      <c r="D5" s="260"/>
      <c r="E5" s="260"/>
      <c r="F5" s="261"/>
    </row>
    <row r="6" spans="1:10" x14ac:dyDescent="0.35">
      <c r="A6" s="262" t="s">
        <v>153</v>
      </c>
      <c r="B6" s="263"/>
      <c r="C6" s="263"/>
      <c r="D6" s="263"/>
      <c r="E6" s="263"/>
      <c r="F6" s="264"/>
    </row>
    <row r="7" spans="1:10" x14ac:dyDescent="0.35">
      <c r="A7" s="262" t="s">
        <v>154</v>
      </c>
      <c r="B7" s="263"/>
      <c r="C7" s="263"/>
      <c r="D7" s="263"/>
      <c r="E7" s="263"/>
      <c r="F7" s="264"/>
    </row>
    <row r="8" spans="1:10" x14ac:dyDescent="0.35">
      <c r="A8" s="262" t="s">
        <v>155</v>
      </c>
      <c r="B8" s="263"/>
      <c r="C8" s="263"/>
      <c r="D8" s="263"/>
      <c r="E8" s="263"/>
      <c r="F8" s="264"/>
    </row>
    <row r="9" spans="1:10" ht="15" thickBot="1" x14ac:dyDescent="0.4">
      <c r="A9" s="256" t="s">
        <v>156</v>
      </c>
      <c r="B9" s="257"/>
      <c r="C9" s="257"/>
      <c r="D9" s="257"/>
      <c r="E9" s="257"/>
      <c r="F9" s="258"/>
    </row>
    <row r="10" spans="1:10" ht="50.25" customHeight="1" thickBot="1" x14ac:dyDescent="0.4">
      <c r="A10" s="24" t="s">
        <v>4</v>
      </c>
      <c r="B10" s="26" t="s">
        <v>19</v>
      </c>
      <c r="C10" s="25" t="s">
        <v>5</v>
      </c>
      <c r="D10" s="25" t="s">
        <v>6</v>
      </c>
      <c r="E10" s="25" t="s">
        <v>7</v>
      </c>
      <c r="F10" s="25" t="s">
        <v>8</v>
      </c>
    </row>
    <row r="11" spans="1:10" ht="15" thickBot="1" x14ac:dyDescent="0.4">
      <c r="A11" s="7" t="s">
        <v>56</v>
      </c>
      <c r="B11" s="8"/>
      <c r="C11" s="8"/>
      <c r="D11" s="8"/>
      <c r="E11" s="8"/>
      <c r="F11" s="9"/>
    </row>
    <row r="12" spans="1:10" ht="29.25" customHeight="1" thickBot="1" x14ac:dyDescent="0.4">
      <c r="A12" s="22" t="s">
        <v>157</v>
      </c>
      <c r="B12" s="23">
        <v>130</v>
      </c>
      <c r="C12" s="23">
        <v>1</v>
      </c>
      <c r="D12" s="23">
        <v>0.5</v>
      </c>
      <c r="E12" s="23">
        <f>C12*D12</f>
        <v>0.5</v>
      </c>
      <c r="F12" s="23">
        <f>B12*E12</f>
        <v>65</v>
      </c>
    </row>
    <row r="13" spans="1:10" ht="15" thickBot="1" x14ac:dyDescent="0.4">
      <c r="A13" s="7" t="s">
        <v>57</v>
      </c>
      <c r="B13" s="27"/>
      <c r="C13" s="8"/>
      <c r="D13" s="8"/>
      <c r="E13" s="8"/>
      <c r="F13" s="9"/>
    </row>
    <row r="14" spans="1:10" ht="35.25" customHeight="1" thickBot="1" x14ac:dyDescent="0.4">
      <c r="A14" s="22" t="s">
        <v>158</v>
      </c>
      <c r="B14" s="23">
        <v>100</v>
      </c>
      <c r="C14" s="23">
        <v>4</v>
      </c>
      <c r="D14" s="23">
        <v>0.5</v>
      </c>
      <c r="E14" s="23">
        <f>C14*D14</f>
        <v>2</v>
      </c>
      <c r="F14" s="23">
        <f>B14*E14</f>
        <v>200</v>
      </c>
      <c r="J14" s="1"/>
    </row>
    <row r="15" spans="1:10" ht="15" thickBot="1" x14ac:dyDescent="0.4">
      <c r="A15" s="7" t="s">
        <v>17</v>
      </c>
      <c r="B15" s="27"/>
      <c r="C15" s="8"/>
      <c r="D15" s="8"/>
      <c r="E15" s="8"/>
      <c r="F15" s="9"/>
      <c r="J15" s="1"/>
    </row>
    <row r="16" spans="1:10" ht="44.25" customHeight="1" thickBot="1" x14ac:dyDescent="0.4">
      <c r="A16" s="22" t="s">
        <v>159</v>
      </c>
      <c r="B16" s="23">
        <v>100</v>
      </c>
      <c r="C16" s="23">
        <v>4</v>
      </c>
      <c r="D16" s="23">
        <v>0.5</v>
      </c>
      <c r="E16" s="23">
        <f>C16*D16</f>
        <v>2</v>
      </c>
      <c r="F16" s="23">
        <f>B16*E16</f>
        <v>200</v>
      </c>
    </row>
    <row r="17" spans="1:8" ht="15" thickBot="1" x14ac:dyDescent="0.4">
      <c r="A17" s="7" t="s">
        <v>140</v>
      </c>
      <c r="B17" s="27"/>
      <c r="C17" s="8"/>
      <c r="D17" s="8"/>
      <c r="E17" s="8"/>
      <c r="F17" s="9"/>
    </row>
    <row r="18" spans="1:8" ht="27" customHeight="1" thickBot="1" x14ac:dyDescent="0.4">
      <c r="A18" s="22" t="s">
        <v>141</v>
      </c>
      <c r="B18" s="23">
        <v>100</v>
      </c>
      <c r="C18" s="23">
        <v>1</v>
      </c>
      <c r="D18" s="23">
        <v>0.5</v>
      </c>
      <c r="E18" s="23">
        <f>C18*D18</f>
        <v>0.5</v>
      </c>
      <c r="F18" s="23">
        <f>B18*E18</f>
        <v>50</v>
      </c>
    </row>
    <row r="19" spans="1:8" ht="15" thickBot="1" x14ac:dyDescent="0.4">
      <c r="A19" s="7" t="s">
        <v>99</v>
      </c>
      <c r="B19" s="27"/>
      <c r="C19" s="8"/>
      <c r="D19" s="8"/>
      <c r="E19" s="8"/>
      <c r="F19" s="9"/>
      <c r="H19" s="1"/>
    </row>
    <row r="20" spans="1:8" ht="94.5" customHeight="1" thickBot="1" x14ac:dyDescent="0.4">
      <c r="A20" s="22" t="s">
        <v>160</v>
      </c>
      <c r="B20" s="23">
        <v>64</v>
      </c>
      <c r="C20" s="23">
        <v>1</v>
      </c>
      <c r="D20" s="23">
        <v>0.25</v>
      </c>
      <c r="E20" s="23">
        <f>C20*D20</f>
        <v>0.25</v>
      </c>
      <c r="F20" s="23">
        <f>B20*E20</f>
        <v>16</v>
      </c>
    </row>
    <row r="21" spans="1:8" ht="56.25" customHeight="1" thickBot="1" x14ac:dyDescent="0.4">
      <c r="A21" s="22" t="s">
        <v>161</v>
      </c>
      <c r="B21" s="128">
        <v>21</v>
      </c>
      <c r="C21" s="23">
        <v>2</v>
      </c>
      <c r="D21" s="23">
        <v>0.42</v>
      </c>
      <c r="E21" s="23">
        <f>C21*D21</f>
        <v>0.84</v>
      </c>
      <c r="F21" s="23">
        <f>B21*E21</f>
        <v>17.64</v>
      </c>
      <c r="G21" s="129"/>
      <c r="H21" s="1"/>
    </row>
    <row r="22" spans="1:8" ht="56.25" customHeight="1" thickBot="1" x14ac:dyDescent="0.4">
      <c r="A22" s="22" t="s">
        <v>162</v>
      </c>
      <c r="B22" s="23">
        <v>15</v>
      </c>
      <c r="C22" s="23">
        <v>1</v>
      </c>
      <c r="D22" s="23">
        <v>1</v>
      </c>
      <c r="E22" s="23">
        <f>C22*D22</f>
        <v>1</v>
      </c>
      <c r="F22" s="23">
        <f>B22*E22</f>
        <v>15</v>
      </c>
      <c r="G22" s="129"/>
    </row>
    <row r="23" spans="1:8" ht="15" thickBot="1" x14ac:dyDescent="0.4">
      <c r="A23" s="130" t="s">
        <v>18</v>
      </c>
      <c r="B23" s="131"/>
      <c r="C23" s="131"/>
      <c r="D23" s="131"/>
      <c r="E23" s="131"/>
      <c r="F23" s="132"/>
      <c r="G23" s="133"/>
    </row>
    <row r="24" spans="1:8" ht="45" customHeight="1" thickBot="1" x14ac:dyDescent="0.4">
      <c r="A24" s="71" t="s">
        <v>163</v>
      </c>
      <c r="B24" s="83">
        <v>22</v>
      </c>
      <c r="C24" s="83">
        <v>3</v>
      </c>
      <c r="D24" s="83">
        <v>0.5</v>
      </c>
      <c r="E24" s="83">
        <f>C24*D24</f>
        <v>1.5</v>
      </c>
      <c r="F24" s="83">
        <f>B24*E24</f>
        <v>33</v>
      </c>
    </row>
    <row r="25" spans="1:8" ht="15" thickBot="1" x14ac:dyDescent="0.4">
      <c r="A25" s="238" t="s">
        <v>45</v>
      </c>
      <c r="B25" s="239"/>
      <c r="C25" s="239"/>
      <c r="D25" s="239"/>
      <c r="E25" s="239"/>
      <c r="F25" s="87">
        <f>$F$12+$F$14+$F$16+$F$18+$F$20+$F$21+$F$22+$F$24</f>
        <v>596.64</v>
      </c>
      <c r="G25">
        <f>788</f>
        <v>788</v>
      </c>
      <c r="H25">
        <f>G25-F25</f>
        <v>191.36</v>
      </c>
    </row>
    <row r="26" spans="1:8" ht="15" thickBot="1" x14ac:dyDescent="0.4">
      <c r="A26" s="238" t="s">
        <v>44</v>
      </c>
      <c r="B26" s="239"/>
      <c r="C26" s="239"/>
      <c r="D26" s="239"/>
      <c r="E26" s="239"/>
      <c r="F26" s="87">
        <f>($B$12*$C$12)+($B$14*$C$14)+($B$16*$C$16)+($B$18*$C$18)+($B$20*$C$20)+($B$21*$C$21)+($B$22*$C$22)+($B$24*$C$24)</f>
        <v>1217</v>
      </c>
    </row>
    <row r="27" spans="1:8" ht="15" thickBot="1" x14ac:dyDescent="0.4">
      <c r="A27" s="238" t="s">
        <v>95</v>
      </c>
      <c r="B27" s="239"/>
      <c r="C27" s="239"/>
      <c r="D27" s="239"/>
      <c r="E27" s="239"/>
      <c r="F27" s="88">
        <f>F26/B12</f>
        <v>9.361538461538462</v>
      </c>
    </row>
    <row r="28" spans="1:8" ht="15" thickBot="1" x14ac:dyDescent="0.4">
      <c r="A28" s="238" t="s">
        <v>46</v>
      </c>
      <c r="B28" s="239"/>
      <c r="C28" s="239"/>
      <c r="D28" s="239"/>
      <c r="E28" s="239"/>
      <c r="F28" s="88">
        <f>$F$25/$F$26</f>
        <v>0.49025472473294984</v>
      </c>
    </row>
    <row r="29" spans="1:8" ht="15" thickBot="1" x14ac:dyDescent="0.4">
      <c r="A29" s="240" t="s">
        <v>52</v>
      </c>
      <c r="B29" s="241"/>
      <c r="C29" s="241"/>
      <c r="D29" s="241"/>
      <c r="E29" s="241"/>
      <c r="F29" s="88">
        <f>$F$25/130</f>
        <v>4.5895384615384618</v>
      </c>
      <c r="G29" s="134"/>
    </row>
    <row r="30" spans="1:8" x14ac:dyDescent="0.35">
      <c r="G30" s="134"/>
    </row>
    <row r="31" spans="1:8" ht="15.75" customHeight="1" thickBot="1" x14ac:dyDescent="0.4">
      <c r="A31" s="2"/>
      <c r="B31" s="1"/>
      <c r="C31" s="1"/>
      <c r="D31" s="1"/>
      <c r="G31" s="135"/>
    </row>
    <row r="32" spans="1:8" ht="15" customHeight="1" thickBot="1" x14ac:dyDescent="0.4">
      <c r="A32" s="242" t="s">
        <v>11</v>
      </c>
      <c r="B32" s="243"/>
      <c r="C32" s="243"/>
      <c r="D32" s="243"/>
      <c r="E32" s="243"/>
      <c r="F32" s="244"/>
      <c r="G32" s="29"/>
    </row>
    <row r="33" spans="1:10" ht="54.75" customHeight="1" thickBot="1" x14ac:dyDescent="0.4">
      <c r="A33" s="3" t="s">
        <v>4</v>
      </c>
      <c r="B33" s="4" t="s">
        <v>1</v>
      </c>
      <c r="C33" s="5" t="s">
        <v>5</v>
      </c>
      <c r="D33" s="5" t="s">
        <v>6</v>
      </c>
      <c r="E33" s="5" t="s">
        <v>7</v>
      </c>
      <c r="F33" s="6" t="s">
        <v>8</v>
      </c>
    </row>
    <row r="34" spans="1:10" ht="15" thickBot="1" x14ac:dyDescent="0.4">
      <c r="A34" s="7" t="s">
        <v>0</v>
      </c>
      <c r="B34" s="8"/>
      <c r="C34" s="8"/>
      <c r="D34" s="8"/>
      <c r="E34" s="8"/>
      <c r="F34" s="9"/>
      <c r="H34" t="s">
        <v>172</v>
      </c>
      <c r="I34">
        <v>175</v>
      </c>
      <c r="J34" s="1"/>
    </row>
    <row r="35" spans="1:10" ht="29.25" customHeight="1" thickBot="1" x14ac:dyDescent="0.4">
      <c r="A35" s="22" t="s">
        <v>164</v>
      </c>
      <c r="B35" s="23">
        <v>130</v>
      </c>
      <c r="C35" s="12">
        <v>1</v>
      </c>
      <c r="D35" s="12">
        <v>4</v>
      </c>
      <c r="E35" s="12">
        <f>C35*D35</f>
        <v>4</v>
      </c>
      <c r="F35" s="12">
        <f>B35*E35</f>
        <v>520</v>
      </c>
      <c r="H35" t="s">
        <v>39</v>
      </c>
      <c r="I35">
        <v>245</v>
      </c>
    </row>
    <row r="36" spans="1:10" ht="32.25" customHeight="1" thickBot="1" x14ac:dyDescent="0.4">
      <c r="A36" s="22" t="s">
        <v>165</v>
      </c>
      <c r="B36" s="23">
        <v>45</v>
      </c>
      <c r="C36" s="12">
        <v>1</v>
      </c>
      <c r="D36" s="12">
        <v>48</v>
      </c>
      <c r="E36" s="12">
        <f>C36*D36</f>
        <v>48</v>
      </c>
      <c r="F36" s="12">
        <f>B36*E36</f>
        <v>2160</v>
      </c>
      <c r="G36" s="133"/>
      <c r="H36" t="s">
        <v>37</v>
      </c>
      <c r="I36">
        <v>130</v>
      </c>
    </row>
    <row r="37" spans="1:10" ht="27.75" customHeight="1" thickBot="1" x14ac:dyDescent="0.4">
      <c r="A37" s="239" t="s">
        <v>42</v>
      </c>
      <c r="B37" s="239"/>
      <c r="C37" s="239"/>
      <c r="D37" s="239"/>
      <c r="E37" s="239"/>
      <c r="F37" s="87">
        <f>$F$35+$F$36</f>
        <v>2680</v>
      </c>
      <c r="H37" t="s">
        <v>173</v>
      </c>
      <c r="I37">
        <f>SUM(I34:I36)</f>
        <v>550</v>
      </c>
    </row>
    <row r="38" spans="1:10" ht="15" thickBot="1" x14ac:dyDescent="0.4">
      <c r="A38" s="239" t="s">
        <v>43</v>
      </c>
      <c r="B38" s="239"/>
      <c r="C38" s="239"/>
      <c r="D38" s="239"/>
      <c r="E38" s="239"/>
      <c r="F38" s="87">
        <f>$B$35+$B$36</f>
        <v>175</v>
      </c>
      <c r="I38" s="29"/>
    </row>
    <row r="39" spans="1:10" ht="15" thickBot="1" x14ac:dyDescent="0.4">
      <c r="A39" s="7" t="s">
        <v>2</v>
      </c>
      <c r="B39" s="8"/>
      <c r="C39" s="239"/>
      <c r="D39" s="239"/>
      <c r="E39" s="239"/>
      <c r="F39" s="245"/>
      <c r="I39" s="29"/>
    </row>
    <row r="40" spans="1:10" ht="15.75" customHeight="1" thickBot="1" x14ac:dyDescent="0.4">
      <c r="A40" s="10" t="s">
        <v>166</v>
      </c>
      <c r="B40" s="23">
        <v>175</v>
      </c>
      <c r="C40" s="12">
        <v>1</v>
      </c>
      <c r="D40" s="12">
        <v>1</v>
      </c>
      <c r="E40" s="12">
        <f>C40*D40</f>
        <v>1</v>
      </c>
      <c r="F40" s="58">
        <f>B40</f>
        <v>175</v>
      </c>
    </row>
    <row r="41" spans="1:10" ht="15.75" customHeight="1" thickBot="1" x14ac:dyDescent="0.4">
      <c r="A41" s="10" t="s">
        <v>167</v>
      </c>
      <c r="B41" s="23">
        <v>44</v>
      </c>
      <c r="C41" s="12">
        <v>1</v>
      </c>
      <c r="D41" s="12">
        <v>2</v>
      </c>
      <c r="E41" s="12">
        <f>C41*D41</f>
        <v>2</v>
      </c>
      <c r="F41" s="12">
        <f>B41*2</f>
        <v>88</v>
      </c>
      <c r="G41" s="133"/>
    </row>
    <row r="42" spans="1:10" ht="15" thickBot="1" x14ac:dyDescent="0.4">
      <c r="A42" s="239" t="s">
        <v>42</v>
      </c>
      <c r="B42" s="239"/>
      <c r="C42" s="239"/>
      <c r="D42" s="239"/>
      <c r="E42" s="239"/>
      <c r="F42" s="87">
        <f>$F$40+$F$41</f>
        <v>263</v>
      </c>
    </row>
    <row r="43" spans="1:10" ht="15" thickBot="1" x14ac:dyDescent="0.4">
      <c r="A43" s="239" t="s">
        <v>43</v>
      </c>
      <c r="B43" s="239"/>
      <c r="C43" s="239"/>
      <c r="D43" s="239"/>
      <c r="E43" s="239"/>
      <c r="F43" s="87">
        <f>$B$40+$B$41</f>
        <v>219</v>
      </c>
    </row>
    <row r="44" spans="1:10" ht="15" thickBot="1" x14ac:dyDescent="0.4">
      <c r="A44" s="7" t="s">
        <v>10</v>
      </c>
      <c r="B44" s="8"/>
      <c r="C44" s="239"/>
      <c r="D44" s="239"/>
      <c r="E44" s="239"/>
      <c r="F44" s="245"/>
    </row>
    <row r="45" spans="1:10" x14ac:dyDescent="0.35">
      <c r="A45" s="13" t="s">
        <v>14</v>
      </c>
      <c r="B45" s="14"/>
      <c r="C45" s="14"/>
      <c r="D45" s="14"/>
      <c r="E45" s="14"/>
      <c r="F45" s="15"/>
    </row>
    <row r="46" spans="1:10" x14ac:dyDescent="0.35">
      <c r="A46" s="16" t="s">
        <v>3</v>
      </c>
      <c r="B46" s="17"/>
      <c r="C46" s="17"/>
      <c r="D46" s="17"/>
      <c r="E46" s="17"/>
      <c r="F46" s="18"/>
    </row>
    <row r="47" spans="1:10" ht="15" thickBot="1" x14ac:dyDescent="0.4">
      <c r="A47" s="19" t="s">
        <v>96</v>
      </c>
      <c r="B47" s="20"/>
      <c r="C47" s="20"/>
      <c r="D47" s="20"/>
      <c r="E47" s="20"/>
      <c r="F47" s="11"/>
    </row>
    <row r="48" spans="1:10" ht="15" thickBot="1" x14ac:dyDescent="0.4">
      <c r="A48" s="7" t="s">
        <v>12</v>
      </c>
      <c r="B48" s="8"/>
      <c r="C48" s="8"/>
      <c r="D48" s="8"/>
      <c r="E48" s="8"/>
      <c r="F48" s="9"/>
    </row>
    <row r="49" spans="1:11" ht="27" customHeight="1" thickBot="1" x14ac:dyDescent="0.4">
      <c r="A49" s="21" t="s">
        <v>13</v>
      </c>
      <c r="B49" s="12">
        <v>40</v>
      </c>
      <c r="C49" s="12">
        <v>1</v>
      </c>
      <c r="D49" s="65">
        <v>0.5</v>
      </c>
      <c r="E49" s="12">
        <f>C49*D49</f>
        <v>0.5</v>
      </c>
      <c r="F49" s="12">
        <f>B49*E49</f>
        <v>20</v>
      </c>
    </row>
    <row r="50" spans="1:11" ht="15" thickBot="1" x14ac:dyDescent="0.4">
      <c r="A50" s="7" t="s">
        <v>9</v>
      </c>
      <c r="B50" s="27"/>
      <c r="C50" s="8"/>
      <c r="D50" s="8"/>
      <c r="E50" s="8"/>
      <c r="F50" s="9"/>
    </row>
    <row r="51" spans="1:11" ht="23.5" thickBot="1" x14ac:dyDescent="0.4">
      <c r="A51" s="22" t="s">
        <v>15</v>
      </c>
      <c r="B51" s="23">
        <v>180</v>
      </c>
      <c r="C51" s="23">
        <v>1</v>
      </c>
      <c r="D51" s="23">
        <v>0.25</v>
      </c>
      <c r="E51" s="23">
        <f>C51*D51</f>
        <v>0.25</v>
      </c>
      <c r="F51" s="23">
        <f>B51*E51</f>
        <v>45</v>
      </c>
    </row>
    <row r="52" spans="1:11" ht="42.75" customHeight="1" thickBot="1" x14ac:dyDescent="0.4">
      <c r="A52" s="7" t="s">
        <v>143</v>
      </c>
      <c r="B52" s="27"/>
      <c r="C52" s="8"/>
      <c r="D52" s="8"/>
      <c r="E52" s="8"/>
      <c r="F52" s="9"/>
    </row>
    <row r="53" spans="1:11" ht="39" customHeight="1" thickBot="1" x14ac:dyDescent="0.4">
      <c r="A53" s="118" t="s">
        <v>144</v>
      </c>
      <c r="B53" s="23">
        <v>12</v>
      </c>
      <c r="C53" s="23">
        <v>1</v>
      </c>
      <c r="D53" s="23">
        <v>0.5</v>
      </c>
      <c r="E53" s="23">
        <f>C53*D53</f>
        <v>0.5</v>
      </c>
      <c r="F53" s="23">
        <f>B53*E53</f>
        <v>6</v>
      </c>
    </row>
    <row r="54" spans="1:11" ht="46.5" customHeight="1" thickBot="1" x14ac:dyDescent="0.4">
      <c r="A54" s="238" t="s">
        <v>51</v>
      </c>
      <c r="B54" s="239"/>
      <c r="C54" s="239"/>
      <c r="D54" s="239"/>
      <c r="E54" s="239"/>
      <c r="F54" s="87">
        <f>$F$49+$F$51+$F$53</f>
        <v>71</v>
      </c>
    </row>
    <row r="55" spans="1:11" ht="15" thickBot="1" x14ac:dyDescent="0.4">
      <c r="A55" s="238" t="s">
        <v>43</v>
      </c>
      <c r="B55" s="239"/>
      <c r="C55" s="239"/>
      <c r="D55" s="239"/>
      <c r="E55" s="239"/>
      <c r="F55" s="87">
        <f>$B$49+$B$51+$B$53</f>
        <v>232</v>
      </c>
    </row>
    <row r="56" spans="1:11" ht="15" thickBot="1" x14ac:dyDescent="0.4">
      <c r="A56" s="238" t="s">
        <v>95</v>
      </c>
      <c r="B56" s="239"/>
      <c r="C56" s="239"/>
      <c r="D56" s="239"/>
      <c r="E56" s="239"/>
      <c r="F56" s="88">
        <f>F58/B40</f>
        <v>3.577142857142857</v>
      </c>
    </row>
    <row r="57" spans="1:11" ht="15" thickBot="1" x14ac:dyDescent="0.4">
      <c r="A57" s="238" t="s">
        <v>45</v>
      </c>
      <c r="B57" s="239"/>
      <c r="C57" s="239"/>
      <c r="D57" s="239"/>
      <c r="E57" s="239"/>
      <c r="F57" s="87">
        <f>SUM($F$54+$F$42+$F$37)</f>
        <v>3014</v>
      </c>
    </row>
    <row r="58" spans="1:11" ht="15" thickBot="1" x14ac:dyDescent="0.4">
      <c r="A58" s="238" t="s">
        <v>44</v>
      </c>
      <c r="B58" s="239"/>
      <c r="C58" s="239"/>
      <c r="D58" s="239"/>
      <c r="E58" s="239"/>
      <c r="F58" s="87">
        <f>$F$38+$F$43+$F$55</f>
        <v>626</v>
      </c>
    </row>
    <row r="59" spans="1:11" ht="15.75" customHeight="1" thickBot="1" x14ac:dyDescent="0.4">
      <c r="A59" s="238" t="s">
        <v>46</v>
      </c>
      <c r="B59" s="239"/>
      <c r="C59" s="239"/>
      <c r="D59" s="239"/>
      <c r="E59" s="239"/>
      <c r="F59" s="88">
        <f>$F$57/$F$58</f>
        <v>4.8146964856230028</v>
      </c>
      <c r="G59" s="136"/>
      <c r="H59" s="1"/>
    </row>
    <row r="60" spans="1:11" ht="15.75" customHeight="1" thickBot="1" x14ac:dyDescent="0.4">
      <c r="A60" s="238" t="s">
        <v>47</v>
      </c>
      <c r="B60" s="239"/>
      <c r="C60" s="239"/>
      <c r="D60" s="239"/>
      <c r="E60" s="239"/>
      <c r="F60" s="88">
        <f>$F$57/175</f>
        <v>17.222857142857144</v>
      </c>
      <c r="G60" s="136"/>
    </row>
    <row r="61" spans="1:11" ht="15.75" customHeight="1" x14ac:dyDescent="0.35">
      <c r="G61" s="136"/>
    </row>
    <row r="62" spans="1:11" ht="15.75" customHeight="1" thickBot="1" x14ac:dyDescent="0.4">
      <c r="D62" s="31"/>
      <c r="E62" s="31"/>
      <c r="G62" s="137"/>
      <c r="K62" s="1"/>
    </row>
    <row r="63" spans="1:11" ht="15.75" customHeight="1" thickBot="1" x14ac:dyDescent="0.4">
      <c r="A63" s="248" t="s">
        <v>40</v>
      </c>
      <c r="B63" s="249"/>
      <c r="C63" s="249"/>
      <c r="D63" s="249"/>
      <c r="E63" s="249"/>
      <c r="F63" s="250"/>
      <c r="G63" s="138"/>
    </row>
    <row r="64" spans="1:11" ht="35" thickBot="1" x14ac:dyDescent="0.4">
      <c r="A64" s="34" t="s">
        <v>4</v>
      </c>
      <c r="B64" s="35" t="s">
        <v>1</v>
      </c>
      <c r="C64" s="36" t="s">
        <v>5</v>
      </c>
      <c r="D64" s="36" t="s">
        <v>6</v>
      </c>
      <c r="E64" s="36" t="s">
        <v>7</v>
      </c>
      <c r="F64" s="37" t="s">
        <v>8</v>
      </c>
      <c r="G64" s="138"/>
    </row>
    <row r="65" spans="1:7" ht="15" thickBot="1" x14ac:dyDescent="0.4">
      <c r="A65" s="38" t="s">
        <v>0</v>
      </c>
      <c r="B65" s="39"/>
      <c r="C65" s="39"/>
      <c r="D65" s="39"/>
      <c r="E65" s="39"/>
      <c r="F65" s="40"/>
      <c r="G65" s="29"/>
    </row>
    <row r="66" spans="1:7" ht="15" thickBot="1" x14ac:dyDescent="0.4">
      <c r="A66" s="47" t="s">
        <v>97</v>
      </c>
      <c r="B66" s="139">
        <v>245</v>
      </c>
      <c r="C66" s="48">
        <v>1</v>
      </c>
      <c r="D66" s="48">
        <v>4</v>
      </c>
      <c r="E66" s="48">
        <f>C66*D66</f>
        <v>4</v>
      </c>
      <c r="F66" s="48">
        <f>B66*E66</f>
        <v>980</v>
      </c>
    </row>
    <row r="67" spans="1:7" ht="15" thickBot="1" x14ac:dyDescent="0.4">
      <c r="A67" s="251" t="s">
        <v>42</v>
      </c>
      <c r="B67" s="251"/>
      <c r="C67" s="251"/>
      <c r="D67" s="251"/>
      <c r="E67" s="251"/>
      <c r="F67" s="89">
        <f>$B$66*$E$66</f>
        <v>980</v>
      </c>
    </row>
    <row r="68" spans="1:7" ht="15" thickBot="1" x14ac:dyDescent="0.4">
      <c r="A68" s="252" t="s">
        <v>43</v>
      </c>
      <c r="B68" s="252"/>
      <c r="C68" s="252"/>
      <c r="D68" s="252"/>
      <c r="E68" s="252"/>
      <c r="F68" s="89">
        <f>B66</f>
        <v>245</v>
      </c>
    </row>
    <row r="69" spans="1:7" ht="15" thickBot="1" x14ac:dyDescent="0.4">
      <c r="A69" s="43" t="s">
        <v>2</v>
      </c>
      <c r="B69" s="42"/>
      <c r="C69" s="253"/>
      <c r="D69" s="253"/>
      <c r="E69" s="253"/>
      <c r="F69" s="254"/>
    </row>
    <row r="70" spans="1:7" ht="15.75" customHeight="1" thickBot="1" x14ac:dyDescent="0.4">
      <c r="A70" s="44" t="s">
        <v>98</v>
      </c>
      <c r="B70" s="140">
        <v>245</v>
      </c>
      <c r="C70" s="41">
        <v>1</v>
      </c>
      <c r="D70" s="41">
        <v>0.25</v>
      </c>
      <c r="E70" s="41">
        <f>C70*D70</f>
        <v>0.25</v>
      </c>
      <c r="F70" s="41">
        <f>B70*E70</f>
        <v>61.25</v>
      </c>
    </row>
    <row r="71" spans="1:7" ht="15" thickBot="1" x14ac:dyDescent="0.4">
      <c r="A71" s="252" t="s">
        <v>42</v>
      </c>
      <c r="B71" s="252"/>
      <c r="C71" s="252"/>
      <c r="D71" s="252"/>
      <c r="E71" s="252"/>
      <c r="F71" s="89">
        <f>$B$70*$E$70</f>
        <v>61.25</v>
      </c>
    </row>
    <row r="72" spans="1:7" ht="15.75" customHeight="1" thickBot="1" x14ac:dyDescent="0.4">
      <c r="A72" s="255" t="s">
        <v>43</v>
      </c>
      <c r="B72" s="252"/>
      <c r="C72" s="252"/>
      <c r="D72" s="252"/>
      <c r="E72" s="252"/>
      <c r="F72" s="53"/>
    </row>
    <row r="73" spans="1:7" ht="15.75" customHeight="1" thickBot="1" x14ac:dyDescent="0.4">
      <c r="A73" s="45"/>
      <c r="B73" s="52"/>
      <c r="C73" s="52"/>
      <c r="D73" s="52"/>
      <c r="E73" s="52"/>
      <c r="F73" s="46"/>
    </row>
    <row r="74" spans="1:7" ht="15" thickBot="1" x14ac:dyDescent="0.4">
      <c r="A74" s="246" t="s">
        <v>45</v>
      </c>
      <c r="B74" s="247"/>
      <c r="C74" s="247"/>
      <c r="D74" s="247"/>
      <c r="E74" s="247"/>
      <c r="F74" s="90">
        <f>$F$66+$F$70</f>
        <v>1041.25</v>
      </c>
    </row>
    <row r="75" spans="1:7" ht="15" thickBot="1" x14ac:dyDescent="0.4">
      <c r="A75" s="246" t="s">
        <v>44</v>
      </c>
      <c r="B75" s="247"/>
      <c r="C75" s="247"/>
      <c r="D75" s="247"/>
      <c r="E75" s="247"/>
      <c r="F75" s="90">
        <f>$B$66+$B$70</f>
        <v>490</v>
      </c>
    </row>
    <row r="76" spans="1:7" ht="15" thickBot="1" x14ac:dyDescent="0.4">
      <c r="A76" s="246" t="s">
        <v>95</v>
      </c>
      <c r="B76" s="247"/>
      <c r="C76" s="247"/>
      <c r="D76" s="247"/>
      <c r="E76" s="247"/>
      <c r="F76" s="90">
        <f>F75/B66</f>
        <v>2</v>
      </c>
    </row>
    <row r="77" spans="1:7" ht="15" thickBot="1" x14ac:dyDescent="0.4">
      <c r="A77" s="246" t="s">
        <v>46</v>
      </c>
      <c r="B77" s="247"/>
      <c r="C77" s="247"/>
      <c r="D77" s="247"/>
      <c r="E77" s="247"/>
      <c r="F77" s="91">
        <f>$F$74/$F$75</f>
        <v>2.125</v>
      </c>
    </row>
    <row r="78" spans="1:7" ht="15.75" customHeight="1" thickBot="1" x14ac:dyDescent="0.4">
      <c r="A78" s="246" t="s">
        <v>47</v>
      </c>
      <c r="B78" s="247"/>
      <c r="C78" s="247"/>
      <c r="D78" s="247"/>
      <c r="E78" s="247"/>
      <c r="F78" s="90">
        <f>$F$74/245</f>
        <v>4.25</v>
      </c>
    </row>
    <row r="79" spans="1:7" ht="15" thickBot="1" x14ac:dyDescent="0.4"/>
    <row r="80" spans="1:7" ht="15.75" customHeight="1" thickBot="1" x14ac:dyDescent="0.4">
      <c r="A80" s="221" t="s">
        <v>41</v>
      </c>
      <c r="B80" s="222"/>
      <c r="C80" s="222"/>
      <c r="D80" s="222"/>
      <c r="E80" s="222"/>
      <c r="F80" s="223"/>
    </row>
    <row r="81" spans="1:10" ht="15.75" customHeight="1" thickBot="1" x14ac:dyDescent="0.4">
      <c r="A81" s="56"/>
      <c r="B81" s="57"/>
      <c r="C81" s="57"/>
      <c r="D81" s="224" t="s">
        <v>48</v>
      </c>
      <c r="E81" s="224"/>
      <c r="F81" s="92">
        <f>F57+F25+F74</f>
        <v>4651.8899999999994</v>
      </c>
    </row>
    <row r="82" spans="1:10" ht="15.75" customHeight="1" thickBot="1" x14ac:dyDescent="0.4">
      <c r="A82" s="54"/>
      <c r="B82" s="55"/>
      <c r="C82" s="55"/>
      <c r="D82" s="225" t="s">
        <v>49</v>
      </c>
      <c r="E82" s="225"/>
      <c r="F82" s="93">
        <f>F58+F26+F75</f>
        <v>2333</v>
      </c>
    </row>
    <row r="83" spans="1:10" ht="15" thickBot="1" x14ac:dyDescent="0.4">
      <c r="A83" s="54"/>
      <c r="B83" s="55"/>
      <c r="C83" s="55"/>
      <c r="D83" s="218" t="s">
        <v>50</v>
      </c>
      <c r="E83" s="218"/>
      <c r="F83" s="94">
        <f>F81*39.47</f>
        <v>183610.09829999998</v>
      </c>
      <c r="J83" s="1"/>
    </row>
    <row r="85" spans="1:10" ht="21.75" customHeight="1" x14ac:dyDescent="0.35"/>
    <row r="86" spans="1:10" x14ac:dyDescent="0.35">
      <c r="F86" s="1"/>
    </row>
    <row r="87" spans="1:10" ht="15.75" customHeight="1" x14ac:dyDescent="0.35">
      <c r="F87" s="1"/>
      <c r="G87" s="1"/>
    </row>
    <row r="88" spans="1:10" ht="15.75" customHeight="1" x14ac:dyDescent="0.35">
      <c r="G88" s="141"/>
    </row>
    <row r="90" spans="1:10" x14ac:dyDescent="0.35">
      <c r="G90" s="1"/>
    </row>
    <row r="92" spans="1:10" x14ac:dyDescent="0.35">
      <c r="I92" s="49"/>
    </row>
    <row r="99" ht="15.75" customHeight="1" x14ac:dyDescent="0.35"/>
    <row r="101" ht="15.75" customHeight="1" x14ac:dyDescent="0.35"/>
  </sheetData>
  <mergeCells count="42">
    <mergeCell ref="A7:F7"/>
    <mergeCell ref="A1:F1"/>
    <mergeCell ref="A2:F2"/>
    <mergeCell ref="A4:F4"/>
    <mergeCell ref="A5:F5"/>
    <mergeCell ref="A6:F6"/>
    <mergeCell ref="A42:E42"/>
    <mergeCell ref="A8:F8"/>
    <mergeCell ref="A9:F9"/>
    <mergeCell ref="A25:E25"/>
    <mergeCell ref="A26:E26"/>
    <mergeCell ref="A27:E27"/>
    <mergeCell ref="A28:E28"/>
    <mergeCell ref="A29:E29"/>
    <mergeCell ref="A32:F32"/>
    <mergeCell ref="A37:E37"/>
    <mergeCell ref="A38:E38"/>
    <mergeCell ref="C39:F39"/>
    <mergeCell ref="A68:E68"/>
    <mergeCell ref="A43:E43"/>
    <mergeCell ref="C44:F44"/>
    <mergeCell ref="A54:E54"/>
    <mergeCell ref="A55:E55"/>
    <mergeCell ref="A56:E56"/>
    <mergeCell ref="A57:E57"/>
    <mergeCell ref="A58:E58"/>
    <mergeCell ref="A59:E59"/>
    <mergeCell ref="A60:E60"/>
    <mergeCell ref="A63:F63"/>
    <mergeCell ref="A67:E67"/>
    <mergeCell ref="D83:E83"/>
    <mergeCell ref="C69:F69"/>
    <mergeCell ref="A71:E71"/>
    <mergeCell ref="A72:E72"/>
    <mergeCell ref="A74:E74"/>
    <mergeCell ref="A75:E75"/>
    <mergeCell ref="A76:E76"/>
    <mergeCell ref="A77:E77"/>
    <mergeCell ref="A78:E78"/>
    <mergeCell ref="A80:F80"/>
    <mergeCell ref="D81:E81"/>
    <mergeCell ref="D82:E8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2022</vt:lpstr>
      <vt:lpstr>2018</vt:lpstr>
      <vt:lpstr>2015 Burden Hour Summary</vt:lpstr>
      <vt:lpstr>Short Summary</vt:lpstr>
      <vt:lpstr>Collection forms listing</vt:lpstr>
      <vt:lpstr>Form 83-I</vt:lpstr>
      <vt:lpstr>2014 Burden hour</vt:lpstr>
      <vt:lpstr>'2015 Burden Hour Summary'!Print_Area</vt:lpstr>
      <vt:lpstr>'Collection forms listing'!Print_Area</vt:lpstr>
      <vt:lpstr>'Short Summary'!Print_Area</vt:lpstr>
    </vt:vector>
  </TitlesOfParts>
  <Company>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Gonzalez</dc:creator>
  <cp:lastModifiedBy>Zach Abrams</cp:lastModifiedBy>
  <cp:lastPrinted>2018-11-29T18:49:45Z</cp:lastPrinted>
  <dcterms:created xsi:type="dcterms:W3CDTF">2013-02-06T17:27:26Z</dcterms:created>
  <dcterms:modified xsi:type="dcterms:W3CDTF">2022-10-26T20:03:47Z</dcterms:modified>
</cp:coreProperties>
</file>