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DBD8EA44-4A5A-40B5-B02F-8BB8A56FCBE1}" xr6:coauthVersionLast="46" xr6:coauthVersionMax="46" xr10:uidLastSave="{00000000-0000-0000-0000-000000000000}"/>
  <bookViews>
    <workbookView xWindow="-110" yWindow="-110" windowWidth="19420" windowHeight="10420" xr2:uid="{00000000-000D-0000-FFFF-FFFF00000000}"/>
  </bookViews>
  <sheets>
    <sheet name="Table 1" sheetId="3" r:id="rId1"/>
    <sheet name="Table 2" sheetId="2" r:id="rId2"/>
    <sheet name="O&amp;M" sheetId="5" r:id="rId3"/>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3" l="1"/>
  <c r="G16" i="5"/>
  <c r="F23" i="3"/>
  <c r="F17" i="3"/>
  <c r="I22" i="3" l="1"/>
  <c r="I7" i="3"/>
  <c r="I23" i="3"/>
  <c r="C31" i="5"/>
  <c r="C29" i="5"/>
  <c r="C30" i="5"/>
  <c r="C28" i="5"/>
  <c r="D16" i="5"/>
  <c r="E7" i="2"/>
  <c r="E6" i="2"/>
  <c r="E4" i="2"/>
  <c r="E14" i="2"/>
  <c r="E12" i="2"/>
  <c r="F7" i="5"/>
  <c r="F8" i="5"/>
  <c r="C9" i="5"/>
  <c r="B9" i="5"/>
  <c r="F6" i="5"/>
  <c r="F9" i="5" l="1"/>
  <c r="F16" i="5" l="1"/>
  <c r="I25" i="3" s="1"/>
  <c r="B27" i="5"/>
  <c r="E22" i="3"/>
  <c r="E7" i="3"/>
  <c r="E15" i="3"/>
  <c r="E8" i="2" l="1"/>
  <c r="E13" i="2"/>
  <c r="E28" i="5" l="1"/>
  <c r="E29" i="5"/>
  <c r="E30" i="5"/>
  <c r="E31" i="5"/>
  <c r="E27" i="5"/>
  <c r="E32" i="5" l="1"/>
  <c r="K25" i="3" s="1"/>
  <c r="D22" i="3" l="1"/>
  <c r="F22" i="3" s="1"/>
  <c r="D21" i="3"/>
  <c r="F21" i="3" s="1"/>
  <c r="D20" i="3"/>
  <c r="F20" i="3" s="1"/>
  <c r="D19" i="3"/>
  <c r="F19" i="3" s="1"/>
  <c r="H19" i="3" s="1"/>
  <c r="D16" i="3"/>
  <c r="F16" i="3" s="1"/>
  <c r="D15" i="3"/>
  <c r="F15" i="3" s="1"/>
  <c r="D11" i="3"/>
  <c r="F11" i="3" s="1"/>
  <c r="D10" i="3"/>
  <c r="F10" i="3" s="1"/>
  <c r="D9" i="3"/>
  <c r="F9" i="3" s="1"/>
  <c r="D7" i="3"/>
  <c r="F7" i="3" s="1"/>
  <c r="H9" i="3" l="1"/>
  <c r="H10" i="3"/>
  <c r="G11" i="3"/>
  <c r="H11" i="3"/>
  <c r="H15" i="3"/>
  <c r="G15" i="3"/>
  <c r="G22" i="3"/>
  <c r="H22" i="3"/>
  <c r="G21" i="3"/>
  <c r="H21" i="3"/>
  <c r="H16" i="3"/>
  <c r="G16" i="3"/>
  <c r="H20" i="3"/>
  <c r="G20" i="3"/>
  <c r="G19" i="3"/>
  <c r="G9" i="3"/>
  <c r="I9" i="3" s="1"/>
  <c r="I17" i="3" s="1"/>
  <c r="G7" i="3"/>
  <c r="H7" i="3"/>
  <c r="G10" i="3"/>
  <c r="D14" i="2"/>
  <c r="F14" i="2" s="1"/>
  <c r="D13" i="2"/>
  <c r="D12" i="2"/>
  <c r="F12" i="2" s="1"/>
  <c r="D10" i="2"/>
  <c r="F10" i="2" s="1"/>
  <c r="D8" i="2"/>
  <c r="D7" i="2"/>
  <c r="F7" i="2" s="1"/>
  <c r="D6" i="2"/>
  <c r="F6" i="2" s="1"/>
  <c r="D4" i="2"/>
  <c r="F4" i="2" s="1"/>
  <c r="K26" i="3" l="1"/>
  <c r="I10" i="3"/>
  <c r="I20" i="3"/>
  <c r="I15" i="3"/>
  <c r="I16" i="3"/>
  <c r="I21" i="3"/>
  <c r="I11" i="3"/>
  <c r="I19" i="3"/>
  <c r="H4" i="2"/>
  <c r="G4" i="2"/>
  <c r="H14" i="2"/>
  <c r="G14" i="2"/>
  <c r="F8" i="2"/>
  <c r="G7" i="2"/>
  <c r="H7" i="2"/>
  <c r="G6" i="2"/>
  <c r="G12" i="2"/>
  <c r="H6" i="2"/>
  <c r="H12" i="2"/>
  <c r="F13" i="2"/>
  <c r="G13" i="2" s="1"/>
  <c r="G10" i="2"/>
  <c r="H10" i="2"/>
  <c r="I24" i="3" l="1"/>
  <c r="I26" i="3" s="1"/>
  <c r="H8" i="2"/>
  <c r="I4" i="2"/>
  <c r="I10" i="2"/>
  <c r="I12" i="2"/>
  <c r="I6" i="2"/>
  <c r="I7" i="2"/>
  <c r="I14" i="2"/>
  <c r="G8" i="2"/>
  <c r="H13" i="2"/>
  <c r="I13" i="2" s="1"/>
  <c r="F15" i="2" l="1"/>
  <c r="I8" i="2"/>
  <c r="I15" i="2" s="1"/>
</calcChain>
</file>

<file path=xl/sharedStrings.xml><?xml version="1.0" encoding="utf-8"?>
<sst xmlns="http://schemas.openxmlformats.org/spreadsheetml/2006/main" count="134" uniqueCount="114">
  <si>
    <t>Burden item</t>
  </si>
  <si>
    <t>1.  Applications</t>
  </si>
  <si>
    <t>N/A</t>
  </si>
  <si>
    <t>2.  Surveys and studies</t>
  </si>
  <si>
    <t>3.  Reporting requirements</t>
  </si>
  <si>
    <t>See 3B</t>
  </si>
  <si>
    <t>See 3E</t>
  </si>
  <si>
    <t>4.  Recordkeeping requirements</t>
  </si>
  <si>
    <t>Assumptions:</t>
  </si>
  <si>
    <t>Activity</t>
  </si>
  <si>
    <t>1.  Attend CEMS performance evaluation</t>
  </si>
  <si>
    <t>2.  Repeat performance evaluation</t>
  </si>
  <si>
    <t>4.  Reporting requirements</t>
  </si>
  <si>
    <t>(A)
Person hours per occurrence</t>
  </si>
  <si>
    <t>(B)
No. of occurrences per respondent per year</t>
  </si>
  <si>
    <t>(A)
EPA person- hours per occurrence</t>
  </si>
  <si>
    <t>(B)
No. of occurrences per plant per year</t>
  </si>
  <si>
    <t>(C)
EPA person- hours per plant per year
(C=AxB)</t>
  </si>
  <si>
    <t>(E)
Technical person- hours per year
(E=CxD)</t>
  </si>
  <si>
    <t>(F)
Management person-hours per year
(Ex0.05)</t>
  </si>
  <si>
    <t>(G)
Clerical person-hours per year
(Ex0.1)</t>
  </si>
  <si>
    <t>(C)
Person hours per respondent per year
(C=AxB)</t>
  </si>
  <si>
    <t>(F)
Management person hours per year 
(Ex0.05)</t>
  </si>
  <si>
    <t>(G)
Clerical person hours per year 
(Ex0.1)</t>
  </si>
  <si>
    <t>Subtotal for Reporting Requirements</t>
  </si>
  <si>
    <t>Subtotal  for Recordkeeping Requirement</t>
  </si>
  <si>
    <t>Table 2:  Average Annual EPA Burden and Cost - NESHAP for Engine Test Cells/Stands (40 CFR Part 63, Subpart PPPPP) (Renewal)</t>
  </si>
  <si>
    <t>Total Annual Responses</t>
  </si>
  <si>
    <t>(A)</t>
  </si>
  <si>
    <t>Information Collection Activity</t>
  </si>
  <si>
    <t>(B)</t>
  </si>
  <si>
    <t>Number of Respondents</t>
  </si>
  <si>
    <t>(C)</t>
  </si>
  <si>
    <t>Number of Responses</t>
  </si>
  <si>
    <t>(D)</t>
  </si>
  <si>
    <t>Number of Existing Respondents That Keep Records But Do Not Submit Reports</t>
  </si>
  <si>
    <t>(E)</t>
  </si>
  <si>
    <t>Compliance status report</t>
  </si>
  <si>
    <t>Initial notifications</t>
  </si>
  <si>
    <t>Notification of construction/reconstruction</t>
  </si>
  <si>
    <t>Notification of actual startup</t>
  </si>
  <si>
    <t>Performance evaluation report</t>
  </si>
  <si>
    <t>Labor Costs</t>
  </si>
  <si>
    <t>Managerial</t>
  </si>
  <si>
    <t>Technical</t>
  </si>
  <si>
    <t>Clerical</t>
  </si>
  <si>
    <t>Table 1:  Annual Respondent Burden and Cost – NESHAP for Engine Test Cells/Stands (40 CFR Part 63, Subpart PPPPP) (Renewal)</t>
  </si>
  <si>
    <t>Labor Rates</t>
  </si>
  <si>
    <r>
      <t>TOTAL ANNUAL BURDEN AND COST (rounded)</t>
    </r>
    <r>
      <rPr>
        <b/>
        <vertAlign val="superscript"/>
        <sz val="10"/>
        <color theme="1"/>
        <rFont val="Times New Roman"/>
        <family val="1"/>
      </rPr>
      <t>f</t>
    </r>
  </si>
  <si>
    <r>
      <t xml:space="preserve">f  </t>
    </r>
    <r>
      <rPr>
        <sz val="10"/>
        <color theme="1"/>
        <rFont val="Times New Roman"/>
        <family val="1"/>
      </rPr>
      <t>Totals have been rounded to 3 significant figures. Figures may not add exactly due to rounding.</t>
    </r>
  </si>
  <si>
    <r>
      <t xml:space="preserve">b  </t>
    </r>
    <r>
      <rPr>
        <sz val="10"/>
        <color theme="1"/>
        <rFont val="Times New Roman"/>
        <family val="1"/>
      </rPr>
      <t>This ICR uses the following labor rates: $51.23 (technical), $69.04 (managerial), and $27.73 (clerical).  These rates are from the Office of Personnel Management (OPM), 2021 General Schedule, which excludes locality rates of pay.  The rates have been increased by 60 percent to account for the benefit packages available to government employees.</t>
    </r>
  </si>
  <si>
    <t>Total Annual Responses
E=(BxC)+D</t>
  </si>
  <si>
    <t>Respondents That Submit Reports</t>
  </si>
  <si>
    <t>Respondents That Do Not Submit Any Reports</t>
  </si>
  <si>
    <t>Year</t>
  </si>
  <si>
    <t>Number of Existing Respondents that keep records but do not submit reports</t>
  </si>
  <si>
    <t>Number of Existing Respondents That Are Also New Respondents</t>
  </si>
  <si>
    <t>Average</t>
  </si>
  <si>
    <t>Number of Respondents
(E=A+B+C-D)</t>
  </si>
  <si>
    <r>
      <t xml:space="preserve">Number of New Respondents </t>
    </r>
    <r>
      <rPr>
        <vertAlign val="superscript"/>
        <sz val="10"/>
        <color rgb="FF000000"/>
        <rFont val="Times New Roman"/>
        <family val="1"/>
      </rPr>
      <t>a</t>
    </r>
  </si>
  <si>
    <r>
      <t xml:space="preserve">(D)
Respondents per year </t>
    </r>
    <r>
      <rPr>
        <b/>
        <vertAlign val="superscript"/>
        <sz val="10"/>
        <color theme="1"/>
        <rFont val="Times New Roman"/>
        <family val="1"/>
      </rPr>
      <t>a</t>
    </r>
  </si>
  <si>
    <r>
      <t xml:space="preserve">(H)
Total Cost per year </t>
    </r>
    <r>
      <rPr>
        <b/>
        <vertAlign val="superscript"/>
        <sz val="10"/>
        <color theme="1"/>
        <rFont val="Times New Roman"/>
        <family val="1"/>
      </rPr>
      <t>b</t>
    </r>
  </si>
  <si>
    <r>
      <t>A.  Familiarization with regulatory requirements</t>
    </r>
    <r>
      <rPr>
        <vertAlign val="superscript"/>
        <sz val="10"/>
        <color theme="1"/>
        <rFont val="Times New Roman"/>
        <family val="1"/>
      </rPr>
      <t xml:space="preserve"> a</t>
    </r>
  </si>
  <si>
    <r>
      <t xml:space="preserve">B.  Notifications </t>
    </r>
    <r>
      <rPr>
        <vertAlign val="superscript"/>
        <sz val="10"/>
        <color theme="1"/>
        <rFont val="Times New Roman"/>
        <family val="1"/>
      </rPr>
      <t>c</t>
    </r>
  </si>
  <si>
    <t>C.  Create information</t>
  </si>
  <si>
    <t>D.  Gather existing information</t>
  </si>
  <si>
    <t>E.  Write report</t>
  </si>
  <si>
    <r>
      <t xml:space="preserve">Compliance status report </t>
    </r>
    <r>
      <rPr>
        <vertAlign val="superscript"/>
        <sz val="10"/>
        <color theme="1"/>
        <rFont val="Times New Roman"/>
        <family val="1"/>
      </rPr>
      <t>d</t>
    </r>
  </si>
  <si>
    <r>
      <t xml:space="preserve">A.  Initial performance evaluation </t>
    </r>
    <r>
      <rPr>
        <vertAlign val="superscript"/>
        <sz val="10"/>
        <rFont val="Times New Roman"/>
        <family val="1"/>
      </rPr>
      <t>e</t>
    </r>
  </si>
  <si>
    <r>
      <t xml:space="preserve">B.  Monitoring demonstration </t>
    </r>
    <r>
      <rPr>
        <vertAlign val="superscript"/>
        <sz val="10"/>
        <rFont val="Times New Roman"/>
        <family val="1"/>
      </rPr>
      <t>e</t>
    </r>
  </si>
  <si>
    <r>
      <t xml:space="preserve">C.  Repeat performance evaluation </t>
    </r>
    <r>
      <rPr>
        <vertAlign val="superscript"/>
        <sz val="10"/>
        <rFont val="Times New Roman"/>
        <family val="1"/>
      </rPr>
      <t>e</t>
    </r>
  </si>
  <si>
    <r>
      <t xml:space="preserve">D.  Maintain records of CEMS performance </t>
    </r>
    <r>
      <rPr>
        <vertAlign val="superscript"/>
        <sz val="10"/>
        <color theme="1"/>
        <rFont val="Times New Roman"/>
        <family val="1"/>
      </rPr>
      <t>f</t>
    </r>
  </si>
  <si>
    <r>
      <t>f</t>
    </r>
    <r>
      <rPr>
        <sz val="10"/>
        <color theme="1"/>
        <rFont val="Times New Roman"/>
        <family val="1"/>
      </rPr>
      <t xml:space="preserve">  We assume that owners and operators will maintain CEMS monitoring records on a weekly basis.</t>
    </r>
  </si>
  <si>
    <r>
      <t xml:space="preserve">Total Labor Burden and Costs (rounded) </t>
    </r>
    <r>
      <rPr>
        <b/>
        <vertAlign val="superscript"/>
        <sz val="10"/>
        <color theme="1"/>
        <rFont val="Times New Roman"/>
        <family val="1"/>
      </rPr>
      <t>g</t>
    </r>
  </si>
  <si>
    <r>
      <t xml:space="preserve">Total Capital and O&amp;M Cost (rounded) </t>
    </r>
    <r>
      <rPr>
        <b/>
        <vertAlign val="superscript"/>
        <sz val="10"/>
        <color theme="1"/>
        <rFont val="Times New Roman"/>
        <family val="1"/>
      </rPr>
      <t>g</t>
    </r>
  </si>
  <si>
    <r>
      <t xml:space="preserve">GRAND TOTAL (rounded) </t>
    </r>
    <r>
      <rPr>
        <b/>
        <vertAlign val="superscript"/>
        <sz val="10"/>
        <color theme="1"/>
        <rFont val="Times New Roman"/>
        <family val="1"/>
      </rPr>
      <t>g</t>
    </r>
  </si>
  <si>
    <r>
      <t xml:space="preserve">Initial notifications </t>
    </r>
    <r>
      <rPr>
        <vertAlign val="superscript"/>
        <sz val="10"/>
        <color theme="1"/>
        <rFont val="Times New Roman"/>
        <family val="1"/>
      </rPr>
      <t>c</t>
    </r>
  </si>
  <si>
    <r>
      <t>a</t>
    </r>
    <r>
      <rPr>
        <sz val="10"/>
        <rFont val="Times New Roman"/>
        <family val="1"/>
      </rPr>
      <t xml:space="preserve">  We assume that the average number of respondents subject to the rule will be 8, and that no new facilities will become subject to the recordkeeping and reporting requirements of the rule over the three-year period of this ICR. This ICR assumes that all sources will incur a burden to re-familiarize themselves with the regulatory requirements each year.</t>
    </r>
  </si>
  <si>
    <r>
      <t xml:space="preserve">a  </t>
    </r>
    <r>
      <rPr>
        <sz val="10"/>
        <rFont val="Times New Roman"/>
        <family val="1"/>
      </rPr>
      <t xml:space="preserve"> We assume that the average number of respondents subject to the rule will be 8, and that no new facilities will become subject to the recordkeeping and reporting requirements of the rule over the three-year period of this ICR. </t>
    </r>
  </si>
  <si>
    <r>
      <t xml:space="preserve">(D)
Plants per year </t>
    </r>
    <r>
      <rPr>
        <b/>
        <vertAlign val="superscript"/>
        <sz val="12"/>
        <color theme="1"/>
        <rFont val="Times New Roman"/>
        <family val="1"/>
      </rPr>
      <t>a</t>
    </r>
  </si>
  <si>
    <r>
      <t xml:space="preserve">(H)
Total Cost, $ </t>
    </r>
    <r>
      <rPr>
        <b/>
        <vertAlign val="superscript"/>
        <sz val="12"/>
        <color theme="1"/>
        <rFont val="Times New Roman"/>
        <family val="1"/>
      </rPr>
      <t>b</t>
    </r>
  </si>
  <si>
    <r>
      <t xml:space="preserve">3.  Deviation – enforcement activities </t>
    </r>
    <r>
      <rPr>
        <vertAlign val="superscript"/>
        <sz val="10"/>
        <rFont val="Times New Roman"/>
        <family val="1"/>
      </rPr>
      <t>c</t>
    </r>
  </si>
  <si>
    <t>A. Retesting preparation</t>
  </si>
  <si>
    <r>
      <t>B.</t>
    </r>
    <r>
      <rPr>
        <sz val="7"/>
        <color theme="1"/>
        <rFont val="Times New Roman"/>
        <family val="1"/>
      </rPr>
      <t>  </t>
    </r>
    <r>
      <rPr>
        <sz val="10"/>
        <color theme="1"/>
        <rFont val="Times New Roman"/>
        <family val="1"/>
      </rPr>
      <t xml:space="preserve">Attend retesting </t>
    </r>
  </si>
  <si>
    <r>
      <t>A.</t>
    </r>
    <r>
      <rPr>
        <sz val="7"/>
        <color theme="1"/>
        <rFont val="Times New Roman"/>
        <family val="1"/>
      </rPr>
      <t>  </t>
    </r>
    <r>
      <rPr>
        <sz val="10"/>
        <color theme="1"/>
        <rFont val="Times New Roman"/>
        <family val="1"/>
      </rPr>
      <t xml:space="preserve">Review waivers </t>
    </r>
    <r>
      <rPr>
        <vertAlign val="superscript"/>
        <sz val="10"/>
        <color theme="1"/>
        <rFont val="Times New Roman"/>
        <family val="1"/>
      </rPr>
      <t>d</t>
    </r>
  </si>
  <si>
    <r>
      <t>B.</t>
    </r>
    <r>
      <rPr>
        <sz val="7"/>
        <color theme="1"/>
        <rFont val="Times New Roman"/>
        <family val="1"/>
      </rPr>
      <t>   </t>
    </r>
    <r>
      <rPr>
        <sz val="10"/>
        <color theme="1"/>
        <rFont val="Times New Roman"/>
        <family val="1"/>
      </rPr>
      <t xml:space="preserve">Review reports </t>
    </r>
  </si>
  <si>
    <t>Review initial notifications</t>
  </si>
  <si>
    <t xml:space="preserve">Performance evaluation report </t>
  </si>
  <si>
    <r>
      <t xml:space="preserve">Compliance status report </t>
    </r>
    <r>
      <rPr>
        <vertAlign val="superscript"/>
        <sz val="10"/>
        <color theme="1"/>
        <rFont val="Times New Roman"/>
        <family val="1"/>
      </rPr>
      <t>e</t>
    </r>
  </si>
  <si>
    <r>
      <t>c</t>
    </r>
    <r>
      <rPr>
        <sz val="10"/>
        <rFont val="Times New Roman"/>
        <family val="1"/>
      </rPr>
      <t xml:space="preserve">  We assume that 20 percent of all respondents will be out of compliance.</t>
    </r>
  </si>
  <si>
    <r>
      <t xml:space="preserve">d  </t>
    </r>
    <r>
      <rPr>
        <sz val="10"/>
        <rFont val="Times New Roman"/>
        <family val="1"/>
      </rPr>
      <t>We assume that none of the respondents are submitting waivers for recordkeeping and reporting requirements.</t>
    </r>
  </si>
  <si>
    <r>
      <t>e</t>
    </r>
    <r>
      <rPr>
        <sz val="10"/>
        <color theme="1"/>
        <rFont val="Times New Roman"/>
        <family val="1"/>
      </rPr>
      <t xml:space="preserve">  Compliance status reports review is required semiannually. We assume that deviations get reported as part of the semiannual compliance status report</t>
    </r>
    <r>
      <rPr>
        <b/>
        <sz val="10"/>
        <color theme="1"/>
        <rFont val="Times New Roman"/>
        <family val="1"/>
      </rPr>
      <t>.</t>
    </r>
  </si>
  <si>
    <t>Capital/Startup vs. O&amp;M Costs</t>
  </si>
  <si>
    <t>Continuous Monitoring Device</t>
  </si>
  <si>
    <t>Capital/ Startup Cost for One Respondent</t>
  </si>
  <si>
    <t>Number of New Respondents</t>
  </si>
  <si>
    <t>Annual O&amp;M Costs for One Respondent</t>
  </si>
  <si>
    <t>(F)</t>
  </si>
  <si>
    <t>Number of Respondents with O&amp;M</t>
  </si>
  <si>
    <t>(G)</t>
  </si>
  <si>
    <t>Thermocouples for CPMS</t>
  </si>
  <si>
    <t>Total Capital/ Startup Cost, (B X C)</t>
  </si>
  <si>
    <t>Total O&amp;M, 
(E X F)</t>
  </si>
  <si>
    <t>Total (rounded)</t>
  </si>
  <si>
    <t># responses</t>
  </si>
  <si>
    <t>hours/response</t>
  </si>
  <si>
    <r>
      <t xml:space="preserve">e </t>
    </r>
    <r>
      <rPr>
        <sz val="10"/>
        <color theme="1"/>
        <rFont val="Times New Roman"/>
        <family val="1"/>
      </rPr>
      <t xml:space="preserve"> We assume there are no new respondents required to perform the initial performance evaluation, monitoring demonstration, or repeat performance evaluation due to failure.</t>
    </r>
  </si>
  <si>
    <r>
      <t>b</t>
    </r>
    <r>
      <rPr>
        <sz val="10"/>
        <color theme="1"/>
        <rFont val="Times New Roman"/>
        <family val="1"/>
      </rPr>
      <t xml:space="preserve">  This ICR uses the following labor rates: $122.20 (technical), $153.55 (managerial), and $61.51 (clerical). These rates are from the United States Department of Labor, Bureau of Labor Statistics, March 2021, “Table 2. Civilian workers, by occupational and industry group.”  The rates are from column 1, “Total compensation.”  They have been increased by 110 percent to account for the benefit packages available to those employed by private industry.</t>
    </r>
  </si>
  <si>
    <r>
      <t>d</t>
    </r>
    <r>
      <rPr>
        <sz val="10"/>
        <color theme="1"/>
        <rFont val="Times New Roman"/>
        <family val="1"/>
      </rPr>
      <t xml:space="preserve">  Compliance status reports are required semiannually. We assume that deviations get reported as part of the semiannual compliance status report. </t>
    </r>
  </si>
  <si>
    <r>
      <t>a</t>
    </r>
    <r>
      <rPr>
        <sz val="10"/>
        <color rgb="FF000000"/>
        <rFont val="Times New Roman"/>
        <family val="1"/>
      </rPr>
      <t xml:space="preserve"> New respondents include sources with constructed, reconstructed and modified affected facilities</t>
    </r>
    <r>
      <rPr>
        <sz val="10"/>
        <color theme="1"/>
        <rFont val="Times New Roman"/>
        <family val="1"/>
      </rPr>
      <t xml:space="preserve">. </t>
    </r>
  </si>
  <si>
    <r>
      <t xml:space="preserve">g  </t>
    </r>
    <r>
      <rPr>
        <sz val="10"/>
        <color theme="1"/>
        <rFont val="Times New Roman"/>
        <family val="1"/>
      </rPr>
      <t>Totals have been rounded to 3 significant figures. Figures may not add exactly due to rounding.</t>
    </r>
    <r>
      <rPr>
        <vertAlign val="superscript"/>
        <sz val="10"/>
        <color theme="1"/>
        <rFont val="Times New Roman"/>
        <family val="1"/>
      </rPr>
      <t xml:space="preserve">  </t>
    </r>
  </si>
  <si>
    <r>
      <t xml:space="preserve">Number of Existing Respondents </t>
    </r>
    <r>
      <rPr>
        <vertAlign val="superscript"/>
        <sz val="10"/>
        <rFont val="Times New Roman"/>
        <family val="1"/>
      </rPr>
      <t>b</t>
    </r>
  </si>
  <si>
    <r>
      <rPr>
        <vertAlign val="superscript"/>
        <sz val="10"/>
        <rFont val="Times New Roman"/>
        <family val="1"/>
      </rPr>
      <t>b</t>
    </r>
    <r>
      <rPr>
        <sz val="10"/>
        <rFont val="Times New Roman"/>
        <family val="1"/>
      </rPr>
      <t xml:space="preserve"> Two additional sources are expected to become subject to the rule over the three-year period of this ICR but are expected to be subject only to the initial notification requirements and therefore, are not included in this table. These two additional sources are not subject to emission limits, performance testing, recordkeeping, and reporting requirements. </t>
    </r>
  </si>
  <si>
    <r>
      <t>c</t>
    </r>
    <r>
      <rPr>
        <sz val="10"/>
        <rFont val="Times New Roman"/>
        <family val="1"/>
      </rPr>
      <t xml:space="preserve">  We assume that two new sources will be constructed over the next three years that will be subject only to the initial notification requirement in §63.9345(b)(3) and §63.9(b)(2)(i) through (v).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</si>
</sst>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
    <numFmt numFmtId="166" formatCode="&quot;$&quot;#,##0.00"/>
  </numFmts>
  <fonts count="27" x14ac:knownFonts="1">
    <font>
      <sz val="11"/>
      <color theme="1"/>
      <name val="Calibri"/>
      <family val="2"/>
      <scheme val="minor"/>
    </font>
    <font>
      <b/>
      <sz val="12"/>
      <color theme="1"/>
      <name val="Times New Roman"/>
      <family val="1"/>
    </font>
    <font>
      <b/>
      <sz val="11"/>
      <color theme="1"/>
      <name val="Calibri"/>
      <family val="2"/>
      <scheme val="minor"/>
    </font>
    <font>
      <sz val="12"/>
      <color rgb="FF000000"/>
      <name val="Times New Roman"/>
      <family val="1"/>
    </font>
    <font>
      <b/>
      <sz val="12"/>
      <color rgb="FF000000"/>
      <name val="Times New Roman"/>
      <family val="1"/>
    </font>
    <font>
      <b/>
      <sz val="9"/>
      <color rgb="FF000000"/>
      <name val="Times New Roman"/>
      <family val="1"/>
    </font>
    <font>
      <sz val="9"/>
      <color rgb="FF000000"/>
      <name val="Times New Roman"/>
      <family val="1"/>
    </font>
    <font>
      <sz val="9"/>
      <color theme="1"/>
      <name val="Times New Roman"/>
      <family val="1"/>
    </font>
    <font>
      <sz val="9"/>
      <name val="Times New Roman"/>
      <family val="1"/>
    </font>
    <font>
      <b/>
      <sz val="9"/>
      <color theme="1"/>
      <name val="Times New Roman"/>
      <family val="1"/>
    </font>
    <font>
      <b/>
      <sz val="10"/>
      <color theme="1"/>
      <name val="Times New Roman"/>
      <family val="1"/>
    </font>
    <font>
      <sz val="10"/>
      <color theme="1"/>
      <name val="Times New Roman"/>
      <family val="1"/>
    </font>
    <font>
      <sz val="10"/>
      <name val="Times New Roman"/>
      <family val="1"/>
    </font>
    <font>
      <sz val="11"/>
      <color theme="1"/>
      <name val="Times New Roman"/>
      <family val="1"/>
    </font>
    <font>
      <b/>
      <vertAlign val="superscript"/>
      <sz val="10"/>
      <color theme="1"/>
      <name val="Times New Roman"/>
      <family val="1"/>
    </font>
    <font>
      <vertAlign val="superscript"/>
      <sz val="10"/>
      <color theme="1"/>
      <name val="Times New Roman"/>
      <family val="1"/>
    </font>
    <font>
      <vertAlign val="superscript"/>
      <sz val="10"/>
      <name val="Times New Roman"/>
      <family val="1"/>
    </font>
    <font>
      <sz val="10"/>
      <color rgb="FFFF0000"/>
      <name val="Times New Roman"/>
      <family val="1"/>
    </font>
    <font>
      <b/>
      <i/>
      <sz val="10"/>
      <color theme="1"/>
      <name val="Times New Roman"/>
      <family val="1"/>
    </font>
    <font>
      <b/>
      <vertAlign val="superscript"/>
      <sz val="12"/>
      <color theme="1"/>
      <name val="Times New Roman"/>
      <family val="1"/>
    </font>
    <font>
      <sz val="7"/>
      <color theme="1"/>
      <name val="Times New Roman"/>
      <family val="1"/>
    </font>
    <font>
      <sz val="14"/>
      <color theme="1"/>
      <name val="Times New Roman"/>
      <family val="1"/>
    </font>
    <font>
      <sz val="10"/>
      <color rgb="FF000000"/>
      <name val="Times New Roman"/>
      <family val="1"/>
    </font>
    <font>
      <vertAlign val="superscript"/>
      <sz val="10"/>
      <color rgb="FF000000"/>
      <name val="Times New Roman"/>
      <family val="1"/>
    </font>
    <font>
      <sz val="11"/>
      <color rgb="FFFF0000"/>
      <name val="Calibri"/>
      <family val="2"/>
      <scheme val="minor"/>
    </font>
    <font>
      <sz val="11"/>
      <color rgb="FFFF0000"/>
      <name val="Times New Roman"/>
      <family val="1"/>
    </font>
    <font>
      <b/>
      <sz val="10"/>
      <color rgb="FF00000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5">
    <xf numFmtId="0" fontId="0" fillId="0" borderId="0" xfId="0"/>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top" wrapText="1" indent="1"/>
    </xf>
    <xf numFmtId="0" fontId="8" fillId="0" borderId="1" xfId="0" applyFont="1" applyFill="1" applyBorder="1" applyAlignment="1">
      <alignment horizontal="left" vertical="top" wrapText="1" indent="1"/>
    </xf>
    <xf numFmtId="0" fontId="7" fillId="0" borderId="1" xfId="0" applyFont="1" applyBorder="1" applyAlignment="1">
      <alignment horizontal="left" vertical="center" wrapText="1"/>
    </xf>
    <xf numFmtId="0" fontId="7" fillId="0" borderId="1" xfId="0" applyFont="1" applyBorder="1" applyAlignment="1">
      <alignment horizontal="center"/>
    </xf>
    <xf numFmtId="0" fontId="2" fillId="0" borderId="0" xfId="0" applyFont="1"/>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xf numFmtId="0" fontId="13" fillId="0" borderId="0" xfId="0" applyFont="1"/>
    <xf numFmtId="0" fontId="10" fillId="0" borderId="1" xfId="0" applyFont="1" applyFill="1" applyBorder="1" applyAlignment="1">
      <alignment horizontal="center" vertical="top" wrapText="1"/>
    </xf>
    <xf numFmtId="0" fontId="11" fillId="0" borderId="1" xfId="0" applyFont="1" applyFill="1" applyBorder="1" applyAlignment="1">
      <alignment horizontal="left" vertical="top" wrapText="1" indent="1"/>
    </xf>
    <xf numFmtId="0" fontId="11" fillId="0" borderId="1" xfId="0" applyFont="1" applyFill="1" applyBorder="1" applyAlignment="1">
      <alignment horizontal="center" vertical="top" wrapText="1"/>
    </xf>
    <xf numFmtId="0" fontId="11" fillId="0" borderId="1" xfId="0" applyFont="1" applyFill="1" applyBorder="1" applyAlignment="1">
      <alignment horizontal="right" vertical="top" wrapText="1" indent="1"/>
    </xf>
    <xf numFmtId="8" fontId="11" fillId="0" borderId="1" xfId="0" applyNumberFormat="1" applyFont="1" applyFill="1" applyBorder="1" applyAlignment="1">
      <alignment horizontal="right" vertical="top" wrapText="1" indent="1"/>
    </xf>
    <xf numFmtId="0" fontId="11" fillId="0" borderId="0" xfId="0" applyFont="1" applyFill="1"/>
    <xf numFmtId="0" fontId="12" fillId="0" borderId="1" xfId="0" applyFont="1" applyFill="1" applyBorder="1" applyAlignment="1">
      <alignment horizontal="left" vertical="top" wrapText="1" indent="1"/>
    </xf>
    <xf numFmtId="1" fontId="11" fillId="0" borderId="1" xfId="0" applyNumberFormat="1" applyFont="1" applyFill="1" applyBorder="1" applyAlignment="1">
      <alignment horizontal="center" vertical="top" wrapText="1"/>
    </xf>
    <xf numFmtId="0" fontId="12" fillId="0" borderId="1" xfId="0" applyFont="1" applyFill="1" applyBorder="1" applyAlignment="1">
      <alignment horizontal="center" vertical="top" wrapText="1"/>
    </xf>
    <xf numFmtId="164" fontId="12" fillId="0" borderId="1" xfId="0" applyNumberFormat="1" applyFont="1" applyFill="1" applyBorder="1" applyAlignment="1">
      <alignment horizontal="center" vertical="top" wrapText="1"/>
    </xf>
    <xf numFmtId="8" fontId="12" fillId="0" borderId="1" xfId="0" applyNumberFormat="1" applyFont="1" applyFill="1" applyBorder="1" applyAlignment="1">
      <alignment horizontal="right" vertical="top" wrapText="1" indent="1"/>
    </xf>
    <xf numFmtId="0" fontId="17" fillId="0" borderId="0" xfId="0" applyFont="1"/>
    <xf numFmtId="0" fontId="18" fillId="0" borderId="1" xfId="0" applyFont="1" applyFill="1" applyBorder="1" applyAlignment="1">
      <alignment horizontal="left" vertical="top" wrapText="1" indent="1"/>
    </xf>
    <xf numFmtId="0" fontId="18" fillId="0" borderId="1" xfId="0" applyFont="1" applyFill="1" applyBorder="1" applyAlignment="1">
      <alignment horizontal="center" vertical="top" wrapText="1"/>
    </xf>
    <xf numFmtId="6" fontId="18" fillId="0" borderId="1" xfId="0" applyNumberFormat="1" applyFont="1" applyFill="1" applyBorder="1" applyAlignment="1">
      <alignment horizontal="right" vertical="top" wrapText="1" indent="1"/>
    </xf>
    <xf numFmtId="164" fontId="11" fillId="0" borderId="1" xfId="0" applyNumberFormat="1" applyFont="1" applyFill="1" applyBorder="1" applyAlignment="1">
      <alignment horizontal="center" vertical="top" wrapText="1"/>
    </xf>
    <xf numFmtId="1" fontId="12" fillId="0" borderId="1" xfId="0" applyNumberFormat="1" applyFont="1" applyFill="1" applyBorder="1" applyAlignment="1">
      <alignment horizontal="center" vertical="top" wrapText="1"/>
    </xf>
    <xf numFmtId="6" fontId="12" fillId="0" borderId="1" xfId="0" applyNumberFormat="1" applyFont="1" applyFill="1" applyBorder="1" applyAlignment="1">
      <alignment horizontal="right" vertical="top" wrapText="1" indent="1"/>
    </xf>
    <xf numFmtId="8" fontId="11" fillId="0" borderId="0" xfId="0" applyNumberFormat="1" applyFont="1"/>
    <xf numFmtId="0" fontId="10" fillId="0" borderId="1" xfId="0" applyFont="1" applyFill="1" applyBorder="1" applyAlignment="1"/>
    <xf numFmtId="3" fontId="10" fillId="0" borderId="1" xfId="0" applyNumberFormat="1" applyFont="1" applyFill="1" applyBorder="1" applyAlignment="1">
      <alignment horizontal="center" vertical="top" wrapText="1"/>
    </xf>
    <xf numFmtId="6" fontId="10" fillId="0" borderId="1" xfId="0" applyNumberFormat="1" applyFont="1" applyFill="1" applyBorder="1" applyAlignment="1">
      <alignment horizontal="right" vertical="top" wrapText="1" indent="1"/>
    </xf>
    <xf numFmtId="0" fontId="10" fillId="0" borderId="1" xfId="0" applyFont="1" applyBorder="1"/>
    <xf numFmtId="0" fontId="11" fillId="0" borderId="1" xfId="0" applyFont="1" applyBorder="1"/>
    <xf numFmtId="0" fontId="10" fillId="0" borderId="0" xfId="0" applyFont="1"/>
    <xf numFmtId="166" fontId="11" fillId="0" borderId="1" xfId="0" applyNumberFormat="1" applyFont="1" applyBorder="1"/>
    <xf numFmtId="0" fontId="11" fillId="0" borderId="1" xfId="0" applyFont="1" applyBorder="1" applyAlignment="1">
      <alignment wrapText="1"/>
    </xf>
    <xf numFmtId="0" fontId="10" fillId="0" borderId="2" xfId="0" applyFont="1" applyFill="1" applyBorder="1" applyAlignment="1">
      <alignment horizontal="center" wrapText="1"/>
    </xf>
    <xf numFmtId="0" fontId="13" fillId="0" borderId="0" xfId="0" applyFont="1" applyFill="1"/>
    <xf numFmtId="6" fontId="11" fillId="0" borderId="1" xfId="0" applyNumberFormat="1" applyFont="1" applyFill="1" applyBorder="1" applyAlignment="1">
      <alignment horizontal="right" vertical="top" wrapText="1" indent="1"/>
    </xf>
    <xf numFmtId="0" fontId="12" fillId="0" borderId="1" xfId="0" applyFont="1" applyFill="1" applyBorder="1" applyAlignment="1">
      <alignment horizontal="right" vertical="top" wrapText="1" indent="1"/>
    </xf>
    <xf numFmtId="0" fontId="10" fillId="0" borderId="1" xfId="0" applyFont="1" applyFill="1" applyBorder="1" applyAlignment="1">
      <alignment horizontal="left" indent="1"/>
    </xf>
    <xf numFmtId="0" fontId="11" fillId="0" borderId="1" xfId="0" applyFont="1" applyFill="1" applyBorder="1" applyAlignment="1">
      <alignment horizontal="left" wrapText="1" indent="1"/>
    </xf>
    <xf numFmtId="6" fontId="10" fillId="0" borderId="1" xfId="0" applyNumberFormat="1" applyFont="1" applyFill="1" applyBorder="1" applyAlignment="1">
      <alignment horizontal="right" wrapText="1" indent="1"/>
    </xf>
    <xf numFmtId="0" fontId="6" fillId="0" borderId="1" xfId="0" applyFont="1" applyBorder="1" applyAlignment="1">
      <alignment horizontal="left" vertical="center" wrapText="1"/>
    </xf>
    <xf numFmtId="0" fontId="2" fillId="0" borderId="1" xfId="0" applyFont="1" applyBorder="1"/>
    <xf numFmtId="0" fontId="3" fillId="0" borderId="0" xfId="0" applyFont="1" applyBorder="1" applyAlignment="1">
      <alignment vertical="center"/>
    </xf>
    <xf numFmtId="0" fontId="0" fillId="0" borderId="0" xfId="0" applyBorder="1"/>
    <xf numFmtId="0" fontId="22" fillId="0" borderId="1" xfId="0" applyFont="1" applyBorder="1" applyAlignment="1">
      <alignment horizontal="center" vertical="center" wrapText="1"/>
    </xf>
    <xf numFmtId="0" fontId="22" fillId="0" borderId="1" xfId="0" applyFont="1" applyBorder="1" applyAlignment="1">
      <alignment vertical="center" wrapText="1"/>
    </xf>
    <xf numFmtId="2" fontId="11" fillId="0" borderId="1" xfId="0" applyNumberFormat="1" applyFont="1" applyFill="1" applyBorder="1" applyAlignment="1">
      <alignment horizontal="center" vertical="top" wrapText="1"/>
    </xf>
    <xf numFmtId="0" fontId="11" fillId="0" borderId="1" xfId="0" applyFont="1" applyFill="1" applyBorder="1" applyAlignment="1">
      <alignment horizontal="left" vertical="top" wrapText="1"/>
    </xf>
    <xf numFmtId="0" fontId="11" fillId="0" borderId="1" xfId="0" applyFont="1" applyFill="1" applyBorder="1" applyAlignment="1">
      <alignment horizontal="left" vertical="top" wrapText="1" indent="2"/>
    </xf>
    <xf numFmtId="0" fontId="12" fillId="0" borderId="1" xfId="0" applyFont="1" applyFill="1" applyBorder="1" applyAlignment="1">
      <alignment horizontal="left" vertical="top" wrapText="1" indent="2"/>
    </xf>
    <xf numFmtId="0" fontId="12" fillId="0" borderId="1" xfId="0" applyFont="1" applyFill="1" applyBorder="1" applyAlignment="1">
      <alignment horizontal="left" vertical="top" wrapText="1"/>
    </xf>
    <xf numFmtId="165" fontId="11" fillId="0" borderId="1" xfId="0" applyNumberFormat="1" applyFont="1" applyFill="1" applyBorder="1" applyAlignment="1">
      <alignment horizontal="right" vertical="top" wrapText="1" indent="1"/>
    </xf>
    <xf numFmtId="165" fontId="12" fillId="0" borderId="1" xfId="0" applyNumberFormat="1" applyFont="1" applyFill="1" applyBorder="1" applyAlignment="1">
      <alignment horizontal="right" vertical="top" wrapText="1" indent="1"/>
    </xf>
    <xf numFmtId="6" fontId="22" fillId="0" borderId="1" xfId="0" applyNumberFormat="1" applyFont="1" applyBorder="1" applyAlignment="1">
      <alignment horizontal="center" vertical="center" wrapText="1"/>
    </xf>
    <xf numFmtId="1" fontId="11" fillId="0" borderId="0" xfId="0" applyNumberFormat="1" applyFont="1"/>
    <xf numFmtId="0" fontId="10" fillId="0" borderId="2" xfId="0" applyFont="1" applyFill="1" applyBorder="1" applyAlignment="1">
      <alignment horizontal="center" vertical="center" wrapText="1"/>
    </xf>
    <xf numFmtId="0" fontId="22" fillId="0" borderId="1" xfId="0" applyFont="1" applyBorder="1" applyAlignment="1">
      <alignment horizontal="center" vertical="center" wrapText="1"/>
    </xf>
    <xf numFmtId="0" fontId="17" fillId="0" borderId="0" xfId="0" applyFont="1" applyFill="1"/>
    <xf numFmtId="0" fontId="24" fillId="0" borderId="0" xfId="0" applyFont="1"/>
    <xf numFmtId="0" fontId="25" fillId="0" borderId="0" xfId="0" applyFont="1" applyFill="1"/>
    <xf numFmtId="0" fontId="26" fillId="0" borderId="1" xfId="0" applyFont="1" applyBorder="1" applyAlignment="1">
      <alignment vertical="center" wrapText="1"/>
    </xf>
    <xf numFmtId="0" fontId="23" fillId="0" borderId="0" xfId="0" applyFont="1" applyBorder="1" applyAlignment="1">
      <alignment vertical="center"/>
    </xf>
    <xf numFmtId="2" fontId="12" fillId="0" borderId="1" xfId="0" applyNumberFormat="1" applyFont="1" applyFill="1" applyBorder="1" applyAlignment="1">
      <alignment horizontal="center" vertical="top" wrapText="1"/>
    </xf>
    <xf numFmtId="2"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0" fontId="12" fillId="0" borderId="1" xfId="0" applyFont="1" applyBorder="1" applyAlignment="1">
      <alignment vertical="center" wrapText="1"/>
    </xf>
    <xf numFmtId="0" fontId="1" fillId="0" borderId="0" xfId="0" applyFont="1" applyAlignment="1">
      <alignment horizontal="left" vertical="top"/>
    </xf>
    <xf numFmtId="0" fontId="10" fillId="0" borderId="1" xfId="0" applyFont="1" applyBorder="1" applyAlignment="1">
      <alignment horizontal="center" vertical="center" wrapText="1"/>
    </xf>
    <xf numFmtId="0" fontId="16" fillId="0" borderId="0" xfId="0" applyFont="1" applyFill="1" applyAlignment="1">
      <alignment horizontal="left" vertical="top"/>
    </xf>
    <xf numFmtId="0" fontId="15" fillId="0" borderId="0" xfId="0" applyFont="1" applyFill="1" applyAlignment="1">
      <alignment horizontal="left" vertical="top"/>
    </xf>
    <xf numFmtId="1" fontId="18" fillId="0" borderId="3" xfId="0" applyNumberFormat="1" applyFont="1" applyFill="1" applyBorder="1" applyAlignment="1">
      <alignment horizontal="center" vertical="top" wrapText="1"/>
    </xf>
    <xf numFmtId="1" fontId="18" fillId="0" borderId="5" xfId="0" applyNumberFormat="1" applyFont="1" applyFill="1" applyBorder="1" applyAlignment="1">
      <alignment horizontal="center" vertical="top" wrapText="1"/>
    </xf>
    <xf numFmtId="1" fontId="18" fillId="0" borderId="4" xfId="0" applyNumberFormat="1" applyFont="1" applyFill="1" applyBorder="1" applyAlignment="1">
      <alignment horizontal="center" vertical="top" wrapText="1"/>
    </xf>
    <xf numFmtId="3" fontId="18" fillId="0" borderId="3" xfId="0" applyNumberFormat="1" applyFont="1" applyFill="1" applyBorder="1" applyAlignment="1">
      <alignment horizontal="center" vertical="top" wrapText="1"/>
    </xf>
    <xf numFmtId="3" fontId="18" fillId="0" borderId="5" xfId="0" applyNumberFormat="1" applyFont="1" applyFill="1" applyBorder="1" applyAlignment="1">
      <alignment horizontal="center" vertical="top" wrapText="1"/>
    </xf>
    <xf numFmtId="3" fontId="18" fillId="0" borderId="4" xfId="0" applyNumberFormat="1" applyFont="1" applyFill="1" applyBorder="1" applyAlignment="1">
      <alignment horizontal="center" vertical="top" wrapText="1"/>
    </xf>
    <xf numFmtId="0" fontId="16" fillId="0" borderId="0" xfId="0" applyFont="1" applyFill="1" applyAlignment="1">
      <alignment horizontal="left" wrapText="1"/>
    </xf>
    <xf numFmtId="0" fontId="15" fillId="0" borderId="0" xfId="0" applyFont="1" applyFill="1" applyAlignment="1">
      <alignment horizontal="left" wrapText="1"/>
    </xf>
    <xf numFmtId="0" fontId="13" fillId="0" borderId="0" xfId="0" applyFont="1" applyFill="1" applyAlignment="1">
      <alignment horizontal="left" wrapText="1"/>
    </xf>
    <xf numFmtId="0" fontId="16" fillId="0" borderId="0" xfId="0" applyFont="1" applyAlignment="1">
      <alignment horizontal="left" wrapText="1"/>
    </xf>
    <xf numFmtId="0" fontId="21" fillId="0" borderId="0" xfId="0" applyFont="1" applyFill="1" applyAlignment="1">
      <alignment horizontal="left" wrapText="1"/>
    </xf>
    <xf numFmtId="1" fontId="10" fillId="0" borderId="1" xfId="0" applyNumberFormat="1" applyFont="1" applyFill="1" applyBorder="1" applyAlignment="1">
      <alignment horizont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12" fillId="0" borderId="0" xfId="0" applyFont="1" applyFill="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workbookViewId="0">
      <selection activeCell="K26" sqref="K26"/>
    </sheetView>
  </sheetViews>
  <sheetFormatPr defaultColWidth="9.1796875" defaultRowHeight="13" x14ac:dyDescent="0.3"/>
  <cols>
    <col min="1" max="1" width="45.1796875" style="11" customWidth="1"/>
    <col min="2" max="2" width="12.54296875" style="11" customWidth="1"/>
    <col min="3" max="3" width="14.1796875" style="11" customWidth="1"/>
    <col min="4" max="4" width="12" style="11" customWidth="1"/>
    <col min="5" max="5" width="13" style="11" customWidth="1"/>
    <col min="6" max="6" width="11" style="11" customWidth="1"/>
    <col min="7" max="7" width="13.1796875" style="11" customWidth="1"/>
    <col min="8" max="8" width="10.1796875" style="11" customWidth="1"/>
    <col min="9" max="9" width="13.453125" style="11" customWidth="1"/>
    <col min="10" max="10" width="2.1796875" style="11" customWidth="1"/>
    <col min="11" max="11" width="11.7265625" style="11" bestFit="1" customWidth="1"/>
    <col min="12" max="12" width="9.1796875" style="11"/>
    <col min="13" max="13" width="7.81640625" style="11" customWidth="1"/>
    <col min="14" max="16384" width="9.1796875" style="11"/>
  </cols>
  <sheetData>
    <row r="1" spans="1:14" ht="15" x14ac:dyDescent="0.3">
      <c r="A1" s="73" t="s">
        <v>46</v>
      </c>
      <c r="B1" s="73"/>
      <c r="C1" s="73"/>
      <c r="D1" s="73"/>
      <c r="E1" s="73"/>
      <c r="F1" s="73"/>
      <c r="G1" s="73"/>
      <c r="H1" s="73"/>
      <c r="I1" s="73"/>
    </row>
    <row r="2" spans="1:14" ht="15" customHeight="1" x14ac:dyDescent="0.3">
      <c r="L2" s="12"/>
      <c r="M2" s="12"/>
      <c r="N2" s="12"/>
    </row>
    <row r="3" spans="1:14" ht="78" x14ac:dyDescent="0.3">
      <c r="A3" s="62" t="s">
        <v>0</v>
      </c>
      <c r="B3" s="13" t="s">
        <v>13</v>
      </c>
      <c r="C3" s="13" t="s">
        <v>14</v>
      </c>
      <c r="D3" s="13" t="s">
        <v>21</v>
      </c>
      <c r="E3" s="13" t="s">
        <v>60</v>
      </c>
      <c r="F3" s="13" t="s">
        <v>18</v>
      </c>
      <c r="G3" s="13" t="s">
        <v>22</v>
      </c>
      <c r="H3" s="13" t="s">
        <v>23</v>
      </c>
      <c r="I3" s="13" t="s">
        <v>61</v>
      </c>
    </row>
    <row r="4" spans="1:14" x14ac:dyDescent="0.3">
      <c r="A4" s="54" t="s">
        <v>1</v>
      </c>
      <c r="B4" s="15" t="s">
        <v>2</v>
      </c>
      <c r="C4" s="15"/>
      <c r="D4" s="15"/>
      <c r="E4" s="15"/>
      <c r="F4" s="15"/>
      <c r="G4" s="15"/>
      <c r="H4" s="15"/>
      <c r="I4" s="16"/>
      <c r="K4" s="74" t="s">
        <v>42</v>
      </c>
      <c r="L4" s="74"/>
    </row>
    <row r="5" spans="1:14" x14ac:dyDescent="0.3">
      <c r="A5" s="54" t="s">
        <v>3</v>
      </c>
      <c r="B5" s="15" t="s">
        <v>2</v>
      </c>
      <c r="C5" s="15"/>
      <c r="D5" s="15"/>
      <c r="E5" s="15"/>
      <c r="F5" s="15"/>
      <c r="G5" s="15"/>
      <c r="H5" s="15"/>
      <c r="I5" s="16"/>
      <c r="K5" s="10" t="s">
        <v>43</v>
      </c>
      <c r="L5" s="38">
        <v>153.55000000000001</v>
      </c>
    </row>
    <row r="6" spans="1:14" x14ac:dyDescent="0.3">
      <c r="A6" s="54" t="s">
        <v>4</v>
      </c>
      <c r="B6" s="15"/>
      <c r="C6" s="15"/>
      <c r="D6" s="15"/>
      <c r="E6" s="15"/>
      <c r="F6" s="15"/>
      <c r="G6" s="15"/>
      <c r="H6" s="15"/>
      <c r="I6" s="16"/>
      <c r="K6" s="10" t="s">
        <v>44</v>
      </c>
      <c r="L6" s="38">
        <v>122.2</v>
      </c>
    </row>
    <row r="7" spans="1:14" ht="18" customHeight="1" x14ac:dyDescent="0.3">
      <c r="A7" s="14" t="s">
        <v>62</v>
      </c>
      <c r="B7" s="15">
        <v>4</v>
      </c>
      <c r="C7" s="15">
        <v>1</v>
      </c>
      <c r="D7" s="15">
        <f>B7*C7</f>
        <v>4</v>
      </c>
      <c r="E7" s="15">
        <f>'O&amp;M'!F9</f>
        <v>8</v>
      </c>
      <c r="F7" s="15">
        <f>D7*E7</f>
        <v>32</v>
      </c>
      <c r="G7" s="15">
        <f>F7*0.05</f>
        <v>1.6</v>
      </c>
      <c r="H7" s="15">
        <f>F7*0.1</f>
        <v>3.2</v>
      </c>
      <c r="I7" s="17">
        <f>F7*$L$6+G7*$L$5+H7*$L$7</f>
        <v>4352.9120000000003</v>
      </c>
      <c r="K7" s="10" t="s">
        <v>45</v>
      </c>
      <c r="L7" s="38">
        <v>61.51</v>
      </c>
    </row>
    <row r="8" spans="1:14" ht="15.5" x14ac:dyDescent="0.3">
      <c r="A8" s="14" t="s">
        <v>63</v>
      </c>
      <c r="B8" s="15"/>
      <c r="C8" s="15"/>
      <c r="D8" s="15"/>
      <c r="E8" s="15"/>
      <c r="F8" s="15"/>
      <c r="G8" s="15"/>
      <c r="H8" s="15"/>
      <c r="I8" s="16"/>
    </row>
    <row r="9" spans="1:14" s="18" customFormat="1" ht="15.5" x14ac:dyDescent="0.3">
      <c r="A9" s="55" t="s">
        <v>76</v>
      </c>
      <c r="B9" s="15">
        <v>2</v>
      </c>
      <c r="C9" s="15">
        <v>1</v>
      </c>
      <c r="D9" s="15">
        <f>B9*C9</f>
        <v>2</v>
      </c>
      <c r="E9" s="69">
        <v>0.66600000000000004</v>
      </c>
      <c r="F9" s="53">
        <f>D9*E9</f>
        <v>1.3320000000000001</v>
      </c>
      <c r="G9" s="53">
        <f>F9*0.05</f>
        <v>6.6600000000000006E-2</v>
      </c>
      <c r="H9" s="53">
        <f>F9*0.1</f>
        <v>0.13320000000000001</v>
      </c>
      <c r="I9" s="17">
        <f>F9*$L$6+G9*$L$5+H9*$L$7</f>
        <v>181.18996200000001</v>
      </c>
      <c r="K9" s="64"/>
    </row>
    <row r="10" spans="1:14" s="18" customFormat="1" x14ac:dyDescent="0.3">
      <c r="A10" s="55" t="s">
        <v>39</v>
      </c>
      <c r="B10" s="15">
        <v>2</v>
      </c>
      <c r="C10" s="15">
        <v>1</v>
      </c>
      <c r="D10" s="15">
        <f>B10*C10</f>
        <v>2</v>
      </c>
      <c r="E10" s="15">
        <v>0</v>
      </c>
      <c r="F10" s="20">
        <f>D10*E10</f>
        <v>0</v>
      </c>
      <c r="G10" s="20">
        <f>F10*0.05</f>
        <v>0</v>
      </c>
      <c r="H10" s="20">
        <f>F10*0.1</f>
        <v>0</v>
      </c>
      <c r="I10" s="58">
        <f>F10*$L$6+G10*$L$5+H10*$L$7</f>
        <v>0</v>
      </c>
    </row>
    <row r="11" spans="1:14" s="18" customFormat="1" x14ac:dyDescent="0.3">
      <c r="A11" s="55" t="s">
        <v>40</v>
      </c>
      <c r="B11" s="15">
        <v>2</v>
      </c>
      <c r="C11" s="15">
        <v>1</v>
      </c>
      <c r="D11" s="15">
        <f>B11*C11</f>
        <v>2</v>
      </c>
      <c r="E11" s="15">
        <v>0</v>
      </c>
      <c r="F11" s="20">
        <f>D11*E11</f>
        <v>0</v>
      </c>
      <c r="G11" s="20">
        <f>F11*0.05</f>
        <v>0</v>
      </c>
      <c r="H11" s="20">
        <f>F11*0.1</f>
        <v>0</v>
      </c>
      <c r="I11" s="58">
        <f>F11*$L$6+G11*$L$5+H11*$L$7</f>
        <v>0</v>
      </c>
    </row>
    <row r="12" spans="1:14" s="18" customFormat="1" x14ac:dyDescent="0.3">
      <c r="A12" s="14" t="s">
        <v>64</v>
      </c>
      <c r="B12" s="15" t="s">
        <v>5</v>
      </c>
      <c r="C12" s="15"/>
      <c r="D12" s="15"/>
      <c r="E12" s="15"/>
      <c r="F12" s="15"/>
      <c r="G12" s="15"/>
      <c r="H12" s="15"/>
      <c r="I12" s="16"/>
    </row>
    <row r="13" spans="1:14" s="18" customFormat="1" x14ac:dyDescent="0.3">
      <c r="A13" s="14" t="s">
        <v>65</v>
      </c>
      <c r="B13" s="15" t="s">
        <v>6</v>
      </c>
      <c r="C13" s="15"/>
      <c r="D13" s="15"/>
      <c r="E13" s="15"/>
      <c r="F13" s="15"/>
      <c r="G13" s="15"/>
      <c r="H13" s="15"/>
      <c r="I13" s="16"/>
    </row>
    <row r="14" spans="1:14" s="18" customFormat="1" x14ac:dyDescent="0.3">
      <c r="A14" s="14" t="s">
        <v>66</v>
      </c>
      <c r="B14" s="15"/>
      <c r="C14" s="15"/>
      <c r="D14" s="15"/>
      <c r="E14" s="15"/>
      <c r="F14" s="15"/>
      <c r="G14" s="15"/>
      <c r="H14" s="15"/>
      <c r="I14" s="16"/>
    </row>
    <row r="15" spans="1:14" ht="15.5" x14ac:dyDescent="0.3">
      <c r="A15" s="55" t="s">
        <v>67</v>
      </c>
      <c r="B15" s="15">
        <v>4</v>
      </c>
      <c r="C15" s="15">
        <v>2</v>
      </c>
      <c r="D15" s="15">
        <f>B15*C15</f>
        <v>8</v>
      </c>
      <c r="E15" s="15">
        <f>'O&amp;M'!F9</f>
        <v>8</v>
      </c>
      <c r="F15" s="15">
        <f>D15*E15</f>
        <v>64</v>
      </c>
      <c r="G15" s="20">
        <f>F15*0.05</f>
        <v>3.2</v>
      </c>
      <c r="H15" s="20">
        <f>F15*0.1</f>
        <v>6.4</v>
      </c>
      <c r="I15" s="17">
        <f>F15*$L$6+G15*$L$5+H15*$L$7</f>
        <v>8705.8240000000005</v>
      </c>
    </row>
    <row r="16" spans="1:14" x14ac:dyDescent="0.3">
      <c r="A16" s="56" t="s">
        <v>41</v>
      </c>
      <c r="B16" s="21">
        <v>16</v>
      </c>
      <c r="C16" s="21">
        <v>1</v>
      </c>
      <c r="D16" s="21">
        <f>B16*C16</f>
        <v>16</v>
      </c>
      <c r="E16" s="21">
        <v>0</v>
      </c>
      <c r="F16" s="21">
        <f>D16*E16</f>
        <v>0</v>
      </c>
      <c r="G16" s="29">
        <f>F16*0.05</f>
        <v>0</v>
      </c>
      <c r="H16" s="29">
        <f>F16*0.1</f>
        <v>0</v>
      </c>
      <c r="I16" s="30">
        <f>F16*$L$6+G16*$L$5+H16*$L$7</f>
        <v>0</v>
      </c>
      <c r="K16" s="24"/>
    </row>
    <row r="17" spans="1:12" ht="15" customHeight="1" x14ac:dyDescent="0.3">
      <c r="A17" s="25" t="s">
        <v>24</v>
      </c>
      <c r="B17" s="26"/>
      <c r="C17" s="26"/>
      <c r="D17" s="26"/>
      <c r="E17" s="26"/>
      <c r="F17" s="77">
        <f>ROUND(SUM(F7:H16), 0)</f>
        <v>112</v>
      </c>
      <c r="G17" s="78"/>
      <c r="H17" s="79"/>
      <c r="I17" s="27">
        <f>ROUND(SUM(I7:I16), 0)</f>
        <v>13240</v>
      </c>
    </row>
    <row r="18" spans="1:12" x14ac:dyDescent="0.3">
      <c r="A18" s="54" t="s">
        <v>7</v>
      </c>
      <c r="B18" s="15"/>
      <c r="C18" s="15"/>
      <c r="D18" s="15"/>
      <c r="E18" s="15"/>
      <c r="F18" s="15"/>
      <c r="G18" s="28"/>
      <c r="H18" s="28"/>
      <c r="I18" s="17"/>
    </row>
    <row r="19" spans="1:12" ht="15" customHeight="1" x14ac:dyDescent="0.3">
      <c r="A19" s="19" t="s">
        <v>68</v>
      </c>
      <c r="B19" s="21">
        <v>330</v>
      </c>
      <c r="C19" s="21">
        <v>1</v>
      </c>
      <c r="D19" s="21">
        <f>B19*C19</f>
        <v>330</v>
      </c>
      <c r="E19" s="21">
        <v>0</v>
      </c>
      <c r="F19" s="29">
        <f>D19*E19</f>
        <v>0</v>
      </c>
      <c r="G19" s="29">
        <f>F19*0.05</f>
        <v>0</v>
      </c>
      <c r="H19" s="29">
        <f>F19*0.1</f>
        <v>0</v>
      </c>
      <c r="I19" s="59">
        <f>F19*$L$6+G19*$L$5+H19*$L$7</f>
        <v>0</v>
      </c>
    </row>
    <row r="20" spans="1:12" ht="15" customHeight="1" x14ac:dyDescent="0.3">
      <c r="A20" s="19" t="s">
        <v>69</v>
      </c>
      <c r="B20" s="21">
        <v>148</v>
      </c>
      <c r="C20" s="21">
        <v>1</v>
      </c>
      <c r="D20" s="21">
        <f>B20*C20</f>
        <v>148</v>
      </c>
      <c r="E20" s="21">
        <v>0</v>
      </c>
      <c r="F20" s="29">
        <f>D20*E20</f>
        <v>0</v>
      </c>
      <c r="G20" s="29">
        <f>F20*0.05</f>
        <v>0</v>
      </c>
      <c r="H20" s="29">
        <f>F20*0.1</f>
        <v>0</v>
      </c>
      <c r="I20" s="59">
        <f>F20*$L$6+G20*$L$5+H20*$L$7</f>
        <v>0</v>
      </c>
    </row>
    <row r="21" spans="1:12" ht="15" customHeight="1" x14ac:dyDescent="0.3">
      <c r="A21" s="19" t="s">
        <v>70</v>
      </c>
      <c r="B21" s="21">
        <v>330</v>
      </c>
      <c r="C21" s="21">
        <v>1</v>
      </c>
      <c r="D21" s="21">
        <f>B21*C21</f>
        <v>330</v>
      </c>
      <c r="E21" s="29">
        <v>0</v>
      </c>
      <c r="F21" s="21">
        <f>D21*E21</f>
        <v>0</v>
      </c>
      <c r="G21" s="29">
        <f>F21*0.05</f>
        <v>0</v>
      </c>
      <c r="H21" s="29">
        <f>F21*0.1</f>
        <v>0</v>
      </c>
      <c r="I21" s="30">
        <f>F21*$L$6+G21*$L$5+H21*$L$7</f>
        <v>0</v>
      </c>
    </row>
    <row r="22" spans="1:12" ht="15.5" x14ac:dyDescent="0.3">
      <c r="A22" s="14" t="s">
        <v>71</v>
      </c>
      <c r="B22" s="15">
        <v>1.5</v>
      </c>
      <c r="C22" s="15">
        <v>52</v>
      </c>
      <c r="D22" s="15">
        <f>B22*C22</f>
        <v>78</v>
      </c>
      <c r="E22" s="15">
        <f>'O&amp;M'!F9</f>
        <v>8</v>
      </c>
      <c r="F22" s="15">
        <f>D22*E22</f>
        <v>624</v>
      </c>
      <c r="G22" s="28">
        <f>F22*0.05</f>
        <v>31.200000000000003</v>
      </c>
      <c r="H22" s="15">
        <f>F22*0.1</f>
        <v>62.400000000000006</v>
      </c>
      <c r="I22" s="17">
        <f>F22*$L$6+G22*$L$5+H22*$L$7</f>
        <v>84881.784</v>
      </c>
    </row>
    <row r="23" spans="1:12" ht="15" customHeight="1" x14ac:dyDescent="0.3">
      <c r="A23" s="25" t="s">
        <v>25</v>
      </c>
      <c r="B23" s="26"/>
      <c r="C23" s="26"/>
      <c r="D23" s="26"/>
      <c r="E23" s="26"/>
      <c r="F23" s="80">
        <f>ROUND(SUM(F19:H22), 0)</f>
        <v>718</v>
      </c>
      <c r="G23" s="81"/>
      <c r="H23" s="82"/>
      <c r="I23" s="27">
        <f>ROUND(SUM(I19:I22), 0)</f>
        <v>84882</v>
      </c>
      <c r="K23" s="31"/>
    </row>
    <row r="24" spans="1:12" ht="15" x14ac:dyDescent="0.3">
      <c r="A24" s="32" t="s">
        <v>73</v>
      </c>
      <c r="B24" s="14"/>
      <c r="C24" s="14"/>
      <c r="D24" s="14"/>
      <c r="E24" s="14"/>
      <c r="F24" s="15"/>
      <c r="G24" s="33">
        <f>ROUND(SUM(F17,F23),0)</f>
        <v>830</v>
      </c>
      <c r="H24" s="15"/>
      <c r="I24" s="34">
        <f>ROUND(SUM(I23,I17),-2)</f>
        <v>98100</v>
      </c>
    </row>
    <row r="25" spans="1:12" ht="15" x14ac:dyDescent="0.3">
      <c r="A25" s="35" t="s">
        <v>74</v>
      </c>
      <c r="B25" s="36"/>
      <c r="C25" s="36"/>
      <c r="D25" s="36"/>
      <c r="E25" s="36"/>
      <c r="F25" s="36"/>
      <c r="G25" s="36"/>
      <c r="H25" s="36"/>
      <c r="I25" s="34">
        <f>'O&amp;M'!G16</f>
        <v>2400</v>
      </c>
      <c r="K25" s="11">
        <f>'O&amp;M'!E32</f>
        <v>17</v>
      </c>
      <c r="L25" s="11" t="s">
        <v>104</v>
      </c>
    </row>
    <row r="26" spans="1:12" ht="15" x14ac:dyDescent="0.3">
      <c r="A26" s="35" t="s">
        <v>75</v>
      </c>
      <c r="B26" s="36"/>
      <c r="C26" s="36"/>
      <c r="D26" s="36"/>
      <c r="E26" s="36"/>
      <c r="F26" s="36"/>
      <c r="G26" s="36"/>
      <c r="H26" s="36"/>
      <c r="I26" s="34">
        <f>ROUND(SUM(I24,I25),-3)</f>
        <v>101000</v>
      </c>
      <c r="K26" s="61">
        <f>G24/K25</f>
        <v>48.823529411764703</v>
      </c>
      <c r="L26" s="11" t="s">
        <v>105</v>
      </c>
    </row>
    <row r="28" spans="1:12" x14ac:dyDescent="0.3">
      <c r="A28" s="37" t="s">
        <v>8</v>
      </c>
    </row>
    <row r="29" spans="1:12" ht="27.75" customHeight="1" x14ac:dyDescent="0.3">
      <c r="A29" s="83" t="s">
        <v>77</v>
      </c>
      <c r="B29" s="83"/>
      <c r="C29" s="83"/>
      <c r="D29" s="83"/>
      <c r="E29" s="83"/>
      <c r="F29" s="83"/>
      <c r="G29" s="83"/>
      <c r="H29" s="83"/>
      <c r="I29" s="83"/>
    </row>
    <row r="30" spans="1:12" ht="45.75" customHeight="1" x14ac:dyDescent="0.3">
      <c r="A30" s="84" t="s">
        <v>107</v>
      </c>
      <c r="B30" s="85"/>
      <c r="C30" s="85"/>
      <c r="D30" s="85"/>
      <c r="E30" s="85"/>
      <c r="F30" s="85"/>
      <c r="G30" s="85"/>
      <c r="H30" s="85"/>
      <c r="I30" s="85"/>
    </row>
    <row r="31" spans="1:12" s="18" customFormat="1" ht="15.5" x14ac:dyDescent="0.3">
      <c r="A31" s="75" t="s">
        <v>113</v>
      </c>
      <c r="B31" s="75"/>
      <c r="C31" s="75"/>
      <c r="D31" s="75"/>
      <c r="E31" s="75"/>
      <c r="F31" s="75"/>
      <c r="G31" s="75"/>
      <c r="H31" s="75"/>
      <c r="I31" s="75"/>
      <c r="K31" s="64"/>
    </row>
    <row r="32" spans="1:12" s="18" customFormat="1" ht="15.75" customHeight="1" x14ac:dyDescent="0.3">
      <c r="A32" s="84" t="s">
        <v>108</v>
      </c>
      <c r="B32" s="84"/>
      <c r="C32" s="84"/>
      <c r="D32" s="84"/>
      <c r="E32" s="84"/>
      <c r="F32" s="84"/>
      <c r="G32" s="84"/>
      <c r="H32" s="84"/>
      <c r="I32" s="84"/>
    </row>
    <row r="33" spans="1:9" s="18" customFormat="1" ht="18.75" customHeight="1" x14ac:dyDescent="0.3">
      <c r="A33" s="84" t="s">
        <v>106</v>
      </c>
      <c r="B33" s="85"/>
      <c r="C33" s="85"/>
      <c r="D33" s="85"/>
      <c r="E33" s="85"/>
      <c r="F33" s="85"/>
      <c r="G33" s="85"/>
      <c r="H33" s="85"/>
      <c r="I33" s="85"/>
    </row>
    <row r="34" spans="1:9" s="18" customFormat="1" ht="15.5" x14ac:dyDescent="0.3">
      <c r="A34" s="76" t="s">
        <v>72</v>
      </c>
      <c r="B34" s="76"/>
      <c r="C34" s="76"/>
      <c r="D34" s="76"/>
      <c r="E34" s="76"/>
      <c r="F34" s="76"/>
      <c r="G34" s="76"/>
      <c r="H34" s="76"/>
      <c r="I34" s="76"/>
    </row>
    <row r="35" spans="1:9" ht="15.5" x14ac:dyDescent="0.3">
      <c r="A35" s="76" t="s">
        <v>110</v>
      </c>
      <c r="B35" s="76"/>
      <c r="C35" s="76"/>
      <c r="D35" s="76"/>
      <c r="E35" s="76"/>
      <c r="F35" s="76"/>
      <c r="G35" s="76"/>
      <c r="H35" s="76"/>
      <c r="I35" s="76"/>
    </row>
  </sheetData>
  <mergeCells count="11">
    <mergeCell ref="A1:I1"/>
    <mergeCell ref="K4:L4"/>
    <mergeCell ref="A31:I31"/>
    <mergeCell ref="A34:I34"/>
    <mergeCell ref="A35:I35"/>
    <mergeCell ref="F17:H17"/>
    <mergeCell ref="F23:H23"/>
    <mergeCell ref="A29:I29"/>
    <mergeCell ref="A30:I30"/>
    <mergeCell ref="A33:I33"/>
    <mergeCell ref="A32:I3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3"/>
  <sheetViews>
    <sheetView topLeftCell="A7" zoomScaleNormal="100" workbookViewId="0">
      <selection activeCell="E12" sqref="E12"/>
    </sheetView>
  </sheetViews>
  <sheetFormatPr defaultColWidth="9.1796875" defaultRowHeight="14" x14ac:dyDescent="0.3"/>
  <cols>
    <col min="1" max="1" width="37.26953125" style="12" customWidth="1"/>
    <col min="2" max="2" width="14" style="12" customWidth="1"/>
    <col min="3" max="3" width="11.81640625" style="12" customWidth="1"/>
    <col min="4" max="4" width="9.1796875" style="12"/>
    <col min="5" max="5" width="10.7265625" style="12" customWidth="1"/>
    <col min="6" max="6" width="10.54296875" style="12" customWidth="1"/>
    <col min="7" max="8" width="9.1796875" style="12"/>
    <col min="9" max="9" width="17.7265625" style="12" customWidth="1"/>
    <col min="10" max="10" width="4" style="12" customWidth="1"/>
    <col min="11" max="11" width="11.1796875" style="12" customWidth="1"/>
    <col min="12" max="16384" width="9.1796875" style="12"/>
  </cols>
  <sheetData>
    <row r="1" spans="1:12" ht="15" x14ac:dyDescent="0.3">
      <c r="A1" s="73" t="s">
        <v>26</v>
      </c>
      <c r="B1" s="73"/>
      <c r="C1" s="73"/>
      <c r="D1" s="73"/>
      <c r="E1" s="73"/>
      <c r="F1" s="73"/>
      <c r="G1" s="73"/>
      <c r="H1" s="73"/>
      <c r="I1" s="73"/>
    </row>
    <row r="3" spans="1:12" ht="91" x14ac:dyDescent="0.3">
      <c r="A3" s="40" t="s">
        <v>9</v>
      </c>
      <c r="B3" s="13" t="s">
        <v>15</v>
      </c>
      <c r="C3" s="13" t="s">
        <v>16</v>
      </c>
      <c r="D3" s="13" t="s">
        <v>17</v>
      </c>
      <c r="E3" s="13" t="s">
        <v>79</v>
      </c>
      <c r="F3" s="13" t="s">
        <v>18</v>
      </c>
      <c r="G3" s="13" t="s">
        <v>19</v>
      </c>
      <c r="H3" s="13" t="s">
        <v>20</v>
      </c>
      <c r="I3" s="13" t="s">
        <v>80</v>
      </c>
    </row>
    <row r="4" spans="1:12" x14ac:dyDescent="0.3">
      <c r="A4" s="54" t="s">
        <v>10</v>
      </c>
      <c r="B4" s="15">
        <v>32</v>
      </c>
      <c r="C4" s="15">
        <v>1</v>
      </c>
      <c r="D4" s="15">
        <f>B4*C4</f>
        <v>32</v>
      </c>
      <c r="E4" s="15">
        <f>'Table 1'!E16</f>
        <v>0</v>
      </c>
      <c r="F4" s="15">
        <f>D4*E4</f>
        <v>0</v>
      </c>
      <c r="G4" s="15">
        <f>F4*0.05</f>
        <v>0</v>
      </c>
      <c r="H4" s="15">
        <f>F4*0.1</f>
        <v>0</v>
      </c>
      <c r="I4" s="42">
        <f>F4*$L$6+G4*$L$5+H4*$L$7</f>
        <v>0</v>
      </c>
      <c r="K4" s="89" t="s">
        <v>47</v>
      </c>
      <c r="L4" s="90"/>
    </row>
    <row r="5" spans="1:12" s="41" customFormat="1" x14ac:dyDescent="0.3">
      <c r="A5" s="54" t="s">
        <v>11</v>
      </c>
      <c r="B5" s="15"/>
      <c r="C5" s="15"/>
      <c r="D5" s="15"/>
      <c r="E5" s="15"/>
      <c r="F5" s="15"/>
      <c r="G5" s="15"/>
      <c r="H5" s="15"/>
      <c r="I5" s="16"/>
      <c r="K5" s="39" t="s">
        <v>43</v>
      </c>
      <c r="L5" s="38">
        <v>69.040000000000006</v>
      </c>
    </row>
    <row r="6" spans="1:12" s="41" customFormat="1" x14ac:dyDescent="0.3">
      <c r="A6" s="14" t="s">
        <v>82</v>
      </c>
      <c r="B6" s="15">
        <v>12</v>
      </c>
      <c r="C6" s="15">
        <v>1</v>
      </c>
      <c r="D6" s="15">
        <f>B6*C6</f>
        <v>12</v>
      </c>
      <c r="E6" s="20">
        <f>'Table 1'!E21</f>
        <v>0</v>
      </c>
      <c r="F6" s="15">
        <f>D6*E6</f>
        <v>0</v>
      </c>
      <c r="G6" s="15">
        <f>F6*0.05</f>
        <v>0</v>
      </c>
      <c r="H6" s="15">
        <f>F6*0.1</f>
        <v>0</v>
      </c>
      <c r="I6" s="42">
        <f>F6*$L$6+G6*$L$5+H6*$L$7</f>
        <v>0</v>
      </c>
      <c r="K6" s="36" t="s">
        <v>44</v>
      </c>
      <c r="L6" s="38">
        <v>51.23</v>
      </c>
    </row>
    <row r="7" spans="1:12" s="41" customFormat="1" x14ac:dyDescent="0.3">
      <c r="A7" s="14" t="s">
        <v>83</v>
      </c>
      <c r="B7" s="15">
        <v>32</v>
      </c>
      <c r="C7" s="15">
        <v>1</v>
      </c>
      <c r="D7" s="15">
        <f>B7*C7</f>
        <v>32</v>
      </c>
      <c r="E7" s="20">
        <f>'Table 1'!E21</f>
        <v>0</v>
      </c>
      <c r="F7" s="15">
        <f>D7*E7</f>
        <v>0</v>
      </c>
      <c r="G7" s="15">
        <f>F7*0.05</f>
        <v>0</v>
      </c>
      <c r="H7" s="15">
        <f>F7*0.1</f>
        <v>0</v>
      </c>
      <c r="I7" s="42">
        <f>F7*$L$6+G7*$L$5+H7*$L$7</f>
        <v>0</v>
      </c>
      <c r="K7" s="36" t="s">
        <v>45</v>
      </c>
      <c r="L7" s="38">
        <v>27.73</v>
      </c>
    </row>
    <row r="8" spans="1:12" s="41" customFormat="1" ht="15.5" x14ac:dyDescent="0.3">
      <c r="A8" s="57" t="s">
        <v>81</v>
      </c>
      <c r="B8" s="15">
        <v>16</v>
      </c>
      <c r="C8" s="15">
        <v>1</v>
      </c>
      <c r="D8" s="15">
        <f>B8*C8</f>
        <v>16</v>
      </c>
      <c r="E8" s="29">
        <f>ROUND('Table 1'!E15*0.2, 0)</f>
        <v>2</v>
      </c>
      <c r="F8" s="21">
        <f>D8*E8</f>
        <v>32</v>
      </c>
      <c r="G8" s="21">
        <f>F8*0.05</f>
        <v>1.6</v>
      </c>
      <c r="H8" s="21">
        <f>F8*0.1</f>
        <v>3.2</v>
      </c>
      <c r="I8" s="23">
        <f>F8*$L$6+G8*$L$5+H8*$L$7</f>
        <v>1838.56</v>
      </c>
    </row>
    <row r="9" spans="1:12" s="41" customFormat="1" x14ac:dyDescent="0.3">
      <c r="A9" s="54" t="s">
        <v>12</v>
      </c>
      <c r="B9" s="15"/>
      <c r="C9" s="15"/>
      <c r="D9" s="15"/>
      <c r="E9" s="15"/>
      <c r="F9" s="21"/>
      <c r="G9" s="21"/>
      <c r="H9" s="21"/>
      <c r="I9" s="43"/>
    </row>
    <row r="10" spans="1:12" s="41" customFormat="1" ht="15.5" x14ac:dyDescent="0.3">
      <c r="A10" s="14" t="s">
        <v>84</v>
      </c>
      <c r="B10" s="15">
        <v>2</v>
      </c>
      <c r="C10" s="15">
        <v>2</v>
      </c>
      <c r="D10" s="15">
        <f>B10*C10</f>
        <v>4</v>
      </c>
      <c r="E10" s="15">
        <v>0</v>
      </c>
      <c r="F10" s="21">
        <f>D10*E10</f>
        <v>0</v>
      </c>
      <c r="G10" s="21">
        <f>F10*0.05</f>
        <v>0</v>
      </c>
      <c r="H10" s="21">
        <f>F10*0.1</f>
        <v>0</v>
      </c>
      <c r="I10" s="30">
        <f>F10*$L$6+G10*$L$5+H10*$L$7</f>
        <v>0</v>
      </c>
    </row>
    <row r="11" spans="1:12" s="41" customFormat="1" x14ac:dyDescent="0.3">
      <c r="A11" s="14" t="s">
        <v>85</v>
      </c>
      <c r="B11" s="15"/>
      <c r="C11" s="15"/>
      <c r="D11" s="15"/>
      <c r="E11" s="15"/>
      <c r="F11" s="21"/>
      <c r="G11" s="21"/>
      <c r="H11" s="21"/>
      <c r="I11" s="43"/>
    </row>
    <row r="12" spans="1:12" s="41" customFormat="1" x14ac:dyDescent="0.3">
      <c r="A12" s="55" t="s">
        <v>86</v>
      </c>
      <c r="B12" s="15">
        <v>2</v>
      </c>
      <c r="C12" s="15">
        <v>1</v>
      </c>
      <c r="D12" s="15">
        <f>B12*C12</f>
        <v>2</v>
      </c>
      <c r="E12" s="69">
        <f>'Table 1'!E9</f>
        <v>0.66600000000000004</v>
      </c>
      <c r="F12" s="53">
        <f>D12*E12</f>
        <v>1.3320000000000001</v>
      </c>
      <c r="G12" s="53">
        <f>F12*0.05</f>
        <v>6.6600000000000006E-2</v>
      </c>
      <c r="H12" s="53">
        <f>F12*0.1</f>
        <v>0.13320000000000001</v>
      </c>
      <c r="I12" s="17">
        <f>F12*$L$6+G12*$L$5+H12*$L$7</f>
        <v>76.530059999999992</v>
      </c>
      <c r="K12" s="66"/>
    </row>
    <row r="13" spans="1:12" ht="15.5" x14ac:dyDescent="0.3">
      <c r="A13" s="55" t="s">
        <v>88</v>
      </c>
      <c r="B13" s="15">
        <v>2</v>
      </c>
      <c r="C13" s="15">
        <v>2</v>
      </c>
      <c r="D13" s="15">
        <f>B13*C13</f>
        <v>4</v>
      </c>
      <c r="E13" s="21">
        <f>'Table 1'!E15</f>
        <v>8</v>
      </c>
      <c r="F13" s="21">
        <f>D13*E13</f>
        <v>32</v>
      </c>
      <c r="G13" s="21">
        <f>F13*0.05</f>
        <v>1.6</v>
      </c>
      <c r="H13" s="21">
        <f>F13*0.1</f>
        <v>3.2</v>
      </c>
      <c r="I13" s="23">
        <f>F13*$L$6+G13*$L$5+H13*$L$7</f>
        <v>1838.56</v>
      </c>
    </row>
    <row r="14" spans="1:12" x14ac:dyDescent="0.3">
      <c r="A14" s="56" t="s">
        <v>87</v>
      </c>
      <c r="B14" s="21">
        <v>2</v>
      </c>
      <c r="C14" s="21">
        <v>1</v>
      </c>
      <c r="D14" s="21">
        <f>B14*C14</f>
        <v>2</v>
      </c>
      <c r="E14" s="21">
        <f>'Table 1'!E19</f>
        <v>0</v>
      </c>
      <c r="F14" s="21">
        <f>D14*E14</f>
        <v>0</v>
      </c>
      <c r="G14" s="22">
        <f>F14*0.05</f>
        <v>0</v>
      </c>
      <c r="H14" s="21">
        <f>F14*0.1</f>
        <v>0</v>
      </c>
      <c r="I14" s="30">
        <f>F14*$L$6+G14*$L$5+H14*$L$7</f>
        <v>0</v>
      </c>
    </row>
    <row r="15" spans="1:12" ht="15" x14ac:dyDescent="0.3">
      <c r="A15" s="44" t="s">
        <v>48</v>
      </c>
      <c r="B15" s="45"/>
      <c r="C15" s="45"/>
      <c r="D15" s="45"/>
      <c r="E15" s="45"/>
      <c r="F15" s="88">
        <f>ROUND(SUM(F4:H14),0)</f>
        <v>75</v>
      </c>
      <c r="G15" s="88"/>
      <c r="H15" s="88"/>
      <c r="I15" s="46">
        <f>ROUND(SUM(I4:I14),-1)</f>
        <v>3750</v>
      </c>
    </row>
    <row r="17" spans="1:9" x14ac:dyDescent="0.3">
      <c r="A17" s="37" t="s">
        <v>8</v>
      </c>
    </row>
    <row r="18" spans="1:9" ht="29.25" customHeight="1" x14ac:dyDescent="0.3">
      <c r="A18" s="86" t="s">
        <v>78</v>
      </c>
      <c r="B18" s="86"/>
      <c r="C18" s="86"/>
      <c r="D18" s="86"/>
      <c r="E18" s="86"/>
      <c r="F18" s="86"/>
      <c r="G18" s="86"/>
      <c r="H18" s="86"/>
      <c r="I18" s="86"/>
    </row>
    <row r="19" spans="1:9" ht="41.25" customHeight="1" x14ac:dyDescent="0.4">
      <c r="A19" s="84" t="s">
        <v>50</v>
      </c>
      <c r="B19" s="87"/>
      <c r="C19" s="87"/>
      <c r="D19" s="87"/>
      <c r="E19" s="87"/>
      <c r="F19" s="87"/>
      <c r="G19" s="87"/>
      <c r="H19" s="87"/>
      <c r="I19" s="87"/>
    </row>
    <row r="20" spans="1:9" s="41" customFormat="1" ht="15.5" x14ac:dyDescent="0.3">
      <c r="A20" s="75" t="s">
        <v>89</v>
      </c>
      <c r="B20" s="75"/>
      <c r="C20" s="75"/>
      <c r="D20" s="75"/>
      <c r="E20" s="75"/>
      <c r="F20" s="75"/>
      <c r="G20" s="75"/>
      <c r="H20" s="75"/>
      <c r="I20" s="75"/>
    </row>
    <row r="21" spans="1:9" s="41" customFormat="1" ht="15.5" x14ac:dyDescent="0.3">
      <c r="A21" s="75" t="s">
        <v>90</v>
      </c>
      <c r="B21" s="75"/>
      <c r="C21" s="75"/>
      <c r="D21" s="75"/>
      <c r="E21" s="75"/>
      <c r="F21" s="75"/>
      <c r="G21" s="75"/>
      <c r="H21" s="75"/>
      <c r="I21" s="75"/>
    </row>
    <row r="22" spans="1:9" s="41" customFormat="1" ht="15.5" x14ac:dyDescent="0.3">
      <c r="A22" s="76" t="s">
        <v>91</v>
      </c>
      <c r="B22" s="76"/>
      <c r="C22" s="76"/>
      <c r="D22" s="76"/>
      <c r="E22" s="76"/>
      <c r="F22" s="76"/>
      <c r="G22" s="76"/>
      <c r="H22" s="76"/>
      <c r="I22" s="76"/>
    </row>
    <row r="23" spans="1:9" ht="15.5" x14ac:dyDescent="0.3">
      <c r="A23" s="76" t="s">
        <v>49</v>
      </c>
      <c r="B23" s="76"/>
      <c r="C23" s="76"/>
      <c r="D23" s="76"/>
      <c r="E23" s="76"/>
      <c r="F23" s="76"/>
      <c r="G23" s="76"/>
      <c r="H23" s="76"/>
      <c r="I23" s="76"/>
    </row>
  </sheetData>
  <mergeCells count="9">
    <mergeCell ref="A20:I20"/>
    <mergeCell ref="A21:I21"/>
    <mergeCell ref="A22:I22"/>
    <mergeCell ref="A23:I23"/>
    <mergeCell ref="A1:I1"/>
    <mergeCell ref="A18:I18"/>
    <mergeCell ref="A19:I19"/>
    <mergeCell ref="F15:H15"/>
    <mergeCell ref="K4:L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2"/>
  <sheetViews>
    <sheetView topLeftCell="A10" workbookViewId="0">
      <selection activeCell="E32" sqref="E32"/>
    </sheetView>
  </sheetViews>
  <sheetFormatPr defaultRowHeight="14.5" x14ac:dyDescent="0.35"/>
  <cols>
    <col min="1" max="5" width="18.81640625" customWidth="1"/>
    <col min="6" max="6" width="12.81640625" customWidth="1"/>
  </cols>
  <sheetData>
    <row r="1" spans="1:7" ht="15.5" x14ac:dyDescent="0.35">
      <c r="A1" s="49"/>
      <c r="B1" s="50"/>
      <c r="C1" s="50"/>
      <c r="D1" s="50"/>
      <c r="E1" s="50"/>
      <c r="F1" s="50"/>
    </row>
    <row r="2" spans="1:7" ht="16.5" customHeight="1" x14ac:dyDescent="0.35">
      <c r="A2" s="91" t="s">
        <v>31</v>
      </c>
      <c r="B2" s="91"/>
      <c r="C2" s="91"/>
      <c r="D2" s="91"/>
      <c r="E2" s="91"/>
      <c r="F2" s="91"/>
    </row>
    <row r="3" spans="1:7" ht="26" x14ac:dyDescent="0.35">
      <c r="A3" s="67"/>
      <c r="B3" s="92" t="s">
        <v>52</v>
      </c>
      <c r="C3" s="92"/>
      <c r="D3" s="52" t="s">
        <v>53</v>
      </c>
      <c r="E3" s="52"/>
      <c r="F3" s="52"/>
    </row>
    <row r="4" spans="1:7" x14ac:dyDescent="0.35">
      <c r="A4" s="93" t="s">
        <v>54</v>
      </c>
      <c r="B4" s="63" t="s">
        <v>28</v>
      </c>
      <c r="C4" s="63" t="s">
        <v>30</v>
      </c>
      <c r="D4" s="63" t="s">
        <v>32</v>
      </c>
      <c r="E4" s="63" t="s">
        <v>34</v>
      </c>
      <c r="F4" s="63" t="s">
        <v>36</v>
      </c>
    </row>
    <row r="5" spans="1:7" ht="52" x14ac:dyDescent="0.35">
      <c r="A5" s="93"/>
      <c r="B5" s="52" t="s">
        <v>59</v>
      </c>
      <c r="C5" s="72" t="s">
        <v>111</v>
      </c>
      <c r="D5" s="52" t="s">
        <v>55</v>
      </c>
      <c r="E5" s="52" t="s">
        <v>56</v>
      </c>
      <c r="F5" s="52" t="s">
        <v>58</v>
      </c>
    </row>
    <row r="6" spans="1:7" x14ac:dyDescent="0.35">
      <c r="A6" s="63">
        <v>1</v>
      </c>
      <c r="B6" s="63">
        <v>0</v>
      </c>
      <c r="C6" s="63">
        <v>8</v>
      </c>
      <c r="D6" s="63">
        <v>0</v>
      </c>
      <c r="E6" s="63">
        <v>0</v>
      </c>
      <c r="F6" s="63">
        <f>B6+C6+D6-E6</f>
        <v>8</v>
      </c>
    </row>
    <row r="7" spans="1:7" x14ac:dyDescent="0.35">
      <c r="A7" s="63">
        <v>2</v>
      </c>
      <c r="B7" s="63">
        <v>0</v>
      </c>
      <c r="C7" s="63">
        <v>8</v>
      </c>
      <c r="D7" s="63">
        <v>0</v>
      </c>
      <c r="E7" s="63">
        <v>0</v>
      </c>
      <c r="F7" s="63">
        <f t="shared" ref="F7:F8" si="0">B7+C7+D7-E7</f>
        <v>8</v>
      </c>
    </row>
    <row r="8" spans="1:7" x14ac:dyDescent="0.35">
      <c r="A8" s="63">
        <v>3</v>
      </c>
      <c r="B8" s="63">
        <v>0</v>
      </c>
      <c r="C8" s="63">
        <v>8</v>
      </c>
      <c r="D8" s="63">
        <v>0</v>
      </c>
      <c r="E8" s="63">
        <v>0</v>
      </c>
      <c r="F8" s="63">
        <f t="shared" si="0"/>
        <v>8</v>
      </c>
    </row>
    <row r="9" spans="1:7" x14ac:dyDescent="0.35">
      <c r="A9" s="63" t="s">
        <v>57</v>
      </c>
      <c r="B9" s="63">
        <f t="shared" ref="B9:C9" si="1">AVERAGE(B6:B8)</f>
        <v>0</v>
      </c>
      <c r="C9" s="63">
        <f t="shared" si="1"/>
        <v>8</v>
      </c>
      <c r="D9" s="63">
        <v>0</v>
      </c>
      <c r="E9" s="63">
        <v>0</v>
      </c>
      <c r="F9" s="63">
        <f>AVERAGE(F6:F8)</f>
        <v>8</v>
      </c>
    </row>
    <row r="10" spans="1:7" ht="15.5" x14ac:dyDescent="0.35">
      <c r="A10" s="68" t="s">
        <v>109</v>
      </c>
      <c r="B10" s="50"/>
      <c r="C10" s="50"/>
      <c r="D10" s="50"/>
      <c r="E10" s="50"/>
      <c r="F10" s="50"/>
      <c r="G10" s="65"/>
    </row>
    <row r="11" spans="1:7" ht="53.25" customHeight="1" x14ac:dyDescent="0.35">
      <c r="A11" s="94" t="s">
        <v>112</v>
      </c>
      <c r="B11" s="94"/>
      <c r="C11" s="94"/>
      <c r="D11" s="94"/>
      <c r="E11" s="94"/>
      <c r="F11" s="94"/>
    </row>
    <row r="13" spans="1:7" ht="15" x14ac:dyDescent="0.35">
      <c r="A13" s="91" t="s">
        <v>92</v>
      </c>
      <c r="B13" s="91"/>
      <c r="C13" s="91"/>
      <c r="D13" s="91"/>
      <c r="E13" s="91"/>
      <c r="F13" s="91"/>
      <c r="G13" s="91"/>
    </row>
    <row r="14" spans="1:7" x14ac:dyDescent="0.35">
      <c r="A14" s="51" t="s">
        <v>28</v>
      </c>
      <c r="B14" s="51" t="s">
        <v>30</v>
      </c>
      <c r="C14" s="51" t="s">
        <v>32</v>
      </c>
      <c r="D14" s="51" t="s">
        <v>34</v>
      </c>
      <c r="E14" s="51" t="s">
        <v>36</v>
      </c>
      <c r="F14" s="51" t="s">
        <v>97</v>
      </c>
      <c r="G14" s="51" t="s">
        <v>99</v>
      </c>
    </row>
    <row r="15" spans="1:7" ht="39" x14ac:dyDescent="0.35">
      <c r="A15" s="51" t="s">
        <v>93</v>
      </c>
      <c r="B15" s="51" t="s">
        <v>94</v>
      </c>
      <c r="C15" s="51" t="s">
        <v>95</v>
      </c>
      <c r="D15" s="51" t="s">
        <v>101</v>
      </c>
      <c r="E15" s="51" t="s">
        <v>96</v>
      </c>
      <c r="F15" s="51" t="s">
        <v>98</v>
      </c>
      <c r="G15" s="51" t="s">
        <v>102</v>
      </c>
    </row>
    <row r="16" spans="1:7" ht="26" x14ac:dyDescent="0.35">
      <c r="A16" s="51" t="s">
        <v>100</v>
      </c>
      <c r="B16" s="60">
        <v>500</v>
      </c>
      <c r="C16" s="51">
        <v>0</v>
      </c>
      <c r="D16" s="60">
        <f>B16*C16</f>
        <v>0</v>
      </c>
      <c r="E16" s="60">
        <v>300</v>
      </c>
      <c r="F16" s="51">
        <f>F9</f>
        <v>8</v>
      </c>
      <c r="G16" s="60">
        <f>E16*F16</f>
        <v>2400</v>
      </c>
    </row>
    <row r="24" spans="1:6" ht="15" x14ac:dyDescent="0.35">
      <c r="A24" s="91" t="s">
        <v>27</v>
      </c>
      <c r="B24" s="91"/>
      <c r="C24" s="91"/>
      <c r="D24" s="91"/>
      <c r="E24" s="91"/>
    </row>
    <row r="25" spans="1:6" x14ac:dyDescent="0.35">
      <c r="A25" s="1" t="s">
        <v>28</v>
      </c>
      <c r="B25" s="1" t="s">
        <v>30</v>
      </c>
      <c r="C25" s="1" t="s">
        <v>32</v>
      </c>
      <c r="D25" s="1" t="s">
        <v>34</v>
      </c>
      <c r="E25" s="1" t="s">
        <v>36</v>
      </c>
    </row>
    <row r="26" spans="1:6" ht="46" x14ac:dyDescent="0.35">
      <c r="A26" s="47" t="s">
        <v>29</v>
      </c>
      <c r="B26" s="1" t="s">
        <v>31</v>
      </c>
      <c r="C26" s="1" t="s">
        <v>33</v>
      </c>
      <c r="D26" s="1" t="s">
        <v>35</v>
      </c>
      <c r="E26" s="1" t="s">
        <v>51</v>
      </c>
    </row>
    <row r="27" spans="1:6" x14ac:dyDescent="0.35">
      <c r="A27" s="5" t="s">
        <v>37</v>
      </c>
      <c r="B27" s="1">
        <f>F9</f>
        <v>8</v>
      </c>
      <c r="C27" s="1">
        <v>2</v>
      </c>
      <c r="D27" s="1">
        <v>0</v>
      </c>
      <c r="E27" s="1">
        <f>B27*C27</f>
        <v>16</v>
      </c>
    </row>
    <row r="28" spans="1:6" x14ac:dyDescent="0.35">
      <c r="A28" s="3" t="s">
        <v>38</v>
      </c>
      <c r="B28" s="1">
        <v>1</v>
      </c>
      <c r="C28" s="70">
        <f>'Table 1'!E9</f>
        <v>0.66600000000000004</v>
      </c>
      <c r="D28" s="71">
        <v>0</v>
      </c>
      <c r="E28" s="70">
        <f t="shared" ref="E28:E31" si="2">B28*C28</f>
        <v>0.66600000000000004</v>
      </c>
      <c r="F28" s="65"/>
    </row>
    <row r="29" spans="1:6" ht="34.5" x14ac:dyDescent="0.35">
      <c r="A29" s="3" t="s">
        <v>39</v>
      </c>
      <c r="B29" s="6">
        <v>1</v>
      </c>
      <c r="C29" s="1">
        <f>'Table 1'!E10</f>
        <v>0</v>
      </c>
      <c r="D29" s="6">
        <v>0</v>
      </c>
      <c r="E29" s="1">
        <f t="shared" si="2"/>
        <v>0</v>
      </c>
    </row>
    <row r="30" spans="1:6" ht="23" x14ac:dyDescent="0.35">
      <c r="A30" s="3" t="s">
        <v>40</v>
      </c>
      <c r="B30" s="2">
        <v>1</v>
      </c>
      <c r="C30" s="1">
        <f>'Table 1'!E11</f>
        <v>0</v>
      </c>
      <c r="D30" s="6">
        <v>0</v>
      </c>
      <c r="E30" s="1">
        <f t="shared" si="2"/>
        <v>0</v>
      </c>
    </row>
    <row r="31" spans="1:6" ht="23" x14ac:dyDescent="0.35">
      <c r="A31" s="4" t="s">
        <v>41</v>
      </c>
      <c r="B31" s="2">
        <v>1</v>
      </c>
      <c r="C31" s="2">
        <f>'Table 1'!E16</f>
        <v>0</v>
      </c>
      <c r="D31" s="6">
        <v>0</v>
      </c>
      <c r="E31" s="1">
        <f t="shared" si="2"/>
        <v>0</v>
      </c>
    </row>
    <row r="32" spans="1:6" s="7" customFormat="1" x14ac:dyDescent="0.35">
      <c r="A32" s="48"/>
      <c r="B32" s="48"/>
      <c r="C32" s="48"/>
      <c r="D32" s="8" t="s">
        <v>103</v>
      </c>
      <c r="E32" s="9">
        <f>ROUND(SUM(E27:E31),0)</f>
        <v>17</v>
      </c>
    </row>
  </sheetData>
  <mergeCells count="6">
    <mergeCell ref="A24:E24"/>
    <mergeCell ref="A2:F2"/>
    <mergeCell ref="B3:C3"/>
    <mergeCell ref="A4:A5"/>
    <mergeCell ref="A13:G13"/>
    <mergeCell ref="A11:F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Wrigley, William</cp:lastModifiedBy>
  <dcterms:created xsi:type="dcterms:W3CDTF">2014-07-16T19:05:18Z</dcterms:created>
  <dcterms:modified xsi:type="dcterms:W3CDTF">2021-08-04T15:12:05Z</dcterms:modified>
</cp:coreProperties>
</file>