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28095FD6-5937-48B6-BDD8-82C93DAE2EB8}" xr6:coauthVersionLast="46" xr6:coauthVersionMax="46" xr10:uidLastSave="{00000000-0000-0000-0000-000000000000}"/>
  <bookViews>
    <workbookView xWindow="-110" yWindow="-110" windowWidth="19420" windowHeight="10420" xr2:uid="{00000000-000D-0000-FFFF-FFFF00000000}"/>
  </bookViews>
  <sheets>
    <sheet name="1a_small" sheetId="1" r:id="rId1"/>
    <sheet name="1b_large" sheetId="2" r:id="rId2"/>
    <sheet name="1c_Summary" sheetId="3" r:id="rId3"/>
    <sheet name="2_EPA" sheetId="4" r:id="rId4"/>
    <sheet name="Response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3" l="1"/>
  <c r="D7" i="3"/>
  <c r="C7" i="3"/>
  <c r="F11" i="4"/>
  <c r="I11" i="4"/>
  <c r="F7" i="3"/>
  <c r="E7" i="3"/>
  <c r="I50" i="2"/>
  <c r="F50" i="2"/>
  <c r="I48" i="2"/>
  <c r="F48" i="2"/>
  <c r="I47" i="2"/>
  <c r="F47" i="2"/>
  <c r="I36" i="2"/>
  <c r="F36" i="2"/>
  <c r="I18" i="2"/>
  <c r="I17" i="2"/>
  <c r="I12" i="2"/>
  <c r="I11" i="2"/>
  <c r="I9" i="2"/>
  <c r="I46" i="1"/>
  <c r="F46" i="1"/>
  <c r="I44" i="1"/>
  <c r="F44" i="1"/>
  <c r="I43" i="1"/>
  <c r="F43" i="1"/>
  <c r="I38" i="1"/>
  <c r="I32" i="1"/>
  <c r="F32" i="1"/>
  <c r="I9" i="1"/>
  <c r="I31" i="1"/>
  <c r="G6" i="3"/>
  <c r="E18" i="2" l="1"/>
  <c r="D5" i="4" l="1"/>
  <c r="D6" i="4"/>
  <c r="C10" i="6" l="1"/>
  <c r="C10" i="4" l="1"/>
  <c r="C9" i="4"/>
  <c r="C8" i="4"/>
  <c r="D8" i="4" s="1"/>
  <c r="C7" i="4"/>
  <c r="B10" i="6"/>
  <c r="E10" i="6" s="1"/>
  <c r="D34" i="2"/>
  <c r="F34" i="2" s="1"/>
  <c r="E8" i="4" l="1"/>
  <c r="F8" i="4"/>
  <c r="H8" i="4" s="1"/>
  <c r="G8" i="4"/>
  <c r="G34" i="2"/>
  <c r="H34" i="2"/>
  <c r="C9" i="6" l="1"/>
  <c r="D9" i="4"/>
  <c r="I8" i="4"/>
  <c r="C12" i="6"/>
  <c r="C11" i="6"/>
  <c r="D40" i="2"/>
  <c r="D39" i="2"/>
  <c r="D36" i="1"/>
  <c r="D35" i="1"/>
  <c r="D31" i="1" l="1"/>
  <c r="D12" i="1"/>
  <c r="F12" i="1" s="1"/>
  <c r="D14" i="1"/>
  <c r="F14" i="1" s="1"/>
  <c r="D9" i="1"/>
  <c r="I34" i="2" l="1"/>
  <c r="G14" i="1"/>
  <c r="H14" i="1"/>
  <c r="H12" i="1"/>
  <c r="G12" i="1"/>
  <c r="I12" i="1" l="1"/>
  <c r="I14" i="1"/>
  <c r="F36" i="1" l="1"/>
  <c r="F35" i="1"/>
  <c r="F9" i="1"/>
  <c r="F31" i="1" l="1"/>
  <c r="G31" i="1" s="1"/>
  <c r="B11" i="6"/>
  <c r="E11" i="6" s="1"/>
  <c r="G5" i="3" s="1"/>
  <c r="E9" i="4"/>
  <c r="F9" i="4" s="1"/>
  <c r="G9" i="1"/>
  <c r="H9" i="1"/>
  <c r="G36" i="1"/>
  <c r="H36" i="1"/>
  <c r="G35" i="1"/>
  <c r="H35" i="1"/>
  <c r="D41" i="1"/>
  <c r="D11" i="2"/>
  <c r="H31" i="1" l="1"/>
  <c r="G9" i="4"/>
  <c r="H9" i="4"/>
  <c r="I35" i="1"/>
  <c r="I36" i="1"/>
  <c r="F41" i="1"/>
  <c r="G41" i="1" s="1"/>
  <c r="I9" i="4" l="1"/>
  <c r="H41" i="1"/>
  <c r="I41" i="1" s="1"/>
  <c r="B9" i="6" l="1"/>
  <c r="E9" i="6" s="1"/>
  <c r="F11" i="2"/>
  <c r="H11" i="2" s="1"/>
  <c r="B12" i="6"/>
  <c r="E12" i="6" s="1"/>
  <c r="F39" i="2"/>
  <c r="F40" i="2"/>
  <c r="E10" i="4"/>
  <c r="E7" i="4"/>
  <c r="G7" i="3" l="1"/>
  <c r="E13" i="6"/>
  <c r="H39" i="2"/>
  <c r="G39" i="2"/>
  <c r="H40" i="2"/>
  <c r="G40" i="2"/>
  <c r="I40" i="2" s="1"/>
  <c r="G11" i="2"/>
  <c r="D22" i="1"/>
  <c r="F22" i="1" s="1"/>
  <c r="G22" i="1" s="1"/>
  <c r="I26" i="2"/>
  <c r="D12" i="2"/>
  <c r="F12" i="2" s="1"/>
  <c r="G12" i="2" s="1"/>
  <c r="D7" i="4"/>
  <c r="F7" i="4" s="1"/>
  <c r="I39" i="2" l="1"/>
  <c r="H12" i="2"/>
  <c r="H22" i="1"/>
  <c r="I22" i="1" s="1"/>
  <c r="G7" i="4"/>
  <c r="H7" i="4"/>
  <c r="I7" i="4" l="1"/>
  <c r="D10" i="4" l="1"/>
  <c r="F10" i="4" s="1"/>
  <c r="F6" i="4"/>
  <c r="G6" i="4" s="1"/>
  <c r="F5" i="4"/>
  <c r="G10" i="4" l="1"/>
  <c r="G5" i="4"/>
  <c r="I5" i="4" s="1"/>
  <c r="H6" i="4"/>
  <c r="I6" i="4" s="1"/>
  <c r="H5" i="4"/>
  <c r="H10" i="4"/>
  <c r="D45" i="2"/>
  <c r="F45" i="2" s="1"/>
  <c r="G45" i="2" s="1"/>
  <c r="D44" i="2"/>
  <c r="F44" i="2" s="1"/>
  <c r="D43" i="2"/>
  <c r="F43" i="2" s="1"/>
  <c r="D42" i="2"/>
  <c r="F42" i="2" s="1"/>
  <c r="D41" i="2"/>
  <c r="F41" i="2" s="1"/>
  <c r="G41" i="2" s="1"/>
  <c r="D35" i="2"/>
  <c r="F35" i="2" s="1"/>
  <c r="H35" i="2" s="1"/>
  <c r="D29" i="2"/>
  <c r="F29" i="2" s="1"/>
  <c r="G29" i="2" s="1"/>
  <c r="D28" i="2"/>
  <c r="D23" i="2"/>
  <c r="F23" i="2" s="1"/>
  <c r="D22" i="2"/>
  <c r="F22" i="2" s="1"/>
  <c r="D18" i="2"/>
  <c r="F18" i="2" s="1"/>
  <c r="H18" i="2" s="1"/>
  <c r="D17" i="2"/>
  <c r="F17" i="2" s="1"/>
  <c r="D16" i="2"/>
  <c r="F16" i="2" s="1"/>
  <c r="D15" i="2"/>
  <c r="F15" i="2" s="1"/>
  <c r="D14" i="2"/>
  <c r="F14" i="2" s="1"/>
  <c r="D13" i="2"/>
  <c r="F13" i="2" s="1"/>
  <c r="G13" i="2" s="1"/>
  <c r="D9" i="2"/>
  <c r="F9" i="2" s="1"/>
  <c r="G15" i="2" l="1"/>
  <c r="H15" i="2"/>
  <c r="F28" i="2"/>
  <c r="G28" i="2" s="1"/>
  <c r="H9" i="2"/>
  <c r="G9" i="2"/>
  <c r="G14" i="2"/>
  <c r="H14" i="2"/>
  <c r="G18" i="2"/>
  <c r="G35" i="2"/>
  <c r="I35" i="2" s="1"/>
  <c r="I10" i="4"/>
  <c r="G23" i="2"/>
  <c r="H23" i="2"/>
  <c r="G44" i="2"/>
  <c r="G22" i="2"/>
  <c r="H22" i="2"/>
  <c r="G43" i="2"/>
  <c r="H43" i="2"/>
  <c r="G42" i="2"/>
  <c r="H42" i="2"/>
  <c r="G17" i="2"/>
  <c r="H17" i="2"/>
  <c r="G16" i="2"/>
  <c r="H16" i="2"/>
  <c r="H29" i="2"/>
  <c r="I29" i="2" s="1"/>
  <c r="H45" i="2"/>
  <c r="I45" i="2" s="1"/>
  <c r="H44" i="2"/>
  <c r="H41" i="2"/>
  <c r="I41" i="2" s="1"/>
  <c r="H13" i="2"/>
  <c r="I13" i="2" s="1"/>
  <c r="D40" i="1"/>
  <c r="F40" i="1" s="1"/>
  <c r="D39" i="1"/>
  <c r="F39" i="1" s="1"/>
  <c r="G39" i="1" s="1"/>
  <c r="D38" i="1"/>
  <c r="F38" i="1" s="1"/>
  <c r="G38" i="1" s="1"/>
  <c r="D37" i="1"/>
  <c r="F37" i="1" s="1"/>
  <c r="D19" i="1"/>
  <c r="F19" i="1" s="1"/>
  <c r="H19" i="1" s="1"/>
  <c r="D18" i="1"/>
  <c r="F18" i="1" s="1"/>
  <c r="I15" i="2" l="1"/>
  <c r="I14" i="2"/>
  <c r="H28" i="2"/>
  <c r="C6" i="3" s="1"/>
  <c r="I16" i="2"/>
  <c r="I43" i="2"/>
  <c r="I22" i="2"/>
  <c r="I23" i="2"/>
  <c r="G37" i="1"/>
  <c r="I42" i="2"/>
  <c r="I44" i="2"/>
  <c r="D6" i="3"/>
  <c r="H37" i="1"/>
  <c r="G18" i="1"/>
  <c r="H18" i="1"/>
  <c r="G40" i="1"/>
  <c r="H40" i="1"/>
  <c r="G19" i="1"/>
  <c r="I19" i="1" s="1"/>
  <c r="H39" i="1"/>
  <c r="I39" i="1" s="1"/>
  <c r="H38" i="1"/>
  <c r="I28" i="2" l="1"/>
  <c r="C5" i="3"/>
  <c r="E6" i="3"/>
  <c r="I37" i="1"/>
  <c r="I18" i="1"/>
  <c r="I40" i="1"/>
  <c r="D5" i="3" l="1"/>
  <c r="E5" i="3"/>
  <c r="F6" i="3" l="1"/>
  <c r="F5" i="3"/>
</calcChain>
</file>

<file path=xl/sharedStrings.xml><?xml version="1.0" encoding="utf-8"?>
<sst xmlns="http://schemas.openxmlformats.org/spreadsheetml/2006/main" count="239" uniqueCount="162">
  <si>
    <t>Burden item</t>
  </si>
  <si>
    <t>1.  Applications</t>
  </si>
  <si>
    <t>N/A</t>
  </si>
  <si>
    <t xml:space="preserve">  </t>
  </si>
  <si>
    <t>2.  Surveys and Studies</t>
  </si>
  <si>
    <t>3.  Acquisition, Installation, and Utilization of Technology and Systems</t>
  </si>
  <si>
    <t>4.  Reporting Requirements</t>
  </si>
  <si>
    <t>B.  Required activities</t>
  </si>
  <si>
    <t>C.  Create information</t>
  </si>
  <si>
    <t>See 4B</t>
  </si>
  <si>
    <t>D.  Gather existing information</t>
  </si>
  <si>
    <t>E.  Write report</t>
  </si>
  <si>
    <t>Subtotal for Reporting Requirements</t>
  </si>
  <si>
    <t xml:space="preserve">5.  Recordkeeping Requirements </t>
  </si>
  <si>
    <t>See 4A</t>
  </si>
  <si>
    <t>F.  Time to transmit or disclose information</t>
  </si>
  <si>
    <t>G.  Time for audits</t>
  </si>
  <si>
    <t>Subtotal for Recordkeeping Requirements</t>
  </si>
  <si>
    <t xml:space="preserve">3.  Acquisition, Installation, and Utilization of Technology and Systems </t>
  </si>
  <si>
    <t xml:space="preserve">B.  Required activities </t>
  </si>
  <si>
    <t>Report Review:</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</si>
  <si>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</si>
  <si>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</si>
  <si>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</si>
  <si>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</si>
  <si>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</si>
  <si>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</si>
  <si>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</si>
  <si>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Activity</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</si>
  <si>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</si>
  <si>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</si>
  <si>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</si>
  <si>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</si>
  <si>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</si>
  <si>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</si>
  <si>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Assumptions:</t>
  </si>
  <si>
    <t>hr per resp</t>
  </si>
  <si>
    <t>Reporting Hours</t>
  </si>
  <si>
    <t>Recordkeeping Hours</t>
  </si>
  <si>
    <r>
      <t xml:space="preserve">(D) Respondents per year </t>
    </r>
    <r>
      <rPr>
        <b/>
        <vertAlign val="superscript"/>
        <sz val="10"/>
        <rFont val="Times New Roman"/>
        <family val="1"/>
      </rPr>
      <t>a</t>
    </r>
  </si>
  <si>
    <r>
      <t xml:space="preserve">  Notification of compliance status</t>
    </r>
    <r>
      <rPr>
        <vertAlign val="superscript"/>
        <sz val="9"/>
        <rFont val="Times New Roman"/>
        <family val="1"/>
      </rPr>
      <t>c</t>
    </r>
  </si>
  <si>
    <t>Table 2: Average Annual EPA Burden and Cost – NESHAP for Iron and Steel Foundry Area Sources (40 CFR Part 63, Subpart ZZZZZ) (Renewal)</t>
  </si>
  <si>
    <t>Table 1c: Annual Respondent Burden and Cost for All Foundries – NESHAP for Iron and Steel Foundry Area Sources (40 CFR Part 63, Subpart ZZZZZ) (Renewal)</t>
  </si>
  <si>
    <r>
      <t xml:space="preserve">  Notification of performance test</t>
    </r>
    <r>
      <rPr>
        <vertAlign val="superscript"/>
        <sz val="9"/>
        <rFont val="Times New Roman"/>
        <family val="1"/>
      </rPr>
      <t>d</t>
    </r>
  </si>
  <si>
    <t>A.  Familiarization with Regulatory Requirements</t>
  </si>
  <si>
    <r>
      <t>A.  Familiarization with Regulatory Requirements</t>
    </r>
    <r>
      <rPr>
        <vertAlign val="superscript"/>
        <sz val="9"/>
        <color rgb="FF000000"/>
        <rFont val="Times New Roman"/>
        <family val="1"/>
      </rPr>
      <t>a</t>
    </r>
  </si>
  <si>
    <t xml:space="preserve">     Monthly emission averaging calculation</t>
  </si>
  <si>
    <r>
      <t>A.  Familiarization with Regulatory Requirements</t>
    </r>
    <r>
      <rPr>
        <vertAlign val="superscript"/>
        <sz val="9"/>
        <rFont val="Times New Roman"/>
        <family val="1"/>
      </rPr>
      <t>a</t>
    </r>
  </si>
  <si>
    <r>
      <t>TOTAL BURDEN AND COST (rounded)</t>
    </r>
    <r>
      <rPr>
        <b/>
        <vertAlign val="superscript"/>
        <sz val="9"/>
        <rFont val="Times New Roman"/>
        <family val="1"/>
      </rPr>
      <t>e</t>
    </r>
  </si>
  <si>
    <t>(A)</t>
  </si>
  <si>
    <t>Information Collection Activity</t>
  </si>
  <si>
    <t>(B)</t>
  </si>
  <si>
    <t>Number of Respondents</t>
  </si>
  <si>
    <t>(C)</t>
  </si>
  <si>
    <t>Number of Responses</t>
  </si>
  <si>
    <t>(D)</t>
  </si>
  <si>
    <t>Number of Existing Respondents That Keep Records But Do Not Submit Reports</t>
  </si>
  <si>
    <t>(E)</t>
  </si>
  <si>
    <t>Total Annual  Responses</t>
  </si>
  <si>
    <t>E=(BxC)+D</t>
  </si>
  <si>
    <t>Initial Notification</t>
  </si>
  <si>
    <t>Notification of Compliance Status</t>
  </si>
  <si>
    <t>Notification of Foundry Reclassification</t>
  </si>
  <si>
    <t>Semiannual compliance reports (large foundries)</t>
  </si>
  <si>
    <t>Total</t>
  </si>
  <si>
    <r>
      <t xml:space="preserve">(D) Respondents per year </t>
    </r>
    <r>
      <rPr>
        <b/>
        <vertAlign val="superscript"/>
        <sz val="9"/>
        <rFont val="Times New Roman"/>
        <family val="1"/>
      </rPr>
      <t>a</t>
    </r>
  </si>
  <si>
    <r>
      <t xml:space="preserve">(H) Total Cost per year </t>
    </r>
    <r>
      <rPr>
        <b/>
        <vertAlign val="superscript"/>
        <sz val="9"/>
        <rFont val="Times New Roman"/>
        <family val="1"/>
      </rPr>
      <t>b</t>
    </r>
  </si>
  <si>
    <r>
      <t xml:space="preserve">(D) Plants per year </t>
    </r>
    <r>
      <rPr>
        <b/>
        <vertAlign val="superscript"/>
        <sz val="9"/>
        <rFont val="Times New Roman"/>
        <family val="1"/>
      </rPr>
      <t>a</t>
    </r>
    <r>
      <rPr>
        <b/>
        <sz val="9"/>
        <rFont val="Times New Roman"/>
        <family val="1"/>
      </rPr>
      <t xml:space="preserve">  </t>
    </r>
  </si>
  <si>
    <r>
      <t xml:space="preserve">(H) Cost, $ </t>
    </r>
    <r>
      <rPr>
        <b/>
        <vertAlign val="superscript"/>
        <sz val="9"/>
        <rFont val="Times New Roman"/>
        <family val="1"/>
      </rPr>
      <t>b</t>
    </r>
  </si>
  <si>
    <t xml:space="preserve">Labor Cost </t>
  </si>
  <si>
    <t>Total Labor Hours</t>
  </si>
  <si>
    <t>Small Foundry</t>
  </si>
  <si>
    <t>Large Foundry</t>
  </si>
  <si>
    <t>Category</t>
  </si>
  <si>
    <t xml:space="preserve">     Repeat performance tests for opacity</t>
  </si>
  <si>
    <r>
      <t xml:space="preserve">     Scrap specifications</t>
    </r>
    <r>
      <rPr>
        <vertAlign val="superscript"/>
        <sz val="9"/>
        <color rgb="FF000000"/>
        <rFont val="Times New Roman"/>
        <family val="1"/>
      </rPr>
      <t>c</t>
    </r>
  </si>
  <si>
    <r>
      <t xml:space="preserve">     No methanol binder formulation </t>
    </r>
    <r>
      <rPr>
        <vertAlign val="superscript"/>
        <sz val="9"/>
        <color rgb="FF000000"/>
        <rFont val="Times New Roman"/>
        <family val="1"/>
      </rPr>
      <t>d</t>
    </r>
    <r>
      <rPr>
        <sz val="9"/>
        <color rgb="FF000000"/>
        <rFont val="Times New Roman"/>
        <family val="1"/>
      </rPr>
      <t xml:space="preserve"> </t>
    </r>
  </si>
  <si>
    <r>
      <t>d</t>
    </r>
    <r>
      <rPr>
        <sz val="9"/>
        <color rgb="FF000000"/>
        <rFont val="Times New Roman"/>
        <family val="1"/>
      </rPr>
      <t xml:space="preserve"> We have assumed that no burden would be incurred for this requirement because all small area source foundries are already meeting the no methanol requirement.</t>
    </r>
  </si>
  <si>
    <r>
      <t xml:space="preserve">     Initial notification of applicability</t>
    </r>
    <r>
      <rPr>
        <vertAlign val="superscript"/>
        <sz val="9"/>
        <color rgb="FF000000"/>
        <rFont val="Times New Roman"/>
        <family val="1"/>
      </rPr>
      <t>c</t>
    </r>
  </si>
  <si>
    <r>
      <t xml:space="preserve">     Notification of compliance status</t>
    </r>
    <r>
      <rPr>
        <vertAlign val="superscript"/>
        <sz val="9"/>
        <color rgb="FF000000"/>
        <rFont val="Times New Roman"/>
        <family val="1"/>
      </rPr>
      <t>c</t>
    </r>
  </si>
  <si>
    <r>
      <t xml:space="preserve">     Notification of construction/reconstruction</t>
    </r>
    <r>
      <rPr>
        <vertAlign val="superscript"/>
        <sz val="9"/>
        <color rgb="FF000000"/>
        <rFont val="Times New Roman"/>
        <family val="1"/>
      </rPr>
      <t>c</t>
    </r>
  </si>
  <si>
    <r>
      <t xml:space="preserve">     Notification of actual startup</t>
    </r>
    <r>
      <rPr>
        <vertAlign val="superscript"/>
        <sz val="9"/>
        <color rgb="FF000000"/>
        <rFont val="Times New Roman"/>
        <family val="1"/>
      </rPr>
      <t>c</t>
    </r>
  </si>
  <si>
    <r>
      <t xml:space="preserve">     Request for compliance extension</t>
    </r>
    <r>
      <rPr>
        <vertAlign val="superscript"/>
        <sz val="9"/>
        <color rgb="FF000000"/>
        <rFont val="Times New Roman"/>
        <family val="1"/>
      </rPr>
      <t>c</t>
    </r>
  </si>
  <si>
    <t xml:space="preserve">     Notification of repeat performance test</t>
  </si>
  <si>
    <t xml:space="preserve">     Site specific test plan</t>
  </si>
  <si>
    <t xml:space="preserve">     Notification of performance evaluation</t>
  </si>
  <si>
    <t xml:space="preserve">  Quality assurance plan for CEMS/COMS</t>
  </si>
  <si>
    <r>
      <t xml:space="preserve">     NESHAP waiver request</t>
    </r>
    <r>
      <rPr>
        <vertAlign val="superscript"/>
        <sz val="9"/>
        <color rgb="FF000000"/>
        <rFont val="Times New Roman"/>
        <family val="1"/>
      </rPr>
      <t>c</t>
    </r>
  </si>
  <si>
    <r>
      <t xml:space="preserve">     Notification of foundry reclassification</t>
    </r>
    <r>
      <rPr>
        <vertAlign val="superscript"/>
        <sz val="9"/>
        <color rgb="FF000000"/>
        <rFont val="Times New Roman"/>
        <family val="1"/>
      </rPr>
      <t>e</t>
    </r>
  </si>
  <si>
    <r>
      <t>e</t>
    </r>
    <r>
      <rPr>
        <sz val="9"/>
        <color rgb="FF000000"/>
        <rFont val="Times New Roman"/>
        <family val="1"/>
      </rPr>
      <t xml:space="preserve"> We have assumed that no small foundries will be reclassified as large foundries.</t>
    </r>
  </si>
  <si>
    <t xml:space="preserve">     Startup, shutdown, and malfunction plan/reports</t>
  </si>
  <si>
    <r>
      <t>E.  Time to enter information</t>
    </r>
    <r>
      <rPr>
        <vertAlign val="superscript"/>
        <sz val="9"/>
        <color rgb="FF000000"/>
        <rFont val="Times New Roman"/>
        <family val="1"/>
      </rPr>
      <t>g</t>
    </r>
  </si>
  <si>
    <r>
      <t>D   Develop record system</t>
    </r>
    <r>
      <rPr>
        <b/>
        <vertAlign val="superscript"/>
        <sz val="9"/>
        <color rgb="FF000000"/>
        <rFont val="Times New Roman"/>
        <family val="1"/>
      </rPr>
      <t xml:space="preserve"> </t>
    </r>
    <r>
      <rPr>
        <vertAlign val="superscript"/>
        <sz val="9"/>
        <color rgb="FF000000"/>
        <rFont val="Times New Roman"/>
        <family val="1"/>
      </rPr>
      <t>f</t>
    </r>
  </si>
  <si>
    <r>
      <t xml:space="preserve">F.  Time to train personnel </t>
    </r>
    <r>
      <rPr>
        <vertAlign val="superscript"/>
        <sz val="9"/>
        <color rgb="FF000000"/>
        <rFont val="Times New Roman"/>
        <family val="1"/>
      </rPr>
      <t>f</t>
    </r>
  </si>
  <si>
    <r>
      <t xml:space="preserve">G.  Time to adjust existing ways </t>
    </r>
    <r>
      <rPr>
        <vertAlign val="superscript"/>
        <sz val="9"/>
        <color rgb="FF000000"/>
        <rFont val="Times New Roman"/>
        <family val="1"/>
      </rPr>
      <t>f</t>
    </r>
  </si>
  <si>
    <r>
      <t>TOTAL LABOR BURDEN AND COST (rounded)</t>
    </r>
    <r>
      <rPr>
        <b/>
        <vertAlign val="superscript"/>
        <sz val="8"/>
        <color rgb="FF000000"/>
        <rFont val="Times New Roman"/>
        <family val="1"/>
      </rPr>
      <t>h</t>
    </r>
  </si>
  <si>
    <r>
      <t>TOTAL CAPITAL AND O&amp;M COST (rounded)</t>
    </r>
    <r>
      <rPr>
        <b/>
        <vertAlign val="superscript"/>
        <sz val="8"/>
        <rFont val="Times New Roman"/>
        <family val="1"/>
      </rPr>
      <t>h</t>
    </r>
  </si>
  <si>
    <r>
      <t>GRAND TOTAL (rounded)</t>
    </r>
    <r>
      <rPr>
        <b/>
        <vertAlign val="superscript"/>
        <sz val="9"/>
        <color rgb="FF000000"/>
        <rFont val="Times New Roman"/>
        <family val="1"/>
      </rPr>
      <t>h</t>
    </r>
  </si>
  <si>
    <r>
      <t xml:space="preserve">d  </t>
    </r>
    <r>
      <rPr>
        <sz val="9"/>
        <color rgb="FF000000"/>
        <rFont val="Times New Roman"/>
        <family val="1"/>
      </rPr>
      <t xml:space="preserve">We have assumed that all foundries would need to conduct performance tests to demonstrate compliance with the opacity limit in §63.10895(e) at least every 6 months and will not implement a process change likely to increase fugitive emissions over the 3 year period of this ICR. Opacity performance tests should be conducted over 3-hour period as specified in </t>
    </r>
    <r>
      <rPr>
        <sz val="9"/>
        <color rgb="FF000000"/>
        <rFont val="Calibri"/>
        <family val="2"/>
      </rPr>
      <t>§</t>
    </r>
    <r>
      <rPr>
        <sz val="9"/>
        <color rgb="FF000000"/>
        <rFont val="Times New Roman"/>
        <family val="1"/>
      </rPr>
      <t xml:space="preserve">63.6(h)(5)(ii). Assume one observation location can be used per foundry. No separate notification required.    </t>
    </r>
  </si>
  <si>
    <r>
      <t xml:space="preserve">     Scrap material specifications</t>
    </r>
    <r>
      <rPr>
        <vertAlign val="superscript"/>
        <sz val="9"/>
        <rFont val="Times New Roman"/>
        <family val="1"/>
      </rPr>
      <t>e</t>
    </r>
  </si>
  <si>
    <r>
      <t xml:space="preserve">     Prepare operation &amp; maintenance plan</t>
    </r>
    <r>
      <rPr>
        <vertAlign val="superscript"/>
        <sz val="9"/>
        <rFont val="Times New Roman"/>
        <family val="1"/>
      </rPr>
      <t>e</t>
    </r>
  </si>
  <si>
    <r>
      <t xml:space="preserve">     No methanol binder formulation </t>
    </r>
    <r>
      <rPr>
        <vertAlign val="superscript"/>
        <sz val="9"/>
        <rFont val="Times New Roman"/>
        <family val="1"/>
      </rPr>
      <t>e</t>
    </r>
    <r>
      <rPr>
        <sz val="9"/>
        <rFont val="Times New Roman"/>
        <family val="1"/>
      </rPr>
      <t xml:space="preserve"> </t>
    </r>
  </si>
  <si>
    <r>
      <t xml:space="preserve">     Initial performance tests </t>
    </r>
    <r>
      <rPr>
        <vertAlign val="superscript"/>
        <sz val="9"/>
        <rFont val="Times New Roman"/>
        <family val="1"/>
      </rPr>
      <t>e</t>
    </r>
  </si>
  <si>
    <r>
      <t xml:space="preserve">     Initial and periodic inspections of PM control devices, monthly inspection of capture systems </t>
    </r>
    <r>
      <rPr>
        <vertAlign val="superscript"/>
        <sz val="9"/>
        <rFont val="Times New Roman"/>
        <family val="1"/>
      </rPr>
      <t>f</t>
    </r>
  </si>
  <si>
    <r>
      <t xml:space="preserve">    Monthly emissions averaging calculations </t>
    </r>
    <r>
      <rPr>
        <vertAlign val="superscript"/>
        <sz val="9"/>
        <rFont val="Times New Roman"/>
        <family val="1"/>
      </rPr>
      <t>g</t>
    </r>
  </si>
  <si>
    <r>
      <t xml:space="preserve">f  </t>
    </r>
    <r>
      <rPr>
        <sz val="9"/>
        <color rgb="FF000000"/>
        <rFont val="Times New Roman"/>
        <family val="1"/>
      </rPr>
      <t xml:space="preserve">We have assumed that all large foundries must conduct inspection of control device and capture system. </t>
    </r>
  </si>
  <si>
    <r>
      <t xml:space="preserve">     Initial notification of applicability</t>
    </r>
    <r>
      <rPr>
        <vertAlign val="superscript"/>
        <sz val="9"/>
        <rFont val="Times New Roman"/>
        <family val="1"/>
      </rPr>
      <t>e</t>
    </r>
  </si>
  <si>
    <r>
      <t xml:space="preserve">     Notification of compliance status</t>
    </r>
    <r>
      <rPr>
        <vertAlign val="superscript"/>
        <sz val="9"/>
        <rFont val="Times New Roman"/>
        <family val="1"/>
      </rPr>
      <t>e</t>
    </r>
  </si>
  <si>
    <r>
      <t xml:space="preserve">     Notification of construction/reconstruction</t>
    </r>
    <r>
      <rPr>
        <vertAlign val="superscript"/>
        <sz val="9"/>
        <rFont val="Times New Roman"/>
        <family val="1"/>
      </rPr>
      <t>e</t>
    </r>
  </si>
  <si>
    <r>
      <t xml:space="preserve">     Notification of actual startup</t>
    </r>
    <r>
      <rPr>
        <vertAlign val="superscript"/>
        <sz val="9"/>
        <rFont val="Times New Roman"/>
        <family val="1"/>
      </rPr>
      <t>e</t>
    </r>
  </si>
  <si>
    <r>
      <t xml:space="preserve">h </t>
    </r>
    <r>
      <rPr>
        <sz val="9"/>
        <color rgb="FF000000"/>
        <rFont val="Times New Roman"/>
        <family val="1"/>
      </rPr>
      <t>We have assumed that no foundries will be reclassified as small foundries.</t>
    </r>
  </si>
  <si>
    <r>
      <t xml:space="preserve">     Notification of foundry reclassification</t>
    </r>
    <r>
      <rPr>
        <vertAlign val="superscript"/>
        <sz val="9"/>
        <rFont val="Times New Roman"/>
        <family val="1"/>
      </rPr>
      <t>h</t>
    </r>
  </si>
  <si>
    <r>
      <t xml:space="preserve">     Request for compliance extension</t>
    </r>
    <r>
      <rPr>
        <vertAlign val="superscript"/>
        <sz val="9"/>
        <rFont val="Times New Roman"/>
        <family val="1"/>
      </rPr>
      <t>c</t>
    </r>
  </si>
  <si>
    <r>
      <t xml:space="preserve">     Notification of repeat PM performance test </t>
    </r>
    <r>
      <rPr>
        <vertAlign val="superscript"/>
        <sz val="9"/>
        <rFont val="Times New Roman"/>
        <family val="1"/>
      </rPr>
      <t>c</t>
    </r>
  </si>
  <si>
    <r>
      <t xml:space="preserve">     Site specific test plan </t>
    </r>
    <r>
      <rPr>
        <vertAlign val="superscript"/>
        <sz val="9"/>
        <rFont val="Times New Roman"/>
        <family val="1"/>
      </rPr>
      <t>e</t>
    </r>
  </si>
  <si>
    <r>
      <t xml:space="preserve">     Notification of performance evaluation</t>
    </r>
    <r>
      <rPr>
        <vertAlign val="superscript"/>
        <sz val="9"/>
        <rFont val="Times New Roman"/>
        <family val="1"/>
      </rPr>
      <t>e</t>
    </r>
  </si>
  <si>
    <r>
      <t xml:space="preserve">     NESHAP waiver request</t>
    </r>
    <r>
      <rPr>
        <vertAlign val="superscript"/>
        <sz val="9"/>
        <rFont val="Times New Roman"/>
        <family val="1"/>
      </rPr>
      <t>e</t>
    </r>
  </si>
  <si>
    <r>
      <t xml:space="preserve">     Quality assurance plan for CEMS/COMS</t>
    </r>
    <r>
      <rPr>
        <vertAlign val="superscript"/>
        <sz val="9"/>
        <rFont val="Times New Roman"/>
        <family val="1"/>
      </rPr>
      <t>e</t>
    </r>
  </si>
  <si>
    <r>
      <t xml:space="preserve">i </t>
    </r>
    <r>
      <rPr>
        <sz val="9"/>
        <color rgb="FF000000"/>
        <rFont val="Times New Roman"/>
        <family val="1"/>
      </rPr>
      <t>We have assumed all large foundries will have to submit semi-annual compliance reports.</t>
    </r>
  </si>
  <si>
    <r>
      <t>C.  Implement activities</t>
    </r>
    <r>
      <rPr>
        <vertAlign val="superscript"/>
        <sz val="9"/>
        <color rgb="FF000000"/>
        <rFont val="Times New Roman"/>
        <family val="1"/>
      </rPr>
      <t xml:space="preserve"> f</t>
    </r>
  </si>
  <si>
    <r>
      <t>B.  Plan activities</t>
    </r>
    <r>
      <rPr>
        <vertAlign val="superscript"/>
        <sz val="9"/>
        <color rgb="FF000000"/>
        <rFont val="Times New Roman"/>
        <family val="1"/>
      </rPr>
      <t>f</t>
    </r>
  </si>
  <si>
    <r>
      <t>g</t>
    </r>
    <r>
      <rPr>
        <sz val="9"/>
        <color rgb="FF000000"/>
        <rFont val="Times New Roman"/>
        <family val="1"/>
      </rPr>
      <t xml:space="preserve"> We assumed half of the large area source foundries (75/2 = 37.5) would use the emissions averaging provisions.</t>
    </r>
  </si>
  <si>
    <r>
      <t>B.  Plan activities</t>
    </r>
    <r>
      <rPr>
        <vertAlign val="superscript"/>
        <sz val="9"/>
        <rFont val="Times New Roman"/>
        <family val="1"/>
      </rPr>
      <t xml:space="preserve"> j</t>
    </r>
  </si>
  <si>
    <r>
      <t>C.  Implement activities</t>
    </r>
    <r>
      <rPr>
        <vertAlign val="superscript"/>
        <sz val="9"/>
        <rFont val="Times New Roman"/>
        <family val="1"/>
      </rPr>
      <t xml:space="preserve"> j</t>
    </r>
  </si>
  <si>
    <r>
      <t>D   Develop record system</t>
    </r>
    <r>
      <rPr>
        <vertAlign val="superscript"/>
        <sz val="9"/>
        <rFont val="Times New Roman"/>
        <family val="1"/>
      </rPr>
      <t xml:space="preserve"> j</t>
    </r>
  </si>
  <si>
    <r>
      <t>E.  Time to enter information</t>
    </r>
    <r>
      <rPr>
        <vertAlign val="superscript"/>
        <sz val="9"/>
        <rFont val="Times New Roman"/>
        <family val="1"/>
      </rPr>
      <t xml:space="preserve"> k</t>
    </r>
  </si>
  <si>
    <r>
      <t xml:space="preserve">k   </t>
    </r>
    <r>
      <rPr>
        <sz val="9"/>
        <color rgb="FF000000"/>
        <rFont val="Times New Roman"/>
        <family val="1"/>
      </rPr>
      <t xml:space="preserve">We have assumed that large foundries must record information to demonstrate compliance with pollution prevention management practices for metallic scrap and binder formulations and information to demonstrate compliance with monitoring; inspection; operation and maintenance; startups, shutdowns, and malfunctions; and other requirements of the General Provisions (40 CFR part 63, subpart A). In addition, record to record information to demonstrate compliance with the PM and opacity standards. </t>
    </r>
  </si>
  <si>
    <r>
      <rPr>
        <vertAlign val="superscript"/>
        <sz val="9"/>
        <rFont val="Times New Roman"/>
        <family val="1"/>
      </rPr>
      <t xml:space="preserve">l </t>
    </r>
    <r>
      <rPr>
        <sz val="9"/>
        <rFont val="Times New Roman"/>
        <family val="1"/>
      </rPr>
      <t>Totals have been rounded to 3 significant figures. Figures may not add exactly due to rounding. Large foundries are not assumed to incur any capital or O&amp;M costs.</t>
    </r>
  </si>
  <si>
    <r>
      <t>G.  Time to adjust existing ways</t>
    </r>
    <r>
      <rPr>
        <vertAlign val="superscript"/>
        <sz val="9"/>
        <rFont val="Times New Roman"/>
        <family val="1"/>
      </rPr>
      <t>j</t>
    </r>
  </si>
  <si>
    <r>
      <t xml:space="preserve">F.  Time to train personnel </t>
    </r>
    <r>
      <rPr>
        <vertAlign val="superscript"/>
        <sz val="9"/>
        <rFont val="Times New Roman"/>
        <family val="1"/>
      </rPr>
      <t>j</t>
    </r>
  </si>
  <si>
    <r>
      <t>F.  Time to transmit or disclose information</t>
    </r>
    <r>
      <rPr>
        <vertAlign val="superscript"/>
        <sz val="9"/>
        <rFont val="Times New Roman"/>
        <family val="1"/>
      </rPr>
      <t xml:space="preserve"> k</t>
    </r>
  </si>
  <si>
    <r>
      <t>TOTAL LABOR BURDEN AND COST (rounded)</t>
    </r>
    <r>
      <rPr>
        <b/>
        <vertAlign val="superscript"/>
        <sz val="9"/>
        <rFont val="Times New Roman"/>
        <family val="1"/>
      </rPr>
      <t>l</t>
    </r>
  </si>
  <si>
    <r>
      <t>TOTAL CAPITAL AND O&amp;M COST (rounded)</t>
    </r>
    <r>
      <rPr>
        <b/>
        <vertAlign val="superscript"/>
        <sz val="9"/>
        <rFont val="Times New Roman"/>
        <family val="1"/>
      </rPr>
      <t>l</t>
    </r>
  </si>
  <si>
    <r>
      <t>GRAND TOTAL (rounded)</t>
    </r>
    <r>
      <rPr>
        <b/>
        <vertAlign val="superscript"/>
        <sz val="9"/>
        <rFont val="Times New Roman"/>
        <family val="1"/>
      </rPr>
      <t>l</t>
    </r>
  </si>
  <si>
    <r>
      <t>On-going Performance Test for PM</t>
    </r>
    <r>
      <rPr>
        <vertAlign val="superscript"/>
        <sz val="9"/>
        <rFont val="Times New Roman"/>
        <family val="1"/>
      </rPr>
      <t>c</t>
    </r>
  </si>
  <si>
    <r>
      <t>On-going Performance Test for Opacity</t>
    </r>
    <r>
      <rPr>
        <vertAlign val="superscript"/>
        <sz val="9"/>
        <rFont val="Times New Roman"/>
        <family val="1"/>
      </rPr>
      <t>d</t>
    </r>
  </si>
  <si>
    <r>
      <t xml:space="preserve">  </t>
    </r>
    <r>
      <rPr>
        <sz val="9"/>
        <rFont val="Times New Roman"/>
        <family val="1"/>
      </rPr>
      <t>Semiannual compliance report - small</t>
    </r>
    <r>
      <rPr>
        <vertAlign val="superscript"/>
        <sz val="9"/>
        <rFont val="Times New Roman"/>
        <family val="1"/>
      </rPr>
      <t>a</t>
    </r>
  </si>
  <si>
    <r>
      <t xml:space="preserve">  </t>
    </r>
    <r>
      <rPr>
        <sz val="9"/>
        <rFont val="Times New Roman"/>
        <family val="1"/>
      </rPr>
      <t>Semiannual compliance report - large</t>
    </r>
    <r>
      <rPr>
        <vertAlign val="superscript"/>
        <sz val="9"/>
        <rFont val="Times New Roman"/>
        <family val="1"/>
      </rPr>
      <t>a</t>
    </r>
  </si>
  <si>
    <t xml:space="preserve">     Semiannual compliance reports</t>
  </si>
  <si>
    <r>
      <t xml:space="preserve">     Semiannual compliance reports </t>
    </r>
    <r>
      <rPr>
        <vertAlign val="superscript"/>
        <sz val="9"/>
        <rFont val="Times New Roman"/>
        <family val="1"/>
      </rPr>
      <t>i</t>
    </r>
  </si>
  <si>
    <t>Semiannual compliance reports (small foundries)</t>
  </si>
  <si>
    <r>
      <t xml:space="preserve">     Report of performance test (through CEDRI using ERT) </t>
    </r>
    <r>
      <rPr>
        <vertAlign val="superscript"/>
        <sz val="9"/>
        <rFont val="Times New Roman"/>
        <family val="1"/>
      </rPr>
      <t>c</t>
    </r>
  </si>
  <si>
    <r>
      <t xml:space="preserve">  Performance test report</t>
    </r>
    <r>
      <rPr>
        <vertAlign val="superscript"/>
        <sz val="9"/>
        <rFont val="Times New Roman"/>
        <family val="1"/>
      </rPr>
      <t>d</t>
    </r>
  </si>
  <si>
    <r>
      <t>a</t>
    </r>
    <r>
      <rPr>
        <sz val="9"/>
        <color theme="1"/>
        <rFont val="Times New Roman"/>
        <family val="1"/>
      </rPr>
      <t xml:space="preserve"> This table is specific to area source foundries classified as small iron and steel foundries. A total of 315 of the 390 area source foundries are small foundries and 75 are large foundries. No new area source foundries are projected during the 3-year term of this ICR. We assume all respondents will have to spend time familiarizing themselves with regulatory requirements each year.</t>
    </r>
  </si>
  <si>
    <r>
      <t>g</t>
    </r>
    <r>
      <rPr>
        <sz val="9"/>
        <color theme="1"/>
        <rFont val="Times New Roman"/>
        <family val="1"/>
      </rPr>
      <t xml:space="preserve"> We have assumed that small foundries must record information to demonstrate compliance with pollution prevention management practices for metallic scrap and binder formulations.</t>
    </r>
  </si>
  <si>
    <r>
      <t xml:space="preserve">h </t>
    </r>
    <r>
      <rPr>
        <sz val="9"/>
        <color rgb="FF000000"/>
        <rFont val="Times New Roman"/>
        <family val="1"/>
      </rPr>
      <t>Totals have been rounded to 3 significant figures. Figures may not add exactly due to rounding. Small foundries are not assumed to incur any capital or O&amp;M costs.</t>
    </r>
  </si>
  <si>
    <r>
      <t>a</t>
    </r>
    <r>
      <rPr>
        <sz val="9"/>
        <color rgb="FF000000"/>
        <rFont val="Times New Roman"/>
        <family val="1"/>
      </rPr>
      <t xml:space="preserve"> This table is specific to area source foundries classified as large iron and steel foundries. There are an estimated 390 area source foundries, 75 of which are expected to be classified as large foundries. No new area source foundries are projected during the 3-year term of this ICR. We assume all respondents will have to spend time familiarizing themselves with regulatory requirements each year.</t>
    </r>
  </si>
  <si>
    <r>
      <t xml:space="preserve">c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</si>
  <si>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 xml:space="preserve">d </t>
    </r>
    <r>
      <rPr>
        <sz val="9"/>
        <color theme="1"/>
        <rFont val="Times New Roman"/>
        <family val="1"/>
      </rPr>
      <t xml:space="preserve">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change to an operating limit or a process change likely to increase HAP emissions.  </t>
    </r>
  </si>
  <si>
    <r>
      <t xml:space="preserve">e </t>
    </r>
    <r>
      <rPr>
        <sz val="9"/>
        <color theme="1"/>
        <rFont val="Times New Roman"/>
        <family val="1"/>
      </rPr>
      <t>Totals have been rounded to 3 significant figures. Figures may not add exactly due to rounding.</t>
    </r>
  </si>
  <si>
    <t>Table 1a: Annual Respondent Burden and Cost for Small Foundries – NESHAP for Iron and Steel Foundry Area Sources (40 CFR Part 63, Subpart ZZZZZ) (Renewal)</t>
  </si>
  <si>
    <t>Table 1b: Annual Respondent Burden and Cost for Large Foundries – NESHAP for Iron and Steel Foundry Area Sources (40 CFR Part 63, Subpart ZZZZZ) (Renewal)</t>
  </si>
  <si>
    <r>
      <t xml:space="preserve">b  </t>
    </r>
    <r>
      <rPr>
        <sz val="9"/>
        <color rgb="FF000000"/>
        <rFont val="Times New Roman"/>
        <family val="1"/>
      </rPr>
      <t>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to account for the benefit packages available to those employed by private industry.</t>
    </r>
  </si>
  <si>
    <r>
      <rPr>
        <vertAlign val="superscript"/>
        <sz val="9"/>
        <color theme="1"/>
        <rFont val="Times New Roman"/>
        <family val="1"/>
      </rPr>
      <t>a</t>
    </r>
    <r>
      <rPr>
        <sz val="9"/>
        <color theme="1"/>
        <rFont val="Times New Roman"/>
        <family val="1"/>
      </rPr>
      <t xml:space="preserve"> Taking into account shutdown data for foundries, we have assumed that there are 390 existing iron and steel foundries that are area sources. No new sources are projected during the 3-year term of this ICR. A total of 315 of the 390 facilities are small foundries and 75 are large foundries. All foundries have to submit semiannual compliance reports.</t>
    </r>
  </si>
  <si>
    <r>
      <t xml:space="preserve">b  </t>
    </r>
    <r>
      <rPr>
        <sz val="9"/>
        <color rgb="FF000000"/>
        <rFont val="Times New Roman"/>
        <family val="1"/>
      </rPr>
      <t xml:space="preserve">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</si>
  <si>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 xml:space="preserve">  Initial notification of applicability</t>
    </r>
    <r>
      <rPr>
        <vertAlign val="superscript"/>
        <sz val="9"/>
        <rFont val="Times New Roman"/>
        <family val="1"/>
      </rPr>
      <t>c</t>
    </r>
  </si>
  <si>
    <r>
      <t>f</t>
    </r>
    <r>
      <rPr>
        <sz val="9"/>
        <rFont val="Times New Roman"/>
        <family val="1"/>
      </rPr>
      <t xml:space="preserve">  One-time activities from ICR No. 2267.07. We have assumed that all small foundries already reviewed record keeping systems, adjusted methods, and trained employees during the first year after the 2020 rule amendments (85 FR 56080). Subsequent years, these activities would not be needed.</t>
    </r>
  </si>
  <si>
    <r>
      <t xml:space="preserve">c </t>
    </r>
    <r>
      <rPr>
        <sz val="9"/>
        <rFont val="Times New Roman"/>
        <family val="1"/>
      </rPr>
      <t>One-time only costs for new sources.</t>
    </r>
  </si>
  <si>
    <r>
      <t xml:space="preserve">e </t>
    </r>
    <r>
      <rPr>
        <sz val="9"/>
        <rFont val="Times New Roman"/>
        <family val="1"/>
      </rPr>
      <t>One-time only costs</t>
    </r>
    <r>
      <rPr>
        <vertAlign val="superscript"/>
        <sz val="9"/>
        <rFont val="Times New Roman"/>
        <family val="1"/>
      </rPr>
      <t xml:space="preserve">  </t>
    </r>
    <r>
      <rPr>
        <sz val="9"/>
        <rFont val="Times New Roman"/>
        <family val="1"/>
      </rPr>
      <t>for new sources.</t>
    </r>
  </si>
  <si>
    <r>
      <t>j</t>
    </r>
    <r>
      <rPr>
        <sz val="9"/>
        <rFont val="Times New Roman"/>
        <family val="1"/>
      </rPr>
      <t xml:space="preserve"> One-time activities from ICR No. 2267.07. We have assumed that all large foundries already reviewed record keeping systems, adjusted methods, and trained employees during the first year of the 2020 rule amendments (85 FR 56080). Subsequent years, these activities would not be needed.</t>
    </r>
  </si>
  <si>
    <t>Notification of Performance Test for PM (large foundries)</t>
  </si>
  <si>
    <t>Report of Performance Test for PM (large foundries)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</si>
</sst>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quot;$&quot;#,##0.00"/>
    <numFmt numFmtId="165" formatCode="&quot;$&quot;#,##0"/>
    <numFmt numFmtId="166" formatCode="#,##0.0"/>
    <numFmt numFmtId="167" formatCode="0.0"/>
    <numFmt numFmtId="168" formatCode="0.0000000000"/>
  </numFmts>
  <fonts count="38" x14ac:knownFonts="1">
    <font>
      <sz val="11"/>
      <color theme="1"/>
      <name val="Calibri"/>
      <family val="2"/>
      <scheme val="minor"/>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sz val="8"/>
      <color rgb="FF000000"/>
      <name val="Times New Roman"/>
      <family val="1"/>
    </font>
    <font>
      <b/>
      <sz val="10"/>
      <color theme="1"/>
      <name val="Times New Roman"/>
      <family val="1"/>
    </font>
    <font>
      <b/>
      <vertAlign val="superscript"/>
      <sz val="10"/>
      <color theme="1"/>
      <name val="Times New Roman"/>
      <family val="1"/>
    </font>
    <font>
      <b/>
      <i/>
      <sz val="9"/>
      <color rgb="FF000000"/>
      <name val="Times New Roman"/>
      <family val="1"/>
    </font>
    <font>
      <b/>
      <sz val="9"/>
      <color theme="1"/>
      <name val="Times New Roman"/>
      <family val="1"/>
    </font>
    <font>
      <sz val="11"/>
      <color rgb="FFFF0000"/>
      <name val="Calibri"/>
      <family val="2"/>
      <scheme val="minor"/>
    </font>
    <font>
      <b/>
      <sz val="10"/>
      <name val="Times New Roman"/>
      <family val="1"/>
    </font>
    <font>
      <b/>
      <sz val="11"/>
      <color theme="1"/>
      <name val="Times New Roman"/>
      <family val="1"/>
    </font>
    <font>
      <b/>
      <vertAlign val="superscript"/>
      <sz val="10"/>
      <name val="Times New Roman"/>
      <family val="1"/>
    </font>
    <font>
      <sz val="11"/>
      <name val="Calibri"/>
      <family val="2"/>
      <scheme val="minor"/>
    </font>
    <font>
      <sz val="9"/>
      <name val="Times New Roman"/>
      <family val="1"/>
    </font>
    <font>
      <sz val="9"/>
      <name val="Arial"/>
      <family val="2"/>
    </font>
    <font>
      <vertAlign val="superscript"/>
      <sz val="9"/>
      <name val="Times New Roman"/>
      <family val="1"/>
    </font>
    <font>
      <b/>
      <sz val="9"/>
      <name val="Times New Roman"/>
      <family val="1"/>
    </font>
    <font>
      <b/>
      <vertAlign val="superscript"/>
      <sz val="9"/>
      <name val="Times New Roman"/>
      <family val="1"/>
    </font>
    <font>
      <b/>
      <i/>
      <sz val="9"/>
      <name val="Times New Roman"/>
      <family val="1"/>
    </font>
    <font>
      <b/>
      <sz val="8"/>
      <name val="Times New Roman"/>
      <family val="1"/>
    </font>
    <font>
      <sz val="12"/>
      <name val="Arial"/>
      <family val="2"/>
    </font>
    <font>
      <vertAlign val="superscript"/>
      <sz val="9"/>
      <color theme="1"/>
      <name val="Times New Roman"/>
      <family val="1"/>
    </font>
    <font>
      <sz val="9"/>
      <color theme="1"/>
      <name val="Times New Roman"/>
      <family val="1"/>
    </font>
    <font>
      <b/>
      <sz val="11"/>
      <color theme="1"/>
      <name val="Calibri"/>
      <family val="2"/>
      <scheme val="minor"/>
    </font>
    <font>
      <strike/>
      <sz val="11"/>
      <color rgb="FFFF0000"/>
      <name val="Calibri"/>
      <family val="2"/>
      <scheme val="minor"/>
    </font>
    <font>
      <b/>
      <vertAlign val="superscript"/>
      <sz val="8"/>
      <color rgb="FF000000"/>
      <name val="Times New Roman"/>
      <family val="1"/>
    </font>
    <font>
      <b/>
      <vertAlign val="superscript"/>
      <sz val="8"/>
      <name val="Times New Roman"/>
      <family val="1"/>
    </font>
    <font>
      <sz val="9"/>
      <name val="Calibri"/>
      <family val="2"/>
      <scheme val="minor"/>
    </font>
    <font>
      <sz val="9"/>
      <color rgb="FFFF0000"/>
      <name val="Calibri"/>
      <family val="2"/>
      <scheme val="minor"/>
    </font>
    <font>
      <b/>
      <sz val="9"/>
      <name val="Calibri"/>
      <family val="2"/>
      <scheme val="minor"/>
    </font>
    <font>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sz val="9"/>
      <color rgb="FF000000"/>
      <name val="Calibri"/>
      <family val="2"/>
    </font>
    <font>
      <sz val="12"/>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s>
  <cellStyleXfs count="1">
    <xf numFmtId="0" fontId="0" fillId="0" borderId="0"/>
  </cellStyleXfs>
  <cellXfs count="157">
    <xf numFmtId="0" fontId="0" fillId="0" borderId="0" xfId="0"/>
    <xf numFmtId="0" fontId="6" fillId="0" borderId="1" xfId="0" applyFont="1" applyBorder="1" applyAlignment="1">
      <alignment horizontal="center" vertical="center" wrapText="1"/>
    </xf>
    <xf numFmtId="0" fontId="3" fillId="0" borderId="1" xfId="0" applyFont="1" applyBorder="1" applyAlignment="1">
      <alignment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0" fontId="8" fillId="0" borderId="1" xfId="0" applyFont="1" applyBorder="1" applyAlignment="1">
      <alignment vertical="top"/>
    </xf>
    <xf numFmtId="0" fontId="5" fillId="0" borderId="5" xfId="0" applyFont="1" applyBorder="1" applyAlignment="1">
      <alignment horizontal="left" vertical="center"/>
    </xf>
    <xf numFmtId="2" fontId="3" fillId="0" borderId="1" xfId="0" applyNumberFormat="1" applyFont="1" applyBorder="1" applyAlignment="1">
      <alignment horizontal="center" vertical="top"/>
    </xf>
    <xf numFmtId="0" fontId="1" fillId="0" borderId="6" xfId="0" applyFont="1" applyFill="1" applyBorder="1" applyAlignment="1">
      <alignment horizontal="left" vertical="center"/>
    </xf>
    <xf numFmtId="165" fontId="3" fillId="0" borderId="1" xfId="0" applyNumberFormat="1" applyFont="1" applyBorder="1" applyAlignment="1">
      <alignment horizontal="center" vertical="top"/>
    </xf>
    <xf numFmtId="0" fontId="3" fillId="0" borderId="1" xfId="0" applyFont="1" applyBorder="1" applyAlignment="1">
      <alignment vertical="top"/>
    </xf>
    <xf numFmtId="0" fontId="10" fillId="0" borderId="0" xfId="0" applyFont="1"/>
    <xf numFmtId="0" fontId="12" fillId="0" borderId="0" xfId="0" applyFont="1"/>
    <xf numFmtId="0" fontId="1" fillId="0" borderId="0" xfId="0" applyFont="1" applyFill="1" applyBorder="1" applyAlignment="1">
      <alignment horizontal="left" vertical="center"/>
    </xf>
    <xf numFmtId="0" fontId="9" fillId="0" borderId="0" xfId="0" applyFont="1" applyBorder="1" applyAlignment="1">
      <alignment horizontal="center" vertical="center"/>
    </xf>
    <xf numFmtId="3"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166"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11" fillId="0" borderId="1" xfId="0" applyFont="1" applyBorder="1" applyAlignment="1">
      <alignment horizontal="center" vertical="center" wrapText="1"/>
    </xf>
    <xf numFmtId="0" fontId="15" fillId="0" borderId="1" xfId="0" applyFont="1" applyBorder="1" applyAlignment="1">
      <alignment vertical="top"/>
    </xf>
    <xf numFmtId="0" fontId="16" fillId="0" borderId="1" xfId="0" applyFont="1" applyBorder="1" applyAlignment="1">
      <alignment horizontal="right" vertical="top"/>
    </xf>
    <xf numFmtId="0" fontId="15" fillId="0" borderId="1" xfId="0" applyFont="1" applyBorder="1" applyAlignment="1">
      <alignment horizontal="center" vertical="top"/>
    </xf>
    <xf numFmtId="3" fontId="15" fillId="0" borderId="1" xfId="0" applyNumberFormat="1" applyFont="1" applyFill="1" applyBorder="1" applyAlignment="1">
      <alignment horizontal="center" vertical="top"/>
    </xf>
    <xf numFmtId="4" fontId="15" fillId="0" borderId="1" xfId="0" applyNumberFormat="1" applyFont="1" applyFill="1" applyBorder="1" applyAlignment="1">
      <alignment horizontal="center" vertical="top"/>
    </xf>
    <xf numFmtId="0" fontId="15" fillId="0" borderId="1" xfId="0" applyFont="1" applyFill="1" applyBorder="1" applyAlignment="1">
      <alignment horizontal="center" vertical="top"/>
    </xf>
    <xf numFmtId="0" fontId="18" fillId="0" borderId="6" xfId="0" applyFont="1" applyFill="1" applyBorder="1" applyAlignment="1">
      <alignment vertical="top"/>
    </xf>
    <xf numFmtId="6" fontId="18" fillId="0" borderId="6" xfId="0" applyNumberFormat="1" applyFont="1" applyBorder="1"/>
    <xf numFmtId="0" fontId="14" fillId="0" borderId="0" xfId="0" applyFont="1" applyFill="1"/>
    <xf numFmtId="1" fontId="15" fillId="0" borderId="1" xfId="0" applyNumberFormat="1" applyFont="1" applyFill="1" applyBorder="1" applyAlignment="1">
      <alignment horizontal="center" vertical="top"/>
    </xf>
    <xf numFmtId="164" fontId="15" fillId="0" borderId="1" xfId="0" applyNumberFormat="1" applyFont="1" applyFill="1" applyBorder="1" applyAlignment="1">
      <alignment horizontal="center" vertical="top"/>
    </xf>
    <xf numFmtId="2" fontId="15" fillId="0" borderId="1" xfId="0" applyNumberFormat="1" applyFont="1" applyFill="1" applyBorder="1" applyAlignment="1">
      <alignment horizontal="center" vertical="top"/>
    </xf>
    <xf numFmtId="0" fontId="20" fillId="0" borderId="1" xfId="0" applyFont="1" applyFill="1" applyBorder="1" applyAlignment="1">
      <alignment vertical="top"/>
    </xf>
    <xf numFmtId="167" fontId="15" fillId="0" borderId="1" xfId="0" applyNumberFormat="1" applyFont="1" applyFill="1" applyBorder="1" applyAlignment="1">
      <alignment horizontal="center" vertical="top"/>
    </xf>
    <xf numFmtId="0" fontId="4" fillId="0" borderId="0" xfId="0" applyFont="1" applyAlignment="1">
      <alignment vertical="center"/>
    </xf>
    <xf numFmtId="165" fontId="8" fillId="0" borderId="1" xfId="0" applyNumberFormat="1" applyFont="1" applyBorder="1" applyAlignment="1">
      <alignment horizontal="center" vertical="top"/>
    </xf>
    <xf numFmtId="0" fontId="21" fillId="0" borderId="8" xfId="0" applyFont="1" applyFill="1" applyBorder="1" applyAlignment="1">
      <alignment vertical="top"/>
    </xf>
    <xf numFmtId="3" fontId="20"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Fill="1" applyBorder="1" applyAlignment="1">
      <alignment vertical="top"/>
    </xf>
    <xf numFmtId="0" fontId="22" fillId="0" borderId="1" xfId="0" applyFont="1" applyFill="1" applyBorder="1" applyAlignment="1">
      <alignment horizontal="right" vertical="top"/>
    </xf>
    <xf numFmtId="0" fontId="9" fillId="0" borderId="1" xfId="0" applyFont="1" applyBorder="1" applyAlignment="1">
      <alignment horizontal="center" vertical="center"/>
    </xf>
    <xf numFmtId="0" fontId="26" fillId="0" borderId="0" xfId="0" applyFont="1"/>
    <xf numFmtId="0" fontId="3" fillId="0" borderId="1" xfId="0" applyFont="1" applyFill="1" applyBorder="1" applyAlignment="1">
      <alignment horizontal="center" vertical="top"/>
    </xf>
    <xf numFmtId="165" fontId="18" fillId="0" borderId="1" xfId="0" applyNumberFormat="1" applyFont="1" applyFill="1" applyBorder="1" applyAlignment="1">
      <alignment horizontal="center" vertical="top"/>
    </xf>
    <xf numFmtId="165" fontId="1" fillId="0" borderId="1" xfId="0" applyNumberFormat="1" applyFont="1" applyBorder="1" applyAlignment="1">
      <alignment horizontal="center" vertical="center"/>
    </xf>
    <xf numFmtId="0" fontId="15" fillId="0" borderId="1" xfId="0" applyFont="1" applyFill="1" applyBorder="1" applyAlignment="1">
      <alignment vertical="top" wrapText="1"/>
    </xf>
    <xf numFmtId="165" fontId="18" fillId="0" borderId="8" xfId="0" applyNumberFormat="1" applyFont="1" applyFill="1" applyBorder="1" applyAlignment="1">
      <alignment horizontal="center" vertical="top"/>
    </xf>
    <xf numFmtId="166" fontId="15" fillId="0" borderId="1" xfId="0" applyNumberFormat="1" applyFont="1" applyFill="1" applyBorder="1" applyAlignment="1">
      <alignment horizontal="center" vertical="top"/>
    </xf>
    <xf numFmtId="165" fontId="20" fillId="0" borderId="1" xfId="0" applyNumberFormat="1" applyFont="1" applyFill="1" applyBorder="1" applyAlignment="1">
      <alignment horizontal="center" vertical="top"/>
    </xf>
    <xf numFmtId="165" fontId="18" fillId="0" borderId="6" xfId="0" applyNumberFormat="1" applyFont="1" applyFill="1" applyBorder="1" applyAlignment="1">
      <alignment horizontal="center"/>
    </xf>
    <xf numFmtId="3" fontId="15" fillId="0" borderId="1" xfId="0" applyNumberFormat="1" applyFont="1" applyBorder="1" applyAlignment="1">
      <alignment horizontal="center" vertical="top"/>
    </xf>
    <xf numFmtId="0" fontId="9"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25" fillId="0" borderId="0" xfId="0" applyFont="1"/>
    <xf numFmtId="0" fontId="0" fillId="0" borderId="1" xfId="0" applyBorder="1"/>
    <xf numFmtId="0" fontId="10" fillId="0" borderId="0" xfId="0" applyFont="1" applyFill="1"/>
    <xf numFmtId="164" fontId="3" fillId="0" borderId="1" xfId="0" applyNumberFormat="1" applyFont="1" applyFill="1" applyBorder="1" applyAlignment="1">
      <alignment horizontal="center" vertical="top"/>
    </xf>
    <xf numFmtId="0" fontId="0" fillId="0" borderId="0" xfId="0" applyFill="1"/>
    <xf numFmtId="0" fontId="3" fillId="0" borderId="1" xfId="0" applyFont="1" applyFill="1" applyBorder="1" applyAlignment="1">
      <alignment vertical="top"/>
    </xf>
    <xf numFmtId="3" fontId="3" fillId="0" borderId="1" xfId="0" applyNumberFormat="1" applyFont="1" applyFill="1" applyBorder="1" applyAlignment="1">
      <alignment horizontal="center" vertical="top"/>
    </xf>
    <xf numFmtId="167" fontId="3" fillId="0" borderId="1" xfId="0" applyNumberFormat="1" applyFont="1" applyFill="1" applyBorder="1" applyAlignment="1">
      <alignment horizontal="center" vertical="top"/>
    </xf>
    <xf numFmtId="165"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2"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indent="1"/>
    </xf>
    <xf numFmtId="0" fontId="15" fillId="0" borderId="1" xfId="0" applyFont="1" applyFill="1" applyBorder="1" applyAlignment="1">
      <alignment horizontal="left" vertical="top" indent="2"/>
    </xf>
    <xf numFmtId="0" fontId="29" fillId="0" borderId="0" xfId="0" applyFont="1" applyFill="1"/>
    <xf numFmtId="0" fontId="18" fillId="0" borderId="1" xfId="0" applyFont="1" applyFill="1" applyBorder="1" applyAlignment="1">
      <alignment horizontal="center" vertical="center" wrapText="1"/>
    </xf>
    <xf numFmtId="0" fontId="18" fillId="0" borderId="5" xfId="0" applyFont="1" applyFill="1" applyBorder="1" applyAlignment="1">
      <alignment vertical="top"/>
    </xf>
    <xf numFmtId="0" fontId="16" fillId="0" borderId="5" xfId="0" applyFont="1" applyFill="1" applyBorder="1" applyAlignment="1">
      <alignment horizontal="right" vertical="top"/>
    </xf>
    <xf numFmtId="0" fontId="18" fillId="0" borderId="8" xfId="0" applyFont="1" applyFill="1" applyBorder="1" applyAlignment="1">
      <alignment vertical="top"/>
    </xf>
    <xf numFmtId="0" fontId="16" fillId="0" borderId="8" xfId="0" applyFont="1" applyFill="1" applyBorder="1" applyAlignment="1">
      <alignment horizontal="right" vertical="top"/>
    </xf>
    <xf numFmtId="0" fontId="31" fillId="0" borderId="6" xfId="0" applyFont="1" applyFill="1" applyBorder="1"/>
    <xf numFmtId="0" fontId="18" fillId="0" borderId="0" xfId="0" applyFont="1" applyFill="1"/>
    <xf numFmtId="0" fontId="18" fillId="0" borderId="1" xfId="0" applyFont="1" applyFill="1" applyBorder="1" applyAlignment="1">
      <alignment vertical="top"/>
    </xf>
    <xf numFmtId="8" fontId="15" fillId="0" borderId="1" xfId="0" applyNumberFormat="1" applyFont="1" applyFill="1" applyBorder="1" applyAlignment="1">
      <alignment horizontal="right" vertical="top"/>
    </xf>
    <xf numFmtId="6" fontId="15" fillId="0" borderId="1" xfId="0" applyNumberFormat="1" applyFont="1" applyFill="1" applyBorder="1" applyAlignment="1">
      <alignment horizontal="right" vertical="top"/>
    </xf>
    <xf numFmtId="0" fontId="29" fillId="0" borderId="0" xfId="0" applyFont="1"/>
    <xf numFmtId="46" fontId="29" fillId="0" borderId="0" xfId="0" quotePrefix="1" applyNumberFormat="1" applyFont="1" applyFill="1"/>
    <xf numFmtId="0" fontId="18" fillId="0" borderId="1" xfId="0" applyFont="1" applyBorder="1" applyAlignment="1">
      <alignment horizontal="center" vertical="center" wrapText="1"/>
    </xf>
    <xf numFmtId="0" fontId="29" fillId="0" borderId="0" xfId="0" applyFont="1" applyFill="1" applyAlignment="1">
      <alignment wrapText="1"/>
    </xf>
    <xf numFmtId="0" fontId="29" fillId="0" borderId="6" xfId="0" applyFont="1" applyBorder="1"/>
    <xf numFmtId="0" fontId="18" fillId="0" borderId="0" xfId="0" applyFont="1"/>
    <xf numFmtId="0" fontId="30" fillId="0" borderId="0" xfId="0" applyFont="1"/>
    <xf numFmtId="0" fontId="31" fillId="0" borderId="0" xfId="0" applyFont="1"/>
    <xf numFmtId="0" fontId="24" fillId="0" borderId="1" xfId="0" applyFont="1" applyBorder="1" applyAlignment="1">
      <alignment horizontal="center" vertical="center" wrapText="1"/>
    </xf>
    <xf numFmtId="0" fontId="0" fillId="0" borderId="1" xfId="0" applyBorder="1" applyAlignment="1">
      <alignment vertical="top" wrapText="1"/>
    </xf>
    <xf numFmtId="0" fontId="24"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32" fillId="0" borderId="0" xfId="0" applyFont="1"/>
    <xf numFmtId="0" fontId="32" fillId="0" borderId="0" xfId="0" applyFont="1" applyAlignment="1"/>
    <xf numFmtId="0" fontId="33" fillId="0" borderId="1" xfId="0" applyFont="1" applyBorder="1" applyAlignment="1">
      <alignment vertical="top"/>
    </xf>
    <xf numFmtId="0" fontId="33" fillId="0" borderId="1" xfId="0" applyFont="1" applyBorder="1" applyAlignment="1">
      <alignment horizontal="center" vertical="top"/>
    </xf>
    <xf numFmtId="0" fontId="33" fillId="0" borderId="1" xfId="0" applyFont="1" applyFill="1" applyBorder="1" applyAlignment="1">
      <alignment vertical="top"/>
    </xf>
    <xf numFmtId="0" fontId="34" fillId="0" borderId="1" xfId="0" applyFont="1" applyBorder="1" applyAlignment="1">
      <alignment vertical="top"/>
    </xf>
    <xf numFmtId="3" fontId="34" fillId="0" borderId="1" xfId="0" applyNumberFormat="1" applyFont="1" applyFill="1" applyBorder="1" applyAlignment="1">
      <alignment vertical="top"/>
    </xf>
    <xf numFmtId="3" fontId="34" fillId="0" borderId="1" xfId="0" applyNumberFormat="1" applyFont="1" applyBorder="1" applyAlignment="1">
      <alignment horizontal="center" vertical="top"/>
    </xf>
    <xf numFmtId="6" fontId="34" fillId="0" borderId="1" xfId="0" applyNumberFormat="1" applyFont="1" applyBorder="1" applyAlignment="1">
      <alignment horizontal="center" vertical="top"/>
    </xf>
    <xf numFmtId="3" fontId="32" fillId="0" borderId="1" xfId="0" applyNumberFormat="1" applyFont="1" applyBorder="1"/>
    <xf numFmtId="3" fontId="32" fillId="0" borderId="0" xfId="0" applyNumberFormat="1" applyFont="1"/>
    <xf numFmtId="3" fontId="33" fillId="0" borderId="1" xfId="0" applyNumberFormat="1" applyFont="1" applyBorder="1" applyAlignment="1">
      <alignment vertical="top"/>
    </xf>
    <xf numFmtId="3" fontId="33" fillId="0" borderId="1" xfId="0" applyNumberFormat="1" applyFont="1" applyBorder="1" applyAlignment="1">
      <alignment horizontal="center" vertical="top"/>
    </xf>
    <xf numFmtId="6" fontId="33" fillId="0" borderId="1" xfId="0" applyNumberFormat="1" applyFont="1" applyBorder="1" applyAlignment="1">
      <alignment horizontal="center" vertical="top"/>
    </xf>
    <xf numFmtId="3" fontId="32" fillId="0" borderId="0" xfId="0" applyNumberFormat="1" applyFont="1" applyAlignment="1"/>
    <xf numFmtId="1" fontId="32" fillId="0" borderId="0" xfId="0" applyNumberFormat="1" applyFont="1" applyAlignment="1"/>
    <xf numFmtId="0" fontId="35" fillId="0" borderId="0" xfId="0" applyFont="1"/>
    <xf numFmtId="0" fontId="6" fillId="0" borderId="0" xfId="0" applyFont="1"/>
    <xf numFmtId="3" fontId="6" fillId="0" borderId="1" xfId="0" applyNumberFormat="1" applyFont="1" applyBorder="1"/>
    <xf numFmtId="0" fontId="15" fillId="0" borderId="1" xfId="0" applyFont="1" applyFill="1" applyBorder="1" applyAlignment="1">
      <alignment vertical="top"/>
    </xf>
    <xf numFmtId="0" fontId="15" fillId="0" borderId="1" xfId="0" applyFont="1" applyFill="1" applyBorder="1" applyAlignment="1">
      <alignment vertical="top"/>
    </xf>
    <xf numFmtId="165" fontId="1" fillId="0" borderId="1" xfId="0" applyNumberFormat="1" applyFont="1" applyFill="1" applyBorder="1" applyAlignment="1">
      <alignment horizontal="center" vertical="center"/>
    </xf>
    <xf numFmtId="8" fontId="29" fillId="0" borderId="0" xfId="0" applyNumberFormat="1" applyFont="1"/>
    <xf numFmtId="0" fontId="23" fillId="0" borderId="0" xfId="0" applyFont="1" applyAlignment="1">
      <alignment vertical="center"/>
    </xf>
    <xf numFmtId="0" fontId="37" fillId="0" borderId="0" xfId="0" applyFont="1" applyAlignment="1">
      <alignment vertical="center" wrapText="1"/>
    </xf>
    <xf numFmtId="0" fontId="37"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168" fontId="29" fillId="0" borderId="0" xfId="0" applyNumberFormat="1" applyFont="1"/>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Fill="1" applyAlignment="1">
      <alignment horizontal="left"/>
    </xf>
    <xf numFmtId="0" fontId="4" fillId="0" borderId="0" xfId="0" applyFont="1" applyAlignment="1">
      <alignment horizontal="left" vertical="center"/>
    </xf>
    <xf numFmtId="0" fontId="15" fillId="0" borderId="0" xfId="0" applyFont="1" applyFill="1" applyAlignment="1">
      <alignment horizontal="left"/>
    </xf>
    <xf numFmtId="0" fontId="29" fillId="0" borderId="0" xfId="0" applyFont="1" applyAlignment="1">
      <alignment horizontal="left"/>
    </xf>
    <xf numFmtId="0" fontId="23" fillId="0" borderId="0" xfId="0" applyFont="1" applyAlignment="1">
      <alignment horizontal="left" vertical="center"/>
    </xf>
    <xf numFmtId="0" fontId="14" fillId="0" borderId="0" xfId="0" applyFont="1"/>
    <xf numFmtId="0" fontId="3" fillId="0" borderId="1" xfId="0" applyFont="1" applyFill="1" applyBorder="1" applyAlignment="1">
      <alignment vertical="top"/>
    </xf>
    <xf numFmtId="0" fontId="3" fillId="0" borderId="1" xfId="0" applyFont="1" applyBorder="1" applyAlignment="1">
      <alignment vertical="top"/>
    </xf>
    <xf numFmtId="3" fontId="18" fillId="0" borderId="1" xfId="0" applyNumberFormat="1" applyFont="1" applyFill="1" applyBorder="1" applyAlignment="1">
      <alignment horizontal="center" vertical="top"/>
    </xf>
    <xf numFmtId="3" fontId="8" fillId="0" borderId="2" xfId="0" applyNumberFormat="1" applyFont="1" applyFill="1" applyBorder="1" applyAlignment="1">
      <alignment horizontal="center" vertical="top"/>
    </xf>
    <xf numFmtId="3" fontId="8" fillId="0" borderId="3" xfId="0" applyNumberFormat="1" applyFont="1" applyFill="1" applyBorder="1" applyAlignment="1">
      <alignment horizontal="center" vertical="top"/>
    </xf>
    <xf numFmtId="3" fontId="8" fillId="0" borderId="4" xfId="0" applyNumberFormat="1" applyFont="1" applyFill="1" applyBorder="1" applyAlignment="1">
      <alignment horizontal="center" vertical="top"/>
    </xf>
    <xf numFmtId="3" fontId="1" fillId="0" borderId="1" xfId="0" applyNumberFormat="1" applyFont="1" applyBorder="1" applyAlignment="1">
      <alignment horizontal="center" vertical="center"/>
    </xf>
    <xf numFmtId="0" fontId="23" fillId="0" borderId="0" xfId="0" applyFont="1" applyAlignment="1">
      <alignment horizontal="left" vertical="center" wrapText="1"/>
    </xf>
    <xf numFmtId="0" fontId="4" fillId="0" borderId="0" xfId="0" applyFont="1" applyAlignment="1">
      <alignment horizontal="left" vertical="center" wrapText="1"/>
    </xf>
    <xf numFmtId="0" fontId="17" fillId="0" borderId="0" xfId="0" applyFont="1" applyFill="1" applyAlignment="1">
      <alignment horizontal="left" vertical="center" wrapText="1"/>
    </xf>
    <xf numFmtId="3" fontId="18" fillId="0" borderId="6" xfId="0" applyNumberFormat="1" applyFont="1" applyFill="1" applyBorder="1" applyAlignment="1">
      <alignment horizontal="center"/>
    </xf>
    <xf numFmtId="0" fontId="18" fillId="0" borderId="6" xfId="0" applyFont="1" applyFill="1" applyBorder="1" applyAlignment="1">
      <alignment horizontal="center"/>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3" fontId="18" fillId="0" borderId="7"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9" xfId="0" applyNumberFormat="1" applyFont="1" applyFill="1" applyBorder="1" applyAlignment="1">
      <alignment horizontal="center" vertical="top"/>
    </xf>
    <xf numFmtId="3" fontId="20" fillId="0" borderId="2" xfId="0" applyNumberFormat="1" applyFont="1" applyFill="1" applyBorder="1" applyAlignment="1">
      <alignment horizontal="center" vertical="top"/>
    </xf>
    <xf numFmtId="3" fontId="20" fillId="0" borderId="3" xfId="0" applyNumberFormat="1" applyFont="1" applyFill="1" applyBorder="1" applyAlignment="1">
      <alignment horizontal="center" vertical="top"/>
    </xf>
    <xf numFmtId="3" fontId="20" fillId="0" borderId="4" xfId="0" applyNumberFormat="1" applyFont="1" applyFill="1" applyBorder="1" applyAlignment="1">
      <alignment horizontal="center" vertical="top"/>
    </xf>
    <xf numFmtId="3" fontId="18" fillId="0" borderId="6" xfId="0" applyNumberFormat="1" applyFont="1" applyBorder="1" applyAlignment="1">
      <alignment horizontal="center"/>
    </xf>
    <xf numFmtId="0" fontId="2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zoomScaleNormal="100" workbookViewId="0">
      <selection activeCell="F3" sqref="F3:H3"/>
    </sheetView>
  </sheetViews>
  <sheetFormatPr defaultRowHeight="14.5" x14ac:dyDescent="0.35"/>
  <cols>
    <col min="1" max="1" width="43.26953125" customWidth="1"/>
    <col min="2" max="3" width="11.453125" customWidth="1"/>
    <col min="4" max="4" width="13" customWidth="1"/>
    <col min="5" max="5" width="13.81640625" customWidth="1"/>
    <col min="9" max="9" width="11.1796875" bestFit="1" customWidth="1"/>
  </cols>
  <sheetData>
    <row r="1" spans="1:9" x14ac:dyDescent="0.35">
      <c r="A1" t="s">
        <v>150</v>
      </c>
    </row>
    <row r="3" spans="1:9" x14ac:dyDescent="0.35">
      <c r="D3" s="62"/>
      <c r="E3" s="11"/>
      <c r="F3" s="134">
        <v>122.66</v>
      </c>
      <c r="G3" s="134">
        <v>149.84</v>
      </c>
      <c r="H3" s="134">
        <v>60.88</v>
      </c>
    </row>
    <row r="4" spans="1:9" ht="78.75" customHeight="1" x14ac:dyDescent="0.35">
      <c r="A4" s="1" t="s">
        <v>0</v>
      </c>
      <c r="B4" s="1" t="s">
        <v>21</v>
      </c>
      <c r="C4" s="1" t="s">
        <v>22</v>
      </c>
      <c r="D4" s="1" t="s">
        <v>23</v>
      </c>
      <c r="E4" s="19" t="s">
        <v>39</v>
      </c>
      <c r="F4" s="1" t="s">
        <v>24</v>
      </c>
      <c r="G4" s="1" t="s">
        <v>25</v>
      </c>
      <c r="H4" s="1" t="s">
        <v>26</v>
      </c>
      <c r="I4" s="1" t="s">
        <v>27</v>
      </c>
    </row>
    <row r="5" spans="1:9" x14ac:dyDescent="0.35">
      <c r="A5" s="2" t="s">
        <v>1</v>
      </c>
      <c r="B5" s="3" t="s">
        <v>2</v>
      </c>
      <c r="C5" s="3"/>
      <c r="D5" s="3"/>
      <c r="E5" s="3"/>
      <c r="F5" s="3"/>
      <c r="G5" s="3"/>
      <c r="H5" s="3"/>
      <c r="I5" s="3" t="s">
        <v>3</v>
      </c>
    </row>
    <row r="6" spans="1:9" x14ac:dyDescent="0.35">
      <c r="A6" s="2" t="s">
        <v>4</v>
      </c>
      <c r="B6" s="3" t="s">
        <v>2</v>
      </c>
      <c r="C6" s="3"/>
      <c r="D6" s="3"/>
      <c r="E6" s="3"/>
      <c r="F6" s="3"/>
      <c r="G6" s="3"/>
      <c r="H6" s="3"/>
      <c r="I6" s="3" t="s">
        <v>3</v>
      </c>
    </row>
    <row r="7" spans="1:9" x14ac:dyDescent="0.35">
      <c r="A7" s="2" t="s">
        <v>5</v>
      </c>
      <c r="B7" s="3" t="s">
        <v>2</v>
      </c>
      <c r="C7" s="3"/>
      <c r="D7" s="3"/>
      <c r="E7" s="3"/>
      <c r="F7" s="3"/>
      <c r="G7" s="3"/>
      <c r="H7" s="3"/>
      <c r="I7" s="3" t="s">
        <v>3</v>
      </c>
    </row>
    <row r="8" spans="1:9" s="64" customFormat="1" ht="24" customHeight="1" x14ac:dyDescent="0.35">
      <c r="A8" s="135" t="s">
        <v>6</v>
      </c>
      <c r="B8" s="135"/>
      <c r="C8" s="45"/>
      <c r="D8" s="45"/>
      <c r="E8" s="45"/>
      <c r="F8" s="45"/>
      <c r="G8" s="45"/>
      <c r="H8" s="45"/>
      <c r="I8" s="63" t="s">
        <v>3</v>
      </c>
    </row>
    <row r="9" spans="1:9" s="64" customFormat="1" x14ac:dyDescent="0.35">
      <c r="A9" s="65" t="s">
        <v>45</v>
      </c>
      <c r="B9" s="45">
        <v>0.5</v>
      </c>
      <c r="C9" s="45">
        <v>1</v>
      </c>
      <c r="D9" s="45">
        <f>B9*C9</f>
        <v>0.5</v>
      </c>
      <c r="E9" s="45">
        <v>315</v>
      </c>
      <c r="F9" s="66">
        <f>D9*E9</f>
        <v>157.5</v>
      </c>
      <c r="G9" s="67">
        <f>F9*0.05</f>
        <v>7.875</v>
      </c>
      <c r="H9" s="67">
        <f>F9*0.1</f>
        <v>15.75</v>
      </c>
      <c r="I9" s="68">
        <f>F9*F$3+G9*G$3+H9*H$3</f>
        <v>21457.800000000003</v>
      </c>
    </row>
    <row r="10" spans="1:9" s="64" customFormat="1" x14ac:dyDescent="0.35">
      <c r="A10" s="135" t="s">
        <v>7</v>
      </c>
      <c r="B10" s="135"/>
      <c r="C10" s="45"/>
      <c r="D10" s="45"/>
      <c r="E10" s="45"/>
      <c r="F10" s="45"/>
      <c r="G10" s="69"/>
      <c r="H10" s="69"/>
      <c r="I10" s="63" t="s">
        <v>3</v>
      </c>
    </row>
    <row r="11" spans="1:9" s="64" customFormat="1" x14ac:dyDescent="0.35">
      <c r="A11" s="65" t="s">
        <v>74</v>
      </c>
      <c r="B11" s="45" t="s">
        <v>2</v>
      </c>
      <c r="C11" s="45"/>
      <c r="D11" s="45"/>
      <c r="E11" s="45"/>
      <c r="F11" s="45"/>
      <c r="G11" s="70"/>
      <c r="H11" s="70"/>
      <c r="I11" s="63"/>
    </row>
    <row r="12" spans="1:9" s="64" customFormat="1" x14ac:dyDescent="0.35">
      <c r="A12" s="65" t="s">
        <v>75</v>
      </c>
      <c r="B12" s="45">
        <v>4</v>
      </c>
      <c r="C12" s="45">
        <v>1</v>
      </c>
      <c r="D12" s="45">
        <f>B12*C12</f>
        <v>4</v>
      </c>
      <c r="E12" s="45">
        <v>0</v>
      </c>
      <c r="F12" s="45">
        <f t="shared" ref="F12:F14" si="0">D12*E12</f>
        <v>0</v>
      </c>
      <c r="G12" s="69">
        <f t="shared" ref="G12:G14" si="1">F12*0.05</f>
        <v>0</v>
      </c>
      <c r="H12" s="69">
        <f t="shared" ref="H12:H14" si="2">F12*0.1</f>
        <v>0</v>
      </c>
      <c r="I12" s="68">
        <f t="shared" ref="I12:I14" si="3">F12*F$3+G12*G$3+H12*H$3</f>
        <v>0</v>
      </c>
    </row>
    <row r="13" spans="1:9" s="64" customFormat="1" x14ac:dyDescent="0.35">
      <c r="A13" s="65" t="s">
        <v>46</v>
      </c>
      <c r="B13" s="45" t="s">
        <v>2</v>
      </c>
      <c r="C13" s="45"/>
      <c r="D13" s="45"/>
      <c r="E13" s="45"/>
      <c r="F13" s="45"/>
      <c r="G13" s="70"/>
      <c r="H13" s="70"/>
      <c r="I13" s="63"/>
    </row>
    <row r="14" spans="1:9" s="64" customFormat="1" x14ac:dyDescent="0.35">
      <c r="A14" s="65" t="s">
        <v>76</v>
      </c>
      <c r="B14" s="45">
        <v>0</v>
      </c>
      <c r="C14" s="45">
        <v>0</v>
      </c>
      <c r="D14" s="45">
        <f>B14*C14</f>
        <v>0</v>
      </c>
      <c r="E14" s="45">
        <v>0</v>
      </c>
      <c r="F14" s="45">
        <f t="shared" si="0"/>
        <v>0</v>
      </c>
      <c r="G14" s="45">
        <f t="shared" si="1"/>
        <v>0</v>
      </c>
      <c r="H14" s="45">
        <f t="shared" si="2"/>
        <v>0</v>
      </c>
      <c r="I14" s="68">
        <f t="shared" si="3"/>
        <v>0</v>
      </c>
    </row>
    <row r="15" spans="1:9" s="64" customFormat="1" x14ac:dyDescent="0.35">
      <c r="A15" s="65" t="s">
        <v>8</v>
      </c>
      <c r="B15" s="45" t="s">
        <v>9</v>
      </c>
      <c r="C15" s="45"/>
      <c r="D15" s="45"/>
      <c r="E15" s="45"/>
      <c r="F15" s="45"/>
      <c r="G15" s="45"/>
      <c r="H15" s="45"/>
      <c r="I15" s="63" t="s">
        <v>3</v>
      </c>
    </row>
    <row r="16" spans="1:9" x14ac:dyDescent="0.35">
      <c r="A16" s="2" t="s">
        <v>10</v>
      </c>
      <c r="B16" s="3" t="s">
        <v>9</v>
      </c>
      <c r="C16" s="3"/>
      <c r="D16" s="3"/>
      <c r="E16" s="3"/>
      <c r="F16" s="3"/>
      <c r="G16" s="3"/>
      <c r="H16" s="3"/>
      <c r="I16" s="4" t="s">
        <v>3</v>
      </c>
    </row>
    <row r="17" spans="1:9" x14ac:dyDescent="0.35">
      <c r="A17" s="2" t="s">
        <v>11</v>
      </c>
      <c r="B17" s="3" t="s">
        <v>9</v>
      </c>
      <c r="C17" s="3"/>
      <c r="D17" s="3"/>
      <c r="E17" s="3"/>
      <c r="F17" s="3"/>
      <c r="G17" s="3"/>
      <c r="H17" s="3"/>
      <c r="I17" s="4" t="s">
        <v>3</v>
      </c>
    </row>
    <row r="18" spans="1:9" x14ac:dyDescent="0.35">
      <c r="A18" s="10" t="s">
        <v>78</v>
      </c>
      <c r="B18" s="3">
        <v>2</v>
      </c>
      <c r="C18" s="3">
        <v>1</v>
      </c>
      <c r="D18" s="3">
        <f t="shared" ref="D18:D19" si="4">B18*C18</f>
        <v>2</v>
      </c>
      <c r="E18" s="3">
        <v>0</v>
      </c>
      <c r="F18" s="3">
        <f t="shared" ref="F18:F19" si="5">D18*E18</f>
        <v>0</v>
      </c>
      <c r="G18" s="3">
        <f t="shared" ref="G18:G19" si="6">F18*0.05</f>
        <v>0</v>
      </c>
      <c r="H18" s="3">
        <f t="shared" ref="H18:H19" si="7">F18*0.1</f>
        <v>0</v>
      </c>
      <c r="I18" s="9">
        <f t="shared" ref="I18:I19" si="8">F18*F$3+G18*G$3+H18*H$3</f>
        <v>0</v>
      </c>
    </row>
    <row r="19" spans="1:9" x14ac:dyDescent="0.35">
      <c r="A19" s="2" t="s">
        <v>79</v>
      </c>
      <c r="B19" s="3">
        <v>4</v>
      </c>
      <c r="C19" s="3">
        <v>1</v>
      </c>
      <c r="D19" s="3">
        <f t="shared" si="4"/>
        <v>4</v>
      </c>
      <c r="E19" s="3">
        <v>0</v>
      </c>
      <c r="F19" s="3">
        <f t="shared" si="5"/>
        <v>0</v>
      </c>
      <c r="G19" s="18">
        <f t="shared" si="6"/>
        <v>0</v>
      </c>
      <c r="H19" s="18">
        <f t="shared" si="7"/>
        <v>0</v>
      </c>
      <c r="I19" s="9">
        <f t="shared" si="8"/>
        <v>0</v>
      </c>
    </row>
    <row r="20" spans="1:9" s="64" customFormat="1" x14ac:dyDescent="0.35">
      <c r="A20" s="65" t="s">
        <v>80</v>
      </c>
      <c r="B20" s="45" t="s">
        <v>2</v>
      </c>
      <c r="C20" s="45"/>
      <c r="D20" s="45"/>
      <c r="E20" s="45"/>
      <c r="F20" s="45"/>
      <c r="G20" s="45"/>
      <c r="H20" s="45"/>
      <c r="I20" s="63" t="s">
        <v>3</v>
      </c>
    </row>
    <row r="21" spans="1:9" s="64" customFormat="1" x14ac:dyDescent="0.35">
      <c r="A21" s="65" t="s">
        <v>81</v>
      </c>
      <c r="B21" s="45" t="s">
        <v>2</v>
      </c>
      <c r="C21" s="45"/>
      <c r="D21" s="45"/>
      <c r="E21" s="45"/>
      <c r="F21" s="45"/>
      <c r="G21" s="45"/>
      <c r="H21" s="45"/>
      <c r="I21" s="63" t="s">
        <v>3</v>
      </c>
    </row>
    <row r="22" spans="1:9" s="64" customFormat="1" x14ac:dyDescent="0.35">
      <c r="A22" s="65" t="s">
        <v>88</v>
      </c>
      <c r="B22" s="45">
        <v>1</v>
      </c>
      <c r="C22" s="45">
        <v>0</v>
      </c>
      <c r="D22" s="45">
        <f t="shared" ref="D22" si="9">B22*C22</f>
        <v>0</v>
      </c>
      <c r="E22" s="45">
        <v>0</v>
      </c>
      <c r="F22" s="45">
        <f t="shared" ref="F22" si="10">D22*E22</f>
        <v>0</v>
      </c>
      <c r="G22" s="69">
        <f t="shared" ref="G22" si="11">F22*0.05</f>
        <v>0</v>
      </c>
      <c r="H22" s="69">
        <f t="shared" ref="H22" si="12">F22*0.1</f>
        <v>0</v>
      </c>
      <c r="I22" s="68">
        <f t="shared" ref="I22" si="13">F22*F$3+G22*G$3+H22*H$3</f>
        <v>0</v>
      </c>
    </row>
    <row r="23" spans="1:9" s="64" customFormat="1" x14ac:dyDescent="0.35">
      <c r="A23" s="65" t="s">
        <v>82</v>
      </c>
      <c r="B23" s="45" t="s">
        <v>2</v>
      </c>
      <c r="C23" s="45"/>
      <c r="D23" s="45"/>
      <c r="E23" s="45"/>
      <c r="F23" s="45"/>
      <c r="G23" s="45"/>
      <c r="H23" s="45"/>
      <c r="I23" s="63" t="s">
        <v>3</v>
      </c>
    </row>
    <row r="24" spans="1:9" x14ac:dyDescent="0.35">
      <c r="A24" s="65" t="s">
        <v>83</v>
      </c>
      <c r="B24" s="3" t="s">
        <v>2</v>
      </c>
      <c r="C24" s="3"/>
      <c r="D24" s="3"/>
      <c r="E24" s="3"/>
      <c r="F24" s="3"/>
      <c r="G24" s="3"/>
      <c r="H24" s="3"/>
      <c r="I24" s="4" t="s">
        <v>3</v>
      </c>
    </row>
    <row r="25" spans="1:9" x14ac:dyDescent="0.35">
      <c r="A25" s="65" t="s">
        <v>84</v>
      </c>
      <c r="B25" s="3" t="s">
        <v>2</v>
      </c>
      <c r="C25" s="3"/>
      <c r="D25" s="3"/>
      <c r="E25" s="3"/>
      <c r="F25" s="3"/>
      <c r="G25" s="3"/>
      <c r="H25" s="3"/>
      <c r="I25" s="4" t="s">
        <v>3</v>
      </c>
    </row>
    <row r="26" spans="1:9" x14ac:dyDescent="0.35">
      <c r="A26" s="65" t="s">
        <v>85</v>
      </c>
      <c r="B26" s="3" t="s">
        <v>2</v>
      </c>
      <c r="C26" s="3"/>
      <c r="D26" s="3"/>
      <c r="E26" s="3"/>
      <c r="F26" s="3"/>
      <c r="G26" s="3"/>
      <c r="H26" s="3"/>
      <c r="I26" s="4" t="s">
        <v>3</v>
      </c>
    </row>
    <row r="27" spans="1:9" x14ac:dyDescent="0.35">
      <c r="A27" s="71" t="s">
        <v>86</v>
      </c>
      <c r="B27" s="3" t="s">
        <v>2</v>
      </c>
      <c r="C27" s="3"/>
      <c r="D27" s="3"/>
      <c r="E27" s="3"/>
      <c r="F27" s="3"/>
      <c r="G27" s="3"/>
      <c r="H27" s="3"/>
      <c r="I27" s="4" t="s">
        <v>3</v>
      </c>
    </row>
    <row r="28" spans="1:9" x14ac:dyDescent="0.35">
      <c r="A28" s="65" t="s">
        <v>87</v>
      </c>
      <c r="B28" s="3" t="s">
        <v>2</v>
      </c>
      <c r="C28" s="3"/>
      <c r="D28" s="3"/>
      <c r="E28" s="3"/>
      <c r="F28" s="3"/>
      <c r="G28" s="3"/>
      <c r="H28" s="3"/>
      <c r="I28" s="4" t="s">
        <v>3</v>
      </c>
    </row>
    <row r="29" spans="1:9" x14ac:dyDescent="0.35">
      <c r="A29" s="65" t="s">
        <v>90</v>
      </c>
      <c r="B29" s="3" t="s">
        <v>2</v>
      </c>
      <c r="C29" s="3"/>
      <c r="D29" s="3"/>
      <c r="E29" s="3"/>
      <c r="F29" s="3"/>
      <c r="G29" s="3"/>
      <c r="H29" s="3"/>
      <c r="I29" s="4" t="s">
        <v>3</v>
      </c>
    </row>
    <row r="30" spans="1:9" x14ac:dyDescent="0.35">
      <c r="A30" s="117" t="s">
        <v>141</v>
      </c>
      <c r="B30" s="3" t="s">
        <v>2</v>
      </c>
      <c r="C30" s="3"/>
      <c r="D30" s="3"/>
      <c r="E30" s="3"/>
      <c r="F30" s="3"/>
      <c r="G30" s="3"/>
      <c r="H30" s="3"/>
      <c r="I30" s="4"/>
    </row>
    <row r="31" spans="1:9" x14ac:dyDescent="0.35">
      <c r="A31" s="65" t="s">
        <v>138</v>
      </c>
      <c r="B31" s="3">
        <v>4</v>
      </c>
      <c r="C31" s="3">
        <v>2</v>
      </c>
      <c r="D31" s="45">
        <f t="shared" ref="D31" si="14">B31*C31</f>
        <v>8</v>
      </c>
      <c r="E31" s="45">
        <v>315</v>
      </c>
      <c r="F31" s="45">
        <f t="shared" ref="F31" si="15">D31*E31</f>
        <v>2520</v>
      </c>
      <c r="G31" s="69">
        <f t="shared" ref="G31" si="16">F31*0.05</f>
        <v>126</v>
      </c>
      <c r="H31" s="69">
        <f t="shared" ref="H31" si="17">F31*0.1</f>
        <v>252</v>
      </c>
      <c r="I31" s="68">
        <f>F31*F$3+G31*G$3+H31*H$3</f>
        <v>343324.80000000005</v>
      </c>
    </row>
    <row r="32" spans="1:9" x14ac:dyDescent="0.35">
      <c r="A32" s="5" t="s">
        <v>12</v>
      </c>
      <c r="B32" s="3"/>
      <c r="C32" s="3"/>
      <c r="D32" s="3"/>
      <c r="E32" s="3"/>
      <c r="F32" s="138">
        <f>SUM(F5:H31)</f>
        <v>3079.125</v>
      </c>
      <c r="G32" s="139"/>
      <c r="H32" s="140"/>
      <c r="I32" s="35">
        <f>SUM(I5:I31)</f>
        <v>364782.60000000003</v>
      </c>
    </row>
    <row r="33" spans="1:9" x14ac:dyDescent="0.35">
      <c r="A33" s="136" t="s">
        <v>13</v>
      </c>
      <c r="B33" s="136"/>
      <c r="C33" s="136"/>
      <c r="D33" s="3"/>
      <c r="E33" s="3"/>
      <c r="F33" s="3"/>
      <c r="G33" s="3"/>
      <c r="H33" s="3"/>
      <c r="I33" s="4" t="s">
        <v>3</v>
      </c>
    </row>
    <row r="34" spans="1:9" x14ac:dyDescent="0.35">
      <c r="A34" s="2" t="s">
        <v>44</v>
      </c>
      <c r="B34" s="3" t="s">
        <v>14</v>
      </c>
      <c r="C34" s="3"/>
      <c r="D34" s="3"/>
      <c r="E34" s="3"/>
      <c r="F34" s="3"/>
      <c r="G34" s="3"/>
      <c r="H34" s="3"/>
      <c r="I34" s="4" t="s">
        <v>3</v>
      </c>
    </row>
    <row r="35" spans="1:9" x14ac:dyDescent="0.35">
      <c r="A35" s="2" t="s">
        <v>120</v>
      </c>
      <c r="B35" s="3">
        <v>2</v>
      </c>
      <c r="C35" s="3">
        <v>1</v>
      </c>
      <c r="D35" s="3">
        <f t="shared" ref="D35:D36" si="18">B35*C35</f>
        <v>2</v>
      </c>
      <c r="E35" s="69">
        <v>0</v>
      </c>
      <c r="F35" s="3">
        <f t="shared" ref="F35:F36" si="19">D35*E35</f>
        <v>0</v>
      </c>
      <c r="G35" s="18">
        <f t="shared" ref="G35:G36" si="20">F35*0.05</f>
        <v>0</v>
      </c>
      <c r="H35" s="18">
        <f t="shared" ref="H35:H36" si="21">F35*0.1</f>
        <v>0</v>
      </c>
      <c r="I35" s="9">
        <f t="shared" ref="I35:I36" si="22">F35*F$3+G35*G$3+H35*H$3</f>
        <v>0</v>
      </c>
    </row>
    <row r="36" spans="1:9" x14ac:dyDescent="0.35">
      <c r="A36" s="2" t="s">
        <v>119</v>
      </c>
      <c r="B36" s="3">
        <v>2</v>
      </c>
      <c r="C36" s="3">
        <v>1</v>
      </c>
      <c r="D36" s="3">
        <f t="shared" si="18"/>
        <v>2</v>
      </c>
      <c r="E36" s="69">
        <v>0</v>
      </c>
      <c r="F36" s="3">
        <f t="shared" si="19"/>
        <v>0</v>
      </c>
      <c r="G36" s="18">
        <f t="shared" si="20"/>
        <v>0</v>
      </c>
      <c r="H36" s="18">
        <f t="shared" si="21"/>
        <v>0</v>
      </c>
      <c r="I36" s="9">
        <f t="shared" si="22"/>
        <v>0</v>
      </c>
    </row>
    <row r="37" spans="1:9" x14ac:dyDescent="0.35">
      <c r="A37" s="2" t="s">
        <v>92</v>
      </c>
      <c r="B37" s="3">
        <v>1</v>
      </c>
      <c r="C37" s="3">
        <v>1</v>
      </c>
      <c r="D37" s="3">
        <f t="shared" ref="D37:D41" si="23">B37*C37</f>
        <v>1</v>
      </c>
      <c r="E37" s="69">
        <v>0</v>
      </c>
      <c r="F37" s="3">
        <f>D37*E37</f>
        <v>0</v>
      </c>
      <c r="G37" s="18">
        <f t="shared" ref="G37:G40" si="24">F37*0.05</f>
        <v>0</v>
      </c>
      <c r="H37" s="18">
        <f t="shared" ref="H37:H40" si="25">F37*0.1</f>
        <v>0</v>
      </c>
      <c r="I37" s="9">
        <f>F37*F$3+G37*G$3+H37*H$3</f>
        <v>0</v>
      </c>
    </row>
    <row r="38" spans="1:9" x14ac:dyDescent="0.35">
      <c r="A38" s="2" t="s">
        <v>91</v>
      </c>
      <c r="B38" s="3">
        <v>0.1</v>
      </c>
      <c r="C38" s="3">
        <v>52</v>
      </c>
      <c r="D38" s="3">
        <f t="shared" si="23"/>
        <v>5.2</v>
      </c>
      <c r="E38" s="69">
        <v>315</v>
      </c>
      <c r="F38" s="17">
        <f>D38*E38</f>
        <v>1638</v>
      </c>
      <c r="G38" s="7">
        <f t="shared" si="24"/>
        <v>81.900000000000006</v>
      </c>
      <c r="H38" s="7">
        <f t="shared" si="25"/>
        <v>163.80000000000001</v>
      </c>
      <c r="I38" s="4">
        <f>F38*F$3+G38*G$3+H38*H$3</f>
        <v>223161.12</v>
      </c>
    </row>
    <row r="39" spans="1:9" x14ac:dyDescent="0.35">
      <c r="A39" s="2" t="s">
        <v>15</v>
      </c>
      <c r="B39" s="3">
        <v>0.25</v>
      </c>
      <c r="C39" s="3">
        <v>2</v>
      </c>
      <c r="D39" s="3">
        <f t="shared" si="23"/>
        <v>0.5</v>
      </c>
      <c r="E39" s="69">
        <v>315</v>
      </c>
      <c r="F39" s="18">
        <f t="shared" ref="F39" si="26">D39*E39</f>
        <v>157.5</v>
      </c>
      <c r="G39" s="7">
        <f t="shared" si="24"/>
        <v>7.875</v>
      </c>
      <c r="H39" s="7">
        <f t="shared" si="25"/>
        <v>15.75</v>
      </c>
      <c r="I39" s="4">
        <f t="shared" ref="I39:I40" si="27">F39*F$3+G39*G$3+H39*H$3</f>
        <v>21457.800000000003</v>
      </c>
    </row>
    <row r="40" spans="1:9" x14ac:dyDescent="0.35">
      <c r="A40" s="10" t="s">
        <v>94</v>
      </c>
      <c r="B40" s="3">
        <v>1</v>
      </c>
      <c r="C40" s="3">
        <v>1</v>
      </c>
      <c r="D40" s="3">
        <f t="shared" si="23"/>
        <v>1</v>
      </c>
      <c r="E40" s="69">
        <v>0</v>
      </c>
      <c r="F40" s="18">
        <f>D40*E40</f>
        <v>0</v>
      </c>
      <c r="G40" s="18">
        <f t="shared" si="24"/>
        <v>0</v>
      </c>
      <c r="H40" s="18">
        <f t="shared" si="25"/>
        <v>0</v>
      </c>
      <c r="I40" s="9">
        <f t="shared" si="27"/>
        <v>0</v>
      </c>
    </row>
    <row r="41" spans="1:9" s="64" customFormat="1" x14ac:dyDescent="0.35">
      <c r="A41" s="65" t="s">
        <v>93</v>
      </c>
      <c r="B41" s="45">
        <v>2</v>
      </c>
      <c r="C41" s="45">
        <v>1</v>
      </c>
      <c r="D41" s="45">
        <f t="shared" si="23"/>
        <v>2</v>
      </c>
      <c r="E41" s="69">
        <v>0</v>
      </c>
      <c r="F41" s="66">
        <f>D41*E41</f>
        <v>0</v>
      </c>
      <c r="G41" s="67">
        <f t="shared" ref="G41" si="28">F41*0.05</f>
        <v>0</v>
      </c>
      <c r="H41" s="67">
        <f t="shared" ref="H41" si="29">F41*0.1</f>
        <v>0</v>
      </c>
      <c r="I41" s="68">
        <f t="shared" ref="I41" si="30">F41*F$3+G41*G$3+H41*H$3</f>
        <v>0</v>
      </c>
    </row>
    <row r="42" spans="1:9" x14ac:dyDescent="0.35">
      <c r="A42" s="2" t="s">
        <v>16</v>
      </c>
      <c r="B42" s="3" t="s">
        <v>2</v>
      </c>
      <c r="C42" s="3"/>
      <c r="D42" s="3"/>
      <c r="E42" s="3"/>
      <c r="F42" s="3"/>
      <c r="G42" s="3"/>
      <c r="H42" s="3"/>
      <c r="I42" s="4" t="s">
        <v>3</v>
      </c>
    </row>
    <row r="43" spans="1:9" x14ac:dyDescent="0.35">
      <c r="A43" s="5" t="s">
        <v>17</v>
      </c>
      <c r="B43" s="3"/>
      <c r="C43" s="3"/>
      <c r="D43" s="3"/>
      <c r="E43" s="3"/>
      <c r="F43" s="138">
        <f>SUM(F33:H42)</f>
        <v>2064.8249999999998</v>
      </c>
      <c r="G43" s="139"/>
      <c r="H43" s="140"/>
      <c r="I43" s="35">
        <f>SUM(I33:I42)</f>
        <v>244618.91999999998</v>
      </c>
    </row>
    <row r="44" spans="1:9" ht="21" customHeight="1" x14ac:dyDescent="0.35">
      <c r="A44" s="6" t="s">
        <v>95</v>
      </c>
      <c r="B44" s="39"/>
      <c r="C44" s="39"/>
      <c r="D44" s="40"/>
      <c r="E44" s="40"/>
      <c r="F44" s="141">
        <f>ROUND(F43+F32,-1)</f>
        <v>5140</v>
      </c>
      <c r="G44" s="141"/>
      <c r="H44" s="141"/>
      <c r="I44" s="119">
        <f>ROUND(I43+I32,-3)</f>
        <v>609000</v>
      </c>
    </row>
    <row r="45" spans="1:9" s="28" customFormat="1" ht="15.5" x14ac:dyDescent="0.35">
      <c r="A45" s="36" t="s">
        <v>96</v>
      </c>
      <c r="B45" s="41"/>
      <c r="C45" s="41"/>
      <c r="D45" s="42"/>
      <c r="E45" s="42"/>
      <c r="F45" s="137"/>
      <c r="G45" s="137"/>
      <c r="H45" s="137"/>
      <c r="I45" s="46">
        <v>0</v>
      </c>
    </row>
    <row r="46" spans="1:9" x14ac:dyDescent="0.35">
      <c r="A46" s="8" t="s">
        <v>97</v>
      </c>
      <c r="B46" s="43"/>
      <c r="C46" s="43"/>
      <c r="D46" s="43"/>
      <c r="E46" s="43"/>
      <c r="F46" s="141">
        <f>ROUND(F43+F32,-1)</f>
        <v>5140</v>
      </c>
      <c r="G46" s="141"/>
      <c r="H46" s="141"/>
      <c r="I46" s="47">
        <f>ROUND(I43+I32,-3)</f>
        <v>609000</v>
      </c>
    </row>
    <row r="47" spans="1:9" x14ac:dyDescent="0.35">
      <c r="A47" s="13"/>
      <c r="B47" s="14"/>
      <c r="C47" s="14"/>
      <c r="D47" s="14"/>
      <c r="E47" s="14"/>
      <c r="F47" s="15"/>
      <c r="G47" s="14"/>
      <c r="H47" s="14"/>
      <c r="I47" s="16"/>
    </row>
    <row r="48" spans="1:9" x14ac:dyDescent="0.35">
      <c r="A48" s="12" t="s">
        <v>35</v>
      </c>
    </row>
    <row r="49" spans="1:19" ht="26.25" customHeight="1" x14ac:dyDescent="0.35">
      <c r="A49" s="142" t="s">
        <v>143</v>
      </c>
      <c r="B49" s="142"/>
      <c r="C49" s="142"/>
      <c r="D49" s="142"/>
      <c r="E49" s="142"/>
      <c r="F49" s="142"/>
      <c r="G49" s="142"/>
      <c r="H49" s="142"/>
      <c r="I49" s="142"/>
    </row>
    <row r="50" spans="1:19" ht="40.5" customHeight="1" x14ac:dyDescent="0.35">
      <c r="A50" s="143" t="s">
        <v>152</v>
      </c>
      <c r="B50" s="143"/>
      <c r="C50" s="143"/>
      <c r="D50" s="143"/>
      <c r="E50" s="143"/>
      <c r="F50" s="143"/>
      <c r="G50" s="143"/>
      <c r="H50" s="143"/>
      <c r="I50" s="143"/>
    </row>
    <row r="51" spans="1:19" ht="15.5" x14ac:dyDescent="0.35">
      <c r="A51" s="127" t="s">
        <v>157</v>
      </c>
      <c r="B51" s="34"/>
      <c r="C51" s="122"/>
    </row>
    <row r="52" spans="1:19" x14ac:dyDescent="0.35">
      <c r="A52" s="34" t="s">
        <v>77</v>
      </c>
      <c r="B52" s="34"/>
      <c r="C52" s="34"/>
    </row>
    <row r="53" spans="1:19" ht="15.5" x14ac:dyDescent="0.35">
      <c r="A53" s="34" t="s">
        <v>89</v>
      </c>
      <c r="B53" s="123"/>
      <c r="C53" s="123"/>
      <c r="D53" s="44"/>
      <c r="E53" s="44"/>
      <c r="F53" s="44"/>
      <c r="G53" s="44"/>
      <c r="H53" s="44"/>
      <c r="I53" s="44"/>
    </row>
    <row r="54" spans="1:19" ht="25.5" customHeight="1" x14ac:dyDescent="0.35">
      <c r="A54" s="144" t="s">
        <v>156</v>
      </c>
      <c r="B54" s="144"/>
      <c r="C54" s="144"/>
      <c r="D54" s="144"/>
      <c r="E54" s="144"/>
      <c r="F54" s="144"/>
      <c r="G54" s="144"/>
      <c r="H54" s="144"/>
      <c r="I54" s="144"/>
      <c r="J54" s="64"/>
      <c r="K54" s="64"/>
      <c r="L54" s="64"/>
      <c r="M54" s="64"/>
      <c r="N54" s="124"/>
      <c r="O54" s="124"/>
      <c r="P54" s="124"/>
      <c r="Q54" s="124"/>
      <c r="R54" s="124"/>
      <c r="S54" s="124"/>
    </row>
    <row r="55" spans="1:19" ht="15.5" x14ac:dyDescent="0.35">
      <c r="A55" s="121" t="s">
        <v>144</v>
      </c>
      <c r="B55" s="121"/>
      <c r="C55" s="122"/>
      <c r="N55" s="124"/>
      <c r="O55" s="124"/>
      <c r="P55" s="124"/>
      <c r="Q55" s="124"/>
      <c r="R55" s="124"/>
      <c r="S55" s="124"/>
    </row>
    <row r="56" spans="1:19" x14ac:dyDescent="0.35">
      <c r="A56" s="34" t="s">
        <v>145</v>
      </c>
      <c r="B56" s="34"/>
      <c r="C56" s="34"/>
      <c r="N56" s="124"/>
      <c r="O56" s="124"/>
      <c r="P56" s="124"/>
      <c r="Q56" s="124"/>
      <c r="R56" s="124"/>
      <c r="S56" s="124"/>
    </row>
    <row r="57" spans="1:19" x14ac:dyDescent="0.35">
      <c r="N57" s="124"/>
      <c r="O57" s="124"/>
      <c r="P57" s="124"/>
      <c r="Q57" s="124"/>
      <c r="R57" s="124"/>
      <c r="S57" s="124"/>
    </row>
    <row r="58" spans="1:19" x14ac:dyDescent="0.35">
      <c r="N58" s="124"/>
      <c r="O58" s="124"/>
      <c r="P58" s="124"/>
      <c r="Q58" s="124"/>
      <c r="R58" s="124"/>
      <c r="S58" s="124"/>
    </row>
  </sheetData>
  <mergeCells count="11">
    <mergeCell ref="A49:I49"/>
    <mergeCell ref="A50:I50"/>
    <mergeCell ref="A54:I54"/>
    <mergeCell ref="F46:H46"/>
    <mergeCell ref="F43:H43"/>
    <mergeCell ref="A8:B8"/>
    <mergeCell ref="A10:B10"/>
    <mergeCell ref="A33:C33"/>
    <mergeCell ref="F45:H45"/>
    <mergeCell ref="F32:H32"/>
    <mergeCell ref="F44:H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6"/>
  <sheetViews>
    <sheetView zoomScaleNormal="100" workbookViewId="0">
      <selection activeCell="F3" sqref="F3:H3"/>
    </sheetView>
  </sheetViews>
  <sheetFormatPr defaultColWidth="9.1796875" defaultRowHeight="12" x14ac:dyDescent="0.3"/>
  <cols>
    <col min="1" max="1" width="52.1796875" style="73" customWidth="1"/>
    <col min="2" max="2" width="9.1796875" style="73"/>
    <col min="3" max="3" width="10.7265625" style="73" customWidth="1"/>
    <col min="4" max="4" width="9.1796875" style="73"/>
    <col min="5" max="5" width="10.7265625" style="73" customWidth="1"/>
    <col min="6" max="8" width="9.1796875" style="73"/>
    <col min="9" max="9" width="11.1796875" style="73" bestFit="1" customWidth="1"/>
    <col min="10" max="16384" width="9.1796875" style="73"/>
  </cols>
  <sheetData>
    <row r="1" spans="1:11" ht="14.5" x14ac:dyDescent="0.35">
      <c r="A1" t="s">
        <v>151</v>
      </c>
      <c r="J1"/>
      <c r="K1"/>
    </row>
    <row r="2" spans="1:11" ht="14.5" x14ac:dyDescent="0.35">
      <c r="J2"/>
      <c r="K2"/>
    </row>
    <row r="3" spans="1:11" ht="14.5" x14ac:dyDescent="0.35">
      <c r="F3" s="134">
        <v>122.66</v>
      </c>
      <c r="G3" s="134">
        <v>149.84</v>
      </c>
      <c r="H3" s="134">
        <v>60.88</v>
      </c>
      <c r="J3"/>
      <c r="K3"/>
    </row>
    <row r="4" spans="1:11" ht="69" x14ac:dyDescent="0.35">
      <c r="A4" s="74" t="s">
        <v>0</v>
      </c>
      <c r="B4" s="74" t="s">
        <v>21</v>
      </c>
      <c r="C4" s="74" t="s">
        <v>22</v>
      </c>
      <c r="D4" s="74" t="s">
        <v>23</v>
      </c>
      <c r="E4" s="74" t="s">
        <v>65</v>
      </c>
      <c r="F4" s="74" t="s">
        <v>24</v>
      </c>
      <c r="G4" s="74" t="s">
        <v>25</v>
      </c>
      <c r="H4" s="74" t="s">
        <v>26</v>
      </c>
      <c r="I4" s="74" t="s">
        <v>66</v>
      </c>
      <c r="J4"/>
      <c r="K4"/>
    </row>
    <row r="5" spans="1:11" ht="14.5" x14ac:dyDescent="0.35">
      <c r="A5" s="58" t="s">
        <v>1</v>
      </c>
      <c r="B5" s="25" t="s">
        <v>2</v>
      </c>
      <c r="C5" s="25"/>
      <c r="D5" s="25"/>
      <c r="E5" s="25"/>
      <c r="F5" s="25"/>
      <c r="G5" s="25"/>
      <c r="H5" s="25"/>
      <c r="I5" s="25"/>
      <c r="J5"/>
      <c r="K5"/>
    </row>
    <row r="6" spans="1:11" ht="14.5" x14ac:dyDescent="0.35">
      <c r="A6" s="58" t="s">
        <v>4</v>
      </c>
      <c r="B6" s="25" t="s">
        <v>2</v>
      </c>
      <c r="C6" s="25"/>
      <c r="D6" s="25"/>
      <c r="E6" s="25"/>
      <c r="F6" s="25"/>
      <c r="G6" s="25"/>
      <c r="H6" s="25"/>
      <c r="I6" s="25"/>
      <c r="J6"/>
      <c r="K6"/>
    </row>
    <row r="7" spans="1:11" ht="14.5" x14ac:dyDescent="0.35">
      <c r="A7" s="58" t="s">
        <v>18</v>
      </c>
      <c r="B7" s="25" t="s">
        <v>2</v>
      </c>
      <c r="C7" s="25"/>
      <c r="D7" s="25"/>
      <c r="E7" s="25"/>
      <c r="F7" s="25"/>
      <c r="G7" s="25"/>
      <c r="H7" s="25"/>
      <c r="I7" s="25"/>
      <c r="J7"/>
      <c r="K7"/>
    </row>
    <row r="8" spans="1:11" ht="24" customHeight="1" x14ac:dyDescent="0.3">
      <c r="A8" s="147" t="s">
        <v>6</v>
      </c>
      <c r="B8" s="147"/>
      <c r="C8" s="25"/>
      <c r="D8" s="25"/>
      <c r="E8" s="25"/>
      <c r="F8" s="25"/>
      <c r="G8" s="25"/>
      <c r="H8" s="25"/>
      <c r="I8" s="25"/>
    </row>
    <row r="9" spans="1:11" ht="14" x14ac:dyDescent="0.3">
      <c r="A9" s="58" t="s">
        <v>47</v>
      </c>
      <c r="B9" s="25">
        <v>1</v>
      </c>
      <c r="C9" s="25">
        <v>1</v>
      </c>
      <c r="D9" s="25">
        <f>B9*C9</f>
        <v>1</v>
      </c>
      <c r="E9" s="25">
        <v>75</v>
      </c>
      <c r="F9" s="29">
        <f>D9*E9</f>
        <v>75</v>
      </c>
      <c r="G9" s="33">
        <f>F9*0.05</f>
        <v>3.75</v>
      </c>
      <c r="H9" s="33">
        <f>F9*0.1</f>
        <v>7.5</v>
      </c>
      <c r="I9" s="38">
        <f>F9*F$3+G9*G$3+H9*H$3</f>
        <v>10218</v>
      </c>
    </row>
    <row r="10" spans="1:11" x14ac:dyDescent="0.3">
      <c r="A10" s="58" t="s">
        <v>19</v>
      </c>
      <c r="B10" s="25"/>
      <c r="C10" s="25"/>
      <c r="D10" s="25"/>
      <c r="E10" s="25"/>
      <c r="F10" s="29"/>
      <c r="G10" s="29"/>
      <c r="H10" s="29"/>
      <c r="I10" s="38"/>
    </row>
    <row r="11" spans="1:11" ht="14" x14ac:dyDescent="0.3">
      <c r="A11" s="72" t="s">
        <v>134</v>
      </c>
      <c r="B11" s="25">
        <v>70</v>
      </c>
      <c r="C11" s="25">
        <v>0.2</v>
      </c>
      <c r="D11" s="25">
        <f>B11*C11</f>
        <v>14</v>
      </c>
      <c r="E11" s="25">
        <v>75</v>
      </c>
      <c r="F11" s="33">
        <f>D11*E11</f>
        <v>1050</v>
      </c>
      <c r="G11" s="31">
        <f>F11*0.05</f>
        <v>52.5</v>
      </c>
      <c r="H11" s="31">
        <f>F11*0.1</f>
        <v>105</v>
      </c>
      <c r="I11" s="38">
        <f>F11*F$3+G11*G$3+H11*H$3</f>
        <v>143052</v>
      </c>
    </row>
    <row r="12" spans="1:11" ht="14" x14ac:dyDescent="0.3">
      <c r="A12" s="72" t="s">
        <v>135</v>
      </c>
      <c r="B12" s="25">
        <v>3</v>
      </c>
      <c r="C12" s="25">
        <v>2</v>
      </c>
      <c r="D12" s="25">
        <f t="shared" ref="D12:D18" si="0">B12*C12</f>
        <v>6</v>
      </c>
      <c r="E12" s="25">
        <v>75</v>
      </c>
      <c r="F12" s="33">
        <f>D12*E12</f>
        <v>450</v>
      </c>
      <c r="G12" s="31">
        <f>F12*0.05</f>
        <v>22.5</v>
      </c>
      <c r="H12" s="31">
        <f t="shared" ref="H12:H18" si="1">F12*0.1</f>
        <v>45</v>
      </c>
      <c r="I12" s="38">
        <f>F12*F$3+G12*G$3+H12*H$3</f>
        <v>61308</v>
      </c>
    </row>
    <row r="13" spans="1:11" ht="14" x14ac:dyDescent="0.3">
      <c r="A13" s="58" t="s">
        <v>99</v>
      </c>
      <c r="B13" s="25">
        <v>4</v>
      </c>
      <c r="C13" s="25">
        <v>1</v>
      </c>
      <c r="D13" s="25">
        <f t="shared" si="0"/>
        <v>4</v>
      </c>
      <c r="E13" s="25">
        <v>0</v>
      </c>
      <c r="F13" s="29">
        <f t="shared" ref="F13:F18" si="2">D13*E13</f>
        <v>0</v>
      </c>
      <c r="G13" s="29">
        <f t="shared" ref="G13:G18" si="3">F13*0.05</f>
        <v>0</v>
      </c>
      <c r="H13" s="29">
        <f t="shared" si="1"/>
        <v>0</v>
      </c>
      <c r="I13" s="38">
        <f t="shared" ref="I13:I16" si="4">F13*F$3+G13*G$3+H13*H$3</f>
        <v>0</v>
      </c>
    </row>
    <row r="14" spans="1:11" ht="14" x14ac:dyDescent="0.3">
      <c r="A14" s="58" t="s">
        <v>100</v>
      </c>
      <c r="B14" s="25">
        <v>8</v>
      </c>
      <c r="C14" s="25">
        <v>1</v>
      </c>
      <c r="D14" s="25">
        <f t="shared" si="0"/>
        <v>8</v>
      </c>
      <c r="E14" s="25">
        <v>0</v>
      </c>
      <c r="F14" s="29">
        <f t="shared" si="2"/>
        <v>0</v>
      </c>
      <c r="G14" s="29">
        <f t="shared" si="3"/>
        <v>0</v>
      </c>
      <c r="H14" s="29">
        <f t="shared" si="1"/>
        <v>0</v>
      </c>
      <c r="I14" s="38">
        <f t="shared" si="4"/>
        <v>0</v>
      </c>
    </row>
    <row r="15" spans="1:11" ht="14" x14ac:dyDescent="0.3">
      <c r="A15" s="58" t="s">
        <v>101</v>
      </c>
      <c r="B15" s="25">
        <v>4</v>
      </c>
      <c r="C15" s="25">
        <v>1</v>
      </c>
      <c r="D15" s="25">
        <f t="shared" si="0"/>
        <v>4</v>
      </c>
      <c r="E15" s="25">
        <v>0</v>
      </c>
      <c r="F15" s="29">
        <f t="shared" ref="F15" si="5">D15*E15</f>
        <v>0</v>
      </c>
      <c r="G15" s="29">
        <f t="shared" ref="G15" si="6">F15*0.05</f>
        <v>0</v>
      </c>
      <c r="H15" s="29">
        <f t="shared" ref="H15" si="7">F15*0.1</f>
        <v>0</v>
      </c>
      <c r="I15" s="38">
        <f t="shared" ref="I15" si="8">F15*F$3+G15*G$3+H15*H$3</f>
        <v>0</v>
      </c>
    </row>
    <row r="16" spans="1:11" ht="14" x14ac:dyDescent="0.3">
      <c r="A16" s="58" t="s">
        <v>102</v>
      </c>
      <c r="B16" s="25">
        <v>70</v>
      </c>
      <c r="C16" s="25">
        <v>0</v>
      </c>
      <c r="D16" s="25">
        <f t="shared" si="0"/>
        <v>0</v>
      </c>
      <c r="E16" s="25">
        <v>0</v>
      </c>
      <c r="F16" s="25">
        <f t="shared" si="2"/>
        <v>0</v>
      </c>
      <c r="G16" s="25">
        <f t="shared" si="3"/>
        <v>0</v>
      </c>
      <c r="H16" s="25">
        <f t="shared" si="1"/>
        <v>0</v>
      </c>
      <c r="I16" s="38">
        <f t="shared" si="4"/>
        <v>0</v>
      </c>
    </row>
    <row r="17" spans="1:9" ht="25.5" x14ac:dyDescent="0.3">
      <c r="A17" s="48" t="s">
        <v>103</v>
      </c>
      <c r="B17" s="25">
        <v>2</v>
      </c>
      <c r="C17" s="25">
        <v>12</v>
      </c>
      <c r="D17" s="25">
        <f t="shared" si="0"/>
        <v>24</v>
      </c>
      <c r="E17" s="25">
        <v>75</v>
      </c>
      <c r="F17" s="25">
        <f t="shared" si="2"/>
        <v>1800</v>
      </c>
      <c r="G17" s="25">
        <f t="shared" si="3"/>
        <v>90</v>
      </c>
      <c r="H17" s="25">
        <f t="shared" si="1"/>
        <v>180</v>
      </c>
      <c r="I17" s="38">
        <f>F17*F$3+G17*G$3+H17*H$3</f>
        <v>245232</v>
      </c>
    </row>
    <row r="18" spans="1:9" ht="14" x14ac:dyDescent="0.3">
      <c r="A18" s="58" t="s">
        <v>104</v>
      </c>
      <c r="B18" s="25">
        <v>0.25</v>
      </c>
      <c r="C18" s="25">
        <v>12</v>
      </c>
      <c r="D18" s="25">
        <f t="shared" si="0"/>
        <v>3</v>
      </c>
      <c r="E18" s="25">
        <f>75/2</f>
        <v>37.5</v>
      </c>
      <c r="F18" s="25">
        <f t="shared" si="2"/>
        <v>112.5</v>
      </c>
      <c r="G18" s="25">
        <f t="shared" si="3"/>
        <v>5.625</v>
      </c>
      <c r="H18" s="25">
        <f t="shared" si="1"/>
        <v>11.25</v>
      </c>
      <c r="I18" s="38">
        <f>F18*F$3+G18*G$3+H18*H$3</f>
        <v>15327</v>
      </c>
    </row>
    <row r="19" spans="1:9" x14ac:dyDescent="0.3">
      <c r="A19" s="58" t="s">
        <v>8</v>
      </c>
      <c r="B19" s="25" t="s">
        <v>9</v>
      </c>
      <c r="C19" s="25"/>
      <c r="D19" s="25"/>
      <c r="E19" s="25"/>
      <c r="F19" s="25"/>
      <c r="G19" s="25"/>
      <c r="H19" s="25"/>
      <c r="I19" s="38"/>
    </row>
    <row r="20" spans="1:9" x14ac:dyDescent="0.3">
      <c r="A20" s="58" t="s">
        <v>10</v>
      </c>
      <c r="B20" s="25" t="s">
        <v>9</v>
      </c>
      <c r="C20" s="25"/>
      <c r="D20" s="25"/>
      <c r="E20" s="25"/>
      <c r="F20" s="25"/>
      <c r="G20" s="25"/>
      <c r="H20" s="25"/>
      <c r="I20" s="38"/>
    </row>
    <row r="21" spans="1:9" x14ac:dyDescent="0.3">
      <c r="A21" s="58" t="s">
        <v>11</v>
      </c>
      <c r="B21" s="25" t="s">
        <v>9</v>
      </c>
      <c r="C21" s="25"/>
      <c r="D21" s="25"/>
      <c r="E21" s="25"/>
      <c r="F21" s="25"/>
      <c r="G21" s="25"/>
      <c r="H21" s="25"/>
      <c r="I21" s="38"/>
    </row>
    <row r="22" spans="1:9" ht="14" x14ac:dyDescent="0.3">
      <c r="A22" s="58" t="s">
        <v>106</v>
      </c>
      <c r="B22" s="25">
        <v>4</v>
      </c>
      <c r="C22" s="25">
        <v>1</v>
      </c>
      <c r="D22" s="25">
        <f>B22*C22</f>
        <v>4</v>
      </c>
      <c r="E22" s="25">
        <v>0</v>
      </c>
      <c r="F22" s="29">
        <f t="shared" ref="F22:F23" si="9">D22*E22</f>
        <v>0</v>
      </c>
      <c r="G22" s="29">
        <f t="shared" ref="G22:G23" si="10">F22*0.05</f>
        <v>0</v>
      </c>
      <c r="H22" s="29">
        <f t="shared" ref="H22:H23" si="11">F22*0.1</f>
        <v>0</v>
      </c>
      <c r="I22" s="38">
        <f t="shared" ref="I22:I23" si="12">F22*F$3+G22*G$3+H22*H$3</f>
        <v>0</v>
      </c>
    </row>
    <row r="23" spans="1:9" ht="14" x14ac:dyDescent="0.3">
      <c r="A23" s="58" t="s">
        <v>107</v>
      </c>
      <c r="B23" s="25">
        <v>8</v>
      </c>
      <c r="C23" s="25">
        <v>1</v>
      </c>
      <c r="D23" s="25">
        <f>B23*C23</f>
        <v>8</v>
      </c>
      <c r="E23" s="25">
        <v>0</v>
      </c>
      <c r="F23" s="29">
        <f t="shared" si="9"/>
        <v>0</v>
      </c>
      <c r="G23" s="29">
        <f t="shared" si="10"/>
        <v>0</v>
      </c>
      <c r="H23" s="29">
        <f t="shared" si="11"/>
        <v>0</v>
      </c>
      <c r="I23" s="38">
        <f t="shared" si="12"/>
        <v>0</v>
      </c>
    </row>
    <row r="24" spans="1:9" ht="14" x14ac:dyDescent="0.3">
      <c r="A24" s="58" t="s">
        <v>108</v>
      </c>
      <c r="B24" s="25" t="s">
        <v>2</v>
      </c>
      <c r="C24" s="25"/>
      <c r="D24" s="25"/>
      <c r="E24" s="25"/>
      <c r="F24" s="25"/>
      <c r="G24" s="25"/>
      <c r="H24" s="25"/>
      <c r="I24" s="30"/>
    </row>
    <row r="25" spans="1:9" ht="14" x14ac:dyDescent="0.3">
      <c r="A25" s="58" t="s">
        <v>109</v>
      </c>
      <c r="B25" s="25" t="s">
        <v>2</v>
      </c>
      <c r="C25" s="25"/>
      <c r="D25" s="25"/>
      <c r="E25" s="25"/>
      <c r="F25" s="25"/>
      <c r="G25" s="25"/>
      <c r="H25" s="25"/>
      <c r="I25" s="30"/>
    </row>
    <row r="26" spans="1:9" ht="14" x14ac:dyDescent="0.3">
      <c r="A26" s="58" t="s">
        <v>111</v>
      </c>
      <c r="B26" s="25">
        <v>1</v>
      </c>
      <c r="C26" s="25">
        <v>0</v>
      </c>
      <c r="D26" s="25">
        <v>0</v>
      </c>
      <c r="E26" s="25">
        <v>0</v>
      </c>
      <c r="F26" s="25">
        <v>0</v>
      </c>
      <c r="G26" s="25">
        <v>0</v>
      </c>
      <c r="H26" s="25">
        <v>0</v>
      </c>
      <c r="I26" s="38">
        <f t="shared" ref="I26:I29" si="13">F26*F$3+G26*G$3+H26*H$3</f>
        <v>0</v>
      </c>
    </row>
    <row r="27" spans="1:9" ht="14" x14ac:dyDescent="0.3">
      <c r="A27" s="58" t="s">
        <v>112</v>
      </c>
      <c r="B27" s="25" t="s">
        <v>2</v>
      </c>
      <c r="C27" s="25"/>
      <c r="D27" s="25"/>
      <c r="E27" s="25"/>
      <c r="F27" s="25"/>
      <c r="G27" s="25"/>
      <c r="H27" s="25"/>
      <c r="I27" s="30"/>
    </row>
    <row r="28" spans="1:9" ht="14" x14ac:dyDescent="0.3">
      <c r="A28" s="58" t="s">
        <v>113</v>
      </c>
      <c r="B28" s="25">
        <v>1</v>
      </c>
      <c r="C28" s="25">
        <v>0.2</v>
      </c>
      <c r="D28" s="25">
        <f>B28*C28</f>
        <v>0.2</v>
      </c>
      <c r="E28" s="25">
        <v>75</v>
      </c>
      <c r="F28" s="33">
        <f>D28*E28</f>
        <v>15</v>
      </c>
      <c r="G28" s="31">
        <f t="shared" ref="G28:G29" si="14">F28*0.05</f>
        <v>0.75</v>
      </c>
      <c r="H28" s="31">
        <f t="shared" ref="H28:H29" si="15">F28*0.1</f>
        <v>1.5</v>
      </c>
      <c r="I28" s="38">
        <f t="shared" si="13"/>
        <v>2043.5999999999997</v>
      </c>
    </row>
    <row r="29" spans="1:9" ht="14" x14ac:dyDescent="0.3">
      <c r="A29" s="58" t="s">
        <v>114</v>
      </c>
      <c r="B29" s="25">
        <v>0</v>
      </c>
      <c r="C29" s="25">
        <v>0</v>
      </c>
      <c r="D29" s="25">
        <f>B29*C29</f>
        <v>0</v>
      </c>
      <c r="E29" s="25">
        <v>0</v>
      </c>
      <c r="F29" s="25">
        <f t="shared" ref="F29" si="16">D29*E29</f>
        <v>0</v>
      </c>
      <c r="G29" s="25">
        <f t="shared" si="14"/>
        <v>0</v>
      </c>
      <c r="H29" s="25">
        <f t="shared" si="15"/>
        <v>0</v>
      </c>
      <c r="I29" s="38">
        <f t="shared" si="13"/>
        <v>0</v>
      </c>
    </row>
    <row r="30" spans="1:9" ht="14" x14ac:dyDescent="0.3">
      <c r="A30" s="58" t="s">
        <v>115</v>
      </c>
      <c r="B30" s="25" t="s">
        <v>2</v>
      </c>
      <c r="C30" s="25"/>
      <c r="D30" s="25"/>
      <c r="E30" s="25"/>
      <c r="F30" s="25"/>
      <c r="G30" s="25"/>
      <c r="H30" s="25"/>
      <c r="I30" s="30"/>
    </row>
    <row r="31" spans="1:9" ht="14" x14ac:dyDescent="0.3">
      <c r="A31" s="58" t="s">
        <v>117</v>
      </c>
      <c r="B31" s="25" t="s">
        <v>2</v>
      </c>
      <c r="C31" s="25"/>
      <c r="D31" s="25"/>
      <c r="E31" s="25"/>
      <c r="F31" s="25"/>
      <c r="G31" s="25"/>
      <c r="H31" s="25"/>
      <c r="I31" s="30"/>
    </row>
    <row r="32" spans="1:9" ht="14" x14ac:dyDescent="0.3">
      <c r="A32" s="58" t="s">
        <v>116</v>
      </c>
      <c r="B32" s="25" t="s">
        <v>2</v>
      </c>
      <c r="C32" s="25"/>
      <c r="D32" s="25"/>
      <c r="E32" s="25"/>
      <c r="F32" s="25"/>
      <c r="G32" s="25"/>
      <c r="H32" s="25"/>
      <c r="I32" s="30"/>
    </row>
    <row r="33" spans="1:9" x14ac:dyDescent="0.3">
      <c r="A33" s="58" t="s">
        <v>90</v>
      </c>
      <c r="B33" s="25" t="s">
        <v>2</v>
      </c>
      <c r="C33" s="25"/>
      <c r="D33" s="25"/>
      <c r="E33" s="25"/>
      <c r="F33" s="25"/>
      <c r="G33" s="25"/>
      <c r="H33" s="25"/>
      <c r="I33" s="30"/>
    </row>
    <row r="34" spans="1:9" ht="14" x14ac:dyDescent="0.3">
      <c r="A34" s="117" t="s">
        <v>141</v>
      </c>
      <c r="B34" s="25">
        <v>8</v>
      </c>
      <c r="C34" s="25">
        <v>0.2</v>
      </c>
      <c r="D34" s="25">
        <f>B34*C34</f>
        <v>1.6</v>
      </c>
      <c r="E34" s="25">
        <v>75</v>
      </c>
      <c r="F34" s="33">
        <f>D34*E34</f>
        <v>120</v>
      </c>
      <c r="G34" s="31">
        <f t="shared" ref="G34" si="17">F34*0.05</f>
        <v>6</v>
      </c>
      <c r="H34" s="31">
        <f t="shared" ref="H34" si="18">F34*0.1</f>
        <v>12</v>
      </c>
      <c r="I34" s="38">
        <f t="shared" ref="I34" si="19">F34*F$3+G34*G$3+H34*H$3</f>
        <v>16348.799999999997</v>
      </c>
    </row>
    <row r="35" spans="1:9" ht="14" x14ac:dyDescent="0.3">
      <c r="A35" s="58" t="s">
        <v>139</v>
      </c>
      <c r="B35" s="25">
        <v>8</v>
      </c>
      <c r="C35" s="25">
        <v>2</v>
      </c>
      <c r="D35" s="25">
        <f>B35*C35</f>
        <v>16</v>
      </c>
      <c r="E35" s="25">
        <v>75</v>
      </c>
      <c r="F35" s="29">
        <f>D35*E35</f>
        <v>1200</v>
      </c>
      <c r="G35" s="33">
        <f>F35*0.05</f>
        <v>60</v>
      </c>
      <c r="H35" s="33">
        <f>F35*0.1</f>
        <v>120</v>
      </c>
      <c r="I35" s="38">
        <f t="shared" ref="I35" si="20">F35*F$3+G35*G$3+H35*H$3</f>
        <v>163488</v>
      </c>
    </row>
    <row r="36" spans="1:9" x14ac:dyDescent="0.3">
      <c r="A36" s="32" t="s">
        <v>12</v>
      </c>
      <c r="B36" s="25"/>
      <c r="C36" s="25"/>
      <c r="D36" s="25"/>
      <c r="E36" s="25"/>
      <c r="F36" s="152">
        <f>SUM(F5:H35)</f>
        <v>5545.875</v>
      </c>
      <c r="G36" s="153"/>
      <c r="H36" s="154"/>
      <c r="I36" s="51">
        <f>SUM(I5:I35)</f>
        <v>657017.39999999991</v>
      </c>
    </row>
    <row r="37" spans="1:9" ht="24" customHeight="1" x14ac:dyDescent="0.3">
      <c r="A37" s="147" t="s">
        <v>13</v>
      </c>
      <c r="B37" s="147"/>
      <c r="C37" s="25"/>
      <c r="D37" s="25"/>
      <c r="E37" s="25"/>
      <c r="F37" s="25"/>
      <c r="G37" s="25"/>
      <c r="H37" s="25"/>
      <c r="I37" s="30"/>
    </row>
    <row r="38" spans="1:9" x14ac:dyDescent="0.3">
      <c r="A38" s="58" t="s">
        <v>44</v>
      </c>
      <c r="B38" s="25" t="s">
        <v>14</v>
      </c>
      <c r="C38" s="25"/>
      <c r="D38" s="25"/>
      <c r="E38" s="25"/>
      <c r="F38" s="25"/>
      <c r="G38" s="25"/>
      <c r="H38" s="25"/>
      <c r="I38" s="30"/>
    </row>
    <row r="39" spans="1:9" ht="14" x14ac:dyDescent="0.3">
      <c r="A39" s="58" t="s">
        <v>122</v>
      </c>
      <c r="B39" s="25">
        <v>4</v>
      </c>
      <c r="C39" s="25">
        <v>1</v>
      </c>
      <c r="D39" s="25">
        <f t="shared" ref="D39:D40" si="21">B39*C39</f>
        <v>4</v>
      </c>
      <c r="E39" s="29">
        <v>0</v>
      </c>
      <c r="F39" s="29">
        <f t="shared" ref="F39:F40" si="22">D39*E39</f>
        <v>0</v>
      </c>
      <c r="G39" s="29">
        <f t="shared" ref="G39:G40" si="23">F39*0.05</f>
        <v>0</v>
      </c>
      <c r="H39" s="29">
        <f t="shared" ref="H39:H40" si="24">F39*0.1</f>
        <v>0</v>
      </c>
      <c r="I39" s="29">
        <f t="shared" ref="I39:I40" si="25">F39*F$3+G39*G$3+H39*H$3</f>
        <v>0</v>
      </c>
    </row>
    <row r="40" spans="1:9" ht="14" x14ac:dyDescent="0.3">
      <c r="A40" s="58" t="s">
        <v>123</v>
      </c>
      <c r="B40" s="25">
        <v>4</v>
      </c>
      <c r="C40" s="25">
        <v>1</v>
      </c>
      <c r="D40" s="25">
        <f t="shared" si="21"/>
        <v>4</v>
      </c>
      <c r="E40" s="29">
        <v>0</v>
      </c>
      <c r="F40" s="29">
        <f t="shared" si="22"/>
        <v>0</v>
      </c>
      <c r="G40" s="29">
        <f t="shared" si="23"/>
        <v>0</v>
      </c>
      <c r="H40" s="29">
        <f t="shared" si="24"/>
        <v>0</v>
      </c>
      <c r="I40" s="29">
        <f t="shared" si="25"/>
        <v>0</v>
      </c>
    </row>
    <row r="41" spans="1:9" ht="14" x14ac:dyDescent="0.3">
      <c r="A41" s="58" t="s">
        <v>124</v>
      </c>
      <c r="B41" s="25">
        <v>2</v>
      </c>
      <c r="C41" s="25">
        <v>1</v>
      </c>
      <c r="D41" s="25">
        <f t="shared" ref="D41:D45" si="26">B41*C41</f>
        <v>2</v>
      </c>
      <c r="E41" s="29">
        <v>0</v>
      </c>
      <c r="F41" s="29">
        <f t="shared" ref="F41:F45" si="27">D41*E41</f>
        <v>0</v>
      </c>
      <c r="G41" s="29">
        <f t="shared" ref="G41:G45" si="28">F41*0.05</f>
        <v>0</v>
      </c>
      <c r="H41" s="29">
        <f t="shared" ref="H41:H45" si="29">F41*0.1</f>
        <v>0</v>
      </c>
      <c r="I41" s="29">
        <f t="shared" ref="I41:I45" si="30">F41*F$3+G41*G$3+H41*H$3</f>
        <v>0</v>
      </c>
    </row>
    <row r="42" spans="1:9" ht="14" x14ac:dyDescent="0.3">
      <c r="A42" s="58" t="s">
        <v>125</v>
      </c>
      <c r="B42" s="25">
        <v>0.5</v>
      </c>
      <c r="C42" s="25">
        <v>52</v>
      </c>
      <c r="D42" s="25">
        <f t="shared" si="26"/>
        <v>26</v>
      </c>
      <c r="E42" s="29">
        <v>75</v>
      </c>
      <c r="F42" s="23">
        <f t="shared" si="27"/>
        <v>1950</v>
      </c>
      <c r="G42" s="33">
        <f t="shared" si="28"/>
        <v>97.5</v>
      </c>
      <c r="H42" s="33">
        <f t="shared" si="29"/>
        <v>195</v>
      </c>
      <c r="I42" s="38">
        <f t="shared" si="30"/>
        <v>265668</v>
      </c>
    </row>
    <row r="43" spans="1:9" ht="14" x14ac:dyDescent="0.3">
      <c r="A43" s="58" t="s">
        <v>130</v>
      </c>
      <c r="B43" s="25">
        <v>0.25</v>
      </c>
      <c r="C43" s="25">
        <v>2</v>
      </c>
      <c r="D43" s="25">
        <f t="shared" si="26"/>
        <v>0.5</v>
      </c>
      <c r="E43" s="29">
        <v>75</v>
      </c>
      <c r="F43" s="29">
        <f t="shared" si="27"/>
        <v>37.5</v>
      </c>
      <c r="G43" s="33">
        <f t="shared" si="28"/>
        <v>1.875</v>
      </c>
      <c r="H43" s="33">
        <f t="shared" si="29"/>
        <v>3.75</v>
      </c>
      <c r="I43" s="38">
        <f t="shared" si="30"/>
        <v>5109</v>
      </c>
    </row>
    <row r="44" spans="1:9" ht="14" x14ac:dyDescent="0.3">
      <c r="A44" s="58" t="s">
        <v>128</v>
      </c>
      <c r="B44" s="25">
        <v>2</v>
      </c>
      <c r="C44" s="25">
        <v>1</v>
      </c>
      <c r="D44" s="25">
        <f t="shared" si="26"/>
        <v>2</v>
      </c>
      <c r="E44" s="29">
        <v>0</v>
      </c>
      <c r="F44" s="29">
        <f t="shared" si="27"/>
        <v>0</v>
      </c>
      <c r="G44" s="29">
        <f t="shared" si="28"/>
        <v>0</v>
      </c>
      <c r="H44" s="29">
        <f t="shared" si="29"/>
        <v>0</v>
      </c>
      <c r="I44" s="38">
        <f t="shared" si="30"/>
        <v>0</v>
      </c>
    </row>
    <row r="45" spans="1:9" ht="14" x14ac:dyDescent="0.3">
      <c r="A45" s="58" t="s">
        <v>129</v>
      </c>
      <c r="B45" s="25">
        <v>4</v>
      </c>
      <c r="C45" s="25">
        <v>1</v>
      </c>
      <c r="D45" s="25">
        <f t="shared" si="26"/>
        <v>4</v>
      </c>
      <c r="E45" s="29">
        <v>0</v>
      </c>
      <c r="F45" s="29">
        <f t="shared" si="27"/>
        <v>0</v>
      </c>
      <c r="G45" s="33">
        <f t="shared" si="28"/>
        <v>0</v>
      </c>
      <c r="H45" s="33">
        <f t="shared" si="29"/>
        <v>0</v>
      </c>
      <c r="I45" s="38">
        <f t="shared" si="30"/>
        <v>0</v>
      </c>
    </row>
    <row r="46" spans="1:9" x14ac:dyDescent="0.3">
      <c r="A46" s="58" t="s">
        <v>16</v>
      </c>
      <c r="B46" s="25" t="s">
        <v>2</v>
      </c>
      <c r="C46" s="25"/>
      <c r="D46" s="25"/>
      <c r="E46" s="25"/>
      <c r="F46" s="25"/>
      <c r="G46" s="25"/>
      <c r="H46" s="25"/>
      <c r="I46" s="30"/>
    </row>
    <row r="47" spans="1:9" x14ac:dyDescent="0.3">
      <c r="A47" s="32" t="s">
        <v>17</v>
      </c>
      <c r="B47" s="25"/>
      <c r="C47" s="25"/>
      <c r="D47" s="25"/>
      <c r="E47" s="25"/>
      <c r="F47" s="152">
        <f>SUM(F37:H46)</f>
        <v>2285.625</v>
      </c>
      <c r="G47" s="153"/>
      <c r="H47" s="154"/>
      <c r="I47" s="37">
        <f>SUM(I37:I46)</f>
        <v>270777</v>
      </c>
    </row>
    <row r="48" spans="1:9" ht="14" x14ac:dyDescent="0.3">
      <c r="A48" s="75" t="s">
        <v>131</v>
      </c>
      <c r="B48" s="75"/>
      <c r="C48" s="75"/>
      <c r="D48" s="76"/>
      <c r="E48" s="76"/>
      <c r="F48" s="148">
        <f>ROUND(F47+F36,-1)</f>
        <v>7830</v>
      </c>
      <c r="G48" s="148"/>
      <c r="H48" s="148"/>
      <c r="I48" s="59">
        <f>ROUND(I47+I36,-3)</f>
        <v>928000</v>
      </c>
    </row>
    <row r="49" spans="1:20" ht="14" x14ac:dyDescent="0.3">
      <c r="A49" s="77" t="s">
        <v>132</v>
      </c>
      <c r="B49" s="77"/>
      <c r="C49" s="77"/>
      <c r="D49" s="78"/>
      <c r="E49" s="78"/>
      <c r="F49" s="149"/>
      <c r="G49" s="150"/>
      <c r="H49" s="151"/>
      <c r="I49" s="49">
        <v>0</v>
      </c>
    </row>
    <row r="50" spans="1:20" ht="14" x14ac:dyDescent="0.3">
      <c r="A50" s="26" t="s">
        <v>133</v>
      </c>
      <c r="B50" s="79"/>
      <c r="C50" s="79"/>
      <c r="D50" s="79"/>
      <c r="E50" s="79"/>
      <c r="F50" s="145">
        <f>F48</f>
        <v>7830</v>
      </c>
      <c r="G50" s="146"/>
      <c r="H50" s="146"/>
      <c r="I50" s="52">
        <f>ROUND(I36+I47+I49,-3)</f>
        <v>928000</v>
      </c>
    </row>
    <row r="52" spans="1:20" x14ac:dyDescent="0.3">
      <c r="A52" s="80" t="s">
        <v>35</v>
      </c>
    </row>
    <row r="53" spans="1:20" ht="41.25" customHeight="1" x14ac:dyDescent="0.3">
      <c r="A53" s="143" t="s">
        <v>146</v>
      </c>
      <c r="B53" s="143"/>
      <c r="C53" s="143"/>
      <c r="D53" s="143"/>
      <c r="E53" s="143"/>
      <c r="F53" s="143"/>
      <c r="G53" s="143"/>
      <c r="H53" s="143"/>
      <c r="I53" s="143"/>
    </row>
    <row r="54" spans="1:20" ht="39" customHeight="1" x14ac:dyDescent="0.3">
      <c r="A54" s="143" t="s">
        <v>152</v>
      </c>
      <c r="B54" s="143"/>
      <c r="C54" s="143"/>
      <c r="D54" s="143"/>
      <c r="E54" s="143"/>
      <c r="F54" s="143"/>
      <c r="G54" s="143"/>
      <c r="H54" s="143"/>
      <c r="I54" s="143"/>
    </row>
    <row r="55" spans="1:20" ht="35.25" customHeight="1" x14ac:dyDescent="0.3">
      <c r="A55" s="143" t="s">
        <v>147</v>
      </c>
      <c r="B55" s="143"/>
      <c r="C55" s="143"/>
      <c r="D55" s="143"/>
      <c r="E55" s="143"/>
      <c r="F55" s="143"/>
      <c r="G55" s="143"/>
      <c r="H55" s="143"/>
      <c r="I55" s="143"/>
    </row>
    <row r="56" spans="1:20" ht="39" customHeight="1" x14ac:dyDescent="0.3">
      <c r="A56" s="143" t="s">
        <v>98</v>
      </c>
      <c r="B56" s="143"/>
      <c r="C56" s="143"/>
      <c r="D56" s="143"/>
      <c r="E56" s="143"/>
      <c r="F56" s="143"/>
      <c r="G56" s="143"/>
      <c r="H56" s="143"/>
      <c r="I56" s="143"/>
    </row>
    <row r="57" spans="1:20" ht="14" x14ac:dyDescent="0.3">
      <c r="A57" s="128" t="s">
        <v>158</v>
      </c>
      <c r="B57" s="129"/>
      <c r="C57" s="129"/>
      <c r="D57" s="129"/>
      <c r="E57" s="129"/>
      <c r="F57" s="129"/>
      <c r="G57" s="129"/>
      <c r="H57" s="129"/>
      <c r="I57" s="129"/>
    </row>
    <row r="58" spans="1:20" ht="14" x14ac:dyDescent="0.3">
      <c r="A58" s="130" t="s">
        <v>105</v>
      </c>
      <c r="B58" s="129"/>
      <c r="C58" s="129"/>
      <c r="D58" s="129"/>
      <c r="E58" s="129"/>
      <c r="F58" s="129"/>
      <c r="G58" s="129"/>
      <c r="H58" s="129"/>
      <c r="I58" s="129"/>
    </row>
    <row r="59" spans="1:20" ht="14" x14ac:dyDescent="0.3">
      <c r="A59" s="130" t="s">
        <v>121</v>
      </c>
      <c r="B59" s="129"/>
      <c r="C59" s="129"/>
      <c r="D59" s="129"/>
      <c r="E59" s="129"/>
      <c r="F59" s="129"/>
      <c r="G59" s="129"/>
      <c r="H59" s="129"/>
      <c r="I59" s="129"/>
    </row>
    <row r="60" spans="1:20" ht="14" x14ac:dyDescent="0.3">
      <c r="A60" s="130" t="s">
        <v>110</v>
      </c>
      <c r="B60" s="129"/>
      <c r="C60" s="129"/>
      <c r="D60" s="129"/>
      <c r="E60" s="129"/>
      <c r="F60" s="129"/>
      <c r="G60" s="129"/>
      <c r="H60" s="129"/>
      <c r="I60" s="129"/>
    </row>
    <row r="61" spans="1:20" ht="14" x14ac:dyDescent="0.3">
      <c r="A61" s="130" t="s">
        <v>118</v>
      </c>
      <c r="B61" s="129"/>
      <c r="C61" s="129"/>
      <c r="D61" s="129"/>
      <c r="E61" s="129"/>
      <c r="F61" s="129"/>
      <c r="G61" s="129"/>
      <c r="H61" s="129"/>
      <c r="I61" s="129"/>
    </row>
    <row r="62" spans="1:20" ht="29.25" customHeight="1" x14ac:dyDescent="0.3">
      <c r="A62" s="144" t="s">
        <v>159</v>
      </c>
      <c r="B62" s="144"/>
      <c r="C62" s="144"/>
      <c r="D62" s="144"/>
      <c r="E62" s="144"/>
      <c r="F62" s="144"/>
      <c r="G62" s="144"/>
      <c r="H62" s="144"/>
      <c r="I62" s="144"/>
      <c r="O62" s="125"/>
      <c r="P62" s="125"/>
      <c r="Q62" s="125"/>
      <c r="R62" s="125"/>
      <c r="S62" s="125"/>
      <c r="T62" s="125"/>
    </row>
    <row r="63" spans="1:20" ht="40.5" customHeight="1" x14ac:dyDescent="0.3">
      <c r="A63" s="143" t="s">
        <v>126</v>
      </c>
      <c r="B63" s="143"/>
      <c r="C63" s="143"/>
      <c r="D63" s="143"/>
      <c r="E63" s="143"/>
      <c r="F63" s="143"/>
      <c r="G63" s="143"/>
      <c r="H63" s="143"/>
      <c r="I63" s="143"/>
      <c r="O63" s="125"/>
      <c r="P63" s="125"/>
      <c r="Q63" s="125"/>
      <c r="R63" s="125"/>
      <c r="S63" s="125"/>
      <c r="T63" s="125"/>
    </row>
    <row r="64" spans="1:20" ht="13.5" customHeight="1" x14ac:dyDescent="0.3">
      <c r="A64" s="131" t="s">
        <v>127</v>
      </c>
      <c r="B64" s="129"/>
      <c r="C64" s="129"/>
      <c r="D64" s="129"/>
      <c r="E64" s="129"/>
      <c r="F64" s="129"/>
      <c r="G64" s="129"/>
      <c r="H64" s="129"/>
      <c r="I64" s="129"/>
      <c r="O64" s="125"/>
      <c r="P64" s="125"/>
      <c r="Q64" s="125"/>
      <c r="R64" s="125"/>
      <c r="S64" s="125"/>
      <c r="T64" s="125"/>
    </row>
    <row r="65" spans="15:20" ht="12" customHeight="1" x14ac:dyDescent="0.3">
      <c r="O65" s="125"/>
      <c r="P65" s="125"/>
      <c r="Q65" s="125"/>
      <c r="R65" s="125"/>
      <c r="S65" s="125"/>
      <c r="T65" s="125"/>
    </row>
    <row r="66" spans="15:20" ht="12" customHeight="1" x14ac:dyDescent="0.3">
      <c r="O66" s="125"/>
      <c r="P66" s="125"/>
      <c r="Q66" s="125"/>
      <c r="R66" s="125"/>
      <c r="S66" s="125"/>
      <c r="T66" s="125"/>
    </row>
  </sheetData>
  <mergeCells count="13">
    <mergeCell ref="A63:I63"/>
    <mergeCell ref="A53:I53"/>
    <mergeCell ref="A54:I54"/>
    <mergeCell ref="A55:I55"/>
    <mergeCell ref="A56:I56"/>
    <mergeCell ref="A62:I62"/>
    <mergeCell ref="F50:H50"/>
    <mergeCell ref="A8:B8"/>
    <mergeCell ref="F48:H48"/>
    <mergeCell ref="F49:H49"/>
    <mergeCell ref="A37:B37"/>
    <mergeCell ref="F36:H36"/>
    <mergeCell ref="F47:H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workbookViewId="0">
      <selection activeCell="A2" sqref="A2"/>
    </sheetView>
  </sheetViews>
  <sheetFormatPr defaultColWidth="9.1796875" defaultRowHeight="13" x14ac:dyDescent="0.3"/>
  <cols>
    <col min="1" max="1" width="9.1796875" style="98"/>
    <col min="2" max="2" width="13.81640625" style="99" customWidth="1"/>
    <col min="3" max="3" width="14.26953125" style="99" bestFit="1" customWidth="1"/>
    <col min="4" max="4" width="18.453125" style="99" bestFit="1" customWidth="1"/>
    <col min="5" max="5" width="15.453125" style="99" bestFit="1" customWidth="1"/>
    <col min="6" max="6" width="16.1796875" style="99" bestFit="1" customWidth="1"/>
    <col min="7" max="7" width="17.26953125" style="98" bestFit="1" customWidth="1"/>
    <col min="8" max="16384" width="9.1796875" style="98"/>
  </cols>
  <sheetData>
    <row r="1" spans="1:8" x14ac:dyDescent="0.3">
      <c r="A1" s="115" t="s">
        <v>42</v>
      </c>
    </row>
    <row r="4" spans="1:8" x14ac:dyDescent="0.3">
      <c r="B4" s="100" t="s">
        <v>73</v>
      </c>
      <c r="C4" s="100" t="s">
        <v>37</v>
      </c>
      <c r="D4" s="100" t="s">
        <v>38</v>
      </c>
      <c r="E4" s="101" t="s">
        <v>70</v>
      </c>
      <c r="F4" s="101" t="s">
        <v>69</v>
      </c>
      <c r="G4" s="102" t="s">
        <v>54</v>
      </c>
    </row>
    <row r="5" spans="1:8" x14ac:dyDescent="0.3">
      <c r="B5" s="103" t="s">
        <v>71</v>
      </c>
      <c r="C5" s="104">
        <f>'1a_small'!F32</f>
        <v>3079.125</v>
      </c>
      <c r="D5" s="104">
        <f>'1a_small'!F43</f>
        <v>2064.8249999999998</v>
      </c>
      <c r="E5" s="105">
        <f>SUM('1a_small'!F44:H44)</f>
        <v>5140</v>
      </c>
      <c r="F5" s="106">
        <f>'1a_small'!I44</f>
        <v>609000</v>
      </c>
      <c r="G5" s="107">
        <f>Responses!E11</f>
        <v>630</v>
      </c>
      <c r="H5" s="108"/>
    </row>
    <row r="6" spans="1:8" x14ac:dyDescent="0.3">
      <c r="B6" s="103" t="s">
        <v>72</v>
      </c>
      <c r="C6" s="104">
        <f>'1b_large'!F36</f>
        <v>5545.875</v>
      </c>
      <c r="D6" s="104">
        <f>'1b_large'!F47</f>
        <v>2285.625</v>
      </c>
      <c r="E6" s="105">
        <f>SUM('1b_large'!F48:H48)</f>
        <v>7830</v>
      </c>
      <c r="F6" s="106">
        <f>'1b_large'!I48</f>
        <v>928000</v>
      </c>
      <c r="G6" s="107">
        <f>Responses!E9+Responses!E12+Responses!E10</f>
        <v>180</v>
      </c>
      <c r="H6" s="108"/>
    </row>
    <row r="7" spans="1:8" x14ac:dyDescent="0.3">
      <c r="B7" s="100" t="s">
        <v>64</v>
      </c>
      <c r="C7" s="109">
        <f>SUM(C5:C6)</f>
        <v>8625</v>
      </c>
      <c r="D7" s="109">
        <f>SUM(D5:D6)</f>
        <v>4350.45</v>
      </c>
      <c r="E7" s="110">
        <f>SUM(E5:E6)</f>
        <v>12970</v>
      </c>
      <c r="F7" s="111">
        <f>ROUND(SUM(F5:F6), -4)</f>
        <v>1540000</v>
      </c>
      <c r="G7" s="116">
        <f>SUM(G5:G6)</f>
        <v>810</v>
      </c>
      <c r="H7" s="108"/>
    </row>
    <row r="9" spans="1:8" x14ac:dyDescent="0.3">
      <c r="D9" s="112"/>
    </row>
    <row r="10" spans="1:8" x14ac:dyDescent="0.3">
      <c r="E10" s="113">
        <f>E7/ROUND(G7,0)</f>
        <v>16.012345679012345</v>
      </c>
      <c r="F10" s="99" t="s">
        <v>36</v>
      </c>
      <c r="G10" s="1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workbookViewId="0">
      <selection activeCell="A3" sqref="A3"/>
    </sheetView>
  </sheetViews>
  <sheetFormatPr defaultColWidth="9.1796875" defaultRowHeight="12" x14ac:dyDescent="0.3"/>
  <cols>
    <col min="1" max="1" width="32.54296875" style="84" bestFit="1" customWidth="1"/>
    <col min="2" max="8" width="9.1796875" style="84"/>
    <col min="9" max="9" width="12.453125" style="84" customWidth="1"/>
    <col min="10" max="10" width="4" style="84" customWidth="1"/>
    <col min="11" max="11" width="70.7265625" style="84" customWidth="1"/>
    <col min="12" max="16384" width="9.1796875" style="84"/>
  </cols>
  <sheetData>
    <row r="1" spans="1:11" x14ac:dyDescent="0.3">
      <c r="A1" s="91" t="s">
        <v>41</v>
      </c>
    </row>
    <row r="2" spans="1:11" x14ac:dyDescent="0.3">
      <c r="E2" s="85"/>
      <c r="F2" s="120">
        <v>51.23</v>
      </c>
      <c r="G2" s="120">
        <v>69.040000000000006</v>
      </c>
      <c r="H2" s="120">
        <v>27.73</v>
      </c>
    </row>
    <row r="3" spans="1:11" ht="69" x14ac:dyDescent="0.3">
      <c r="A3" s="86" t="s">
        <v>28</v>
      </c>
      <c r="B3" s="86" t="s">
        <v>29</v>
      </c>
      <c r="C3" s="86" t="s">
        <v>30</v>
      </c>
      <c r="D3" s="86" t="s">
        <v>31</v>
      </c>
      <c r="E3" s="86" t="s">
        <v>67</v>
      </c>
      <c r="F3" s="86" t="s">
        <v>32</v>
      </c>
      <c r="G3" s="74" t="s">
        <v>33</v>
      </c>
      <c r="H3" s="74" t="s">
        <v>34</v>
      </c>
      <c r="I3" s="86" t="s">
        <v>68</v>
      </c>
    </row>
    <row r="4" spans="1:11" x14ac:dyDescent="0.3">
      <c r="A4" s="20" t="s">
        <v>20</v>
      </c>
      <c r="B4" s="21"/>
      <c r="C4" s="21"/>
      <c r="D4" s="21"/>
      <c r="E4" s="21"/>
      <c r="F4" s="21"/>
      <c r="G4" s="21"/>
      <c r="H4" s="21"/>
      <c r="I4" s="21"/>
    </row>
    <row r="5" spans="1:11" ht="14" x14ac:dyDescent="0.3">
      <c r="A5" s="20" t="s">
        <v>155</v>
      </c>
      <c r="B5" s="22">
        <v>1</v>
      </c>
      <c r="C5" s="22">
        <v>1</v>
      </c>
      <c r="D5" s="22">
        <f t="shared" ref="D5:D10" si="0">B5*C5</f>
        <v>1</v>
      </c>
      <c r="E5" s="22">
        <v>0</v>
      </c>
      <c r="F5" s="53">
        <f t="shared" ref="F5:F10" si="1">D5*E5</f>
        <v>0</v>
      </c>
      <c r="G5" s="53">
        <f>F5*0.05</f>
        <v>0</v>
      </c>
      <c r="H5" s="53">
        <f>F5*0.1</f>
        <v>0</v>
      </c>
      <c r="I5" s="83">
        <f t="shared" ref="I5:I10" si="2">F5*F$2+G5*G$2+H5*H$2</f>
        <v>0</v>
      </c>
    </row>
    <row r="6" spans="1:11" s="73" customFormat="1" ht="14" x14ac:dyDescent="0.3">
      <c r="A6" s="118" t="s">
        <v>40</v>
      </c>
      <c r="B6" s="25">
        <v>2</v>
      </c>
      <c r="C6" s="25">
        <v>1</v>
      </c>
      <c r="D6" s="25">
        <f t="shared" si="0"/>
        <v>2</v>
      </c>
      <c r="E6" s="25">
        <v>0</v>
      </c>
      <c r="F6" s="23">
        <f t="shared" si="1"/>
        <v>0</v>
      </c>
      <c r="G6" s="23">
        <f t="shared" ref="G6:G10" si="3">F6*0.05</f>
        <v>0</v>
      </c>
      <c r="H6" s="23">
        <f t="shared" ref="H6:H10" si="4">F6*0.1</f>
        <v>0</v>
      </c>
      <c r="I6" s="83">
        <f t="shared" si="2"/>
        <v>0</v>
      </c>
    </row>
    <row r="7" spans="1:11" s="73" customFormat="1" ht="14" x14ac:dyDescent="0.3">
      <c r="A7" s="58" t="s">
        <v>43</v>
      </c>
      <c r="B7" s="25">
        <v>1</v>
      </c>
      <c r="C7" s="25">
        <f>'1b_large'!C28</f>
        <v>0.2</v>
      </c>
      <c r="D7" s="25">
        <f t="shared" si="0"/>
        <v>0.2</v>
      </c>
      <c r="E7" s="25">
        <f>'1b_large'!E28</f>
        <v>75</v>
      </c>
      <c r="F7" s="50">
        <f t="shared" si="1"/>
        <v>15</v>
      </c>
      <c r="G7" s="24">
        <f t="shared" ref="G7:G9" si="5">F7*0.05</f>
        <v>0.75</v>
      </c>
      <c r="H7" s="24">
        <f t="shared" ref="H7:H9" si="6">F7*0.1</f>
        <v>1.5</v>
      </c>
      <c r="I7" s="82">
        <f t="shared" si="2"/>
        <v>861.82499999999993</v>
      </c>
      <c r="K7" s="87"/>
    </row>
    <row r="8" spans="1:11" s="73" customFormat="1" ht="14" x14ac:dyDescent="0.3">
      <c r="A8" s="117" t="s">
        <v>142</v>
      </c>
      <c r="B8" s="25">
        <v>2</v>
      </c>
      <c r="C8" s="25">
        <f>'1b_large'!C34</f>
        <v>0.2</v>
      </c>
      <c r="D8" s="25">
        <f t="shared" ref="D8" si="7">B8*C8</f>
        <v>0.4</v>
      </c>
      <c r="E8" s="25">
        <f>'1b_large'!E34</f>
        <v>75</v>
      </c>
      <c r="F8" s="50">
        <f t="shared" ref="F8" si="8">D8*E8</f>
        <v>30</v>
      </c>
      <c r="G8" s="24">
        <f t="shared" ref="G8" si="9">F8*0.05</f>
        <v>1.5</v>
      </c>
      <c r="H8" s="24">
        <f t="shared" ref="H8" si="10">F8*0.1</f>
        <v>3</v>
      </c>
      <c r="I8" s="82">
        <f t="shared" ref="I8" si="11">F8*F$2+G8*G$2+H8*H$2</f>
        <v>1723.6499999999999</v>
      </c>
      <c r="K8" s="87"/>
    </row>
    <row r="9" spans="1:11" s="73" customFormat="1" ht="14" x14ac:dyDescent="0.3">
      <c r="A9" s="81" t="s">
        <v>136</v>
      </c>
      <c r="B9" s="25">
        <v>1</v>
      </c>
      <c r="C9" s="25">
        <f>'1a_small'!C31</f>
        <v>2</v>
      </c>
      <c r="D9" s="25">
        <f t="shared" ref="D9" si="12">B9*C9</f>
        <v>2</v>
      </c>
      <c r="E9" s="25">
        <f>'1a_small'!E31</f>
        <v>315</v>
      </c>
      <c r="F9" s="23">
        <f t="shared" ref="F9" si="13">D9*E9</f>
        <v>630</v>
      </c>
      <c r="G9" s="50">
        <f t="shared" si="5"/>
        <v>31.5</v>
      </c>
      <c r="H9" s="50">
        <f t="shared" si="6"/>
        <v>63</v>
      </c>
      <c r="I9" s="82">
        <f t="shared" ref="I9" si="14">F9*F$2+G9*G$2+H9*H$2</f>
        <v>36196.649999999994</v>
      </c>
      <c r="K9" s="87"/>
    </row>
    <row r="10" spans="1:11" s="73" customFormat="1" ht="14" x14ac:dyDescent="0.3">
      <c r="A10" s="81" t="s">
        <v>137</v>
      </c>
      <c r="B10" s="25">
        <v>2</v>
      </c>
      <c r="C10" s="25">
        <f>'1b_large'!C35</f>
        <v>2</v>
      </c>
      <c r="D10" s="25">
        <f t="shared" si="0"/>
        <v>4</v>
      </c>
      <c r="E10" s="25">
        <f>'1b_large'!E35</f>
        <v>75</v>
      </c>
      <c r="F10" s="23">
        <f t="shared" si="1"/>
        <v>300</v>
      </c>
      <c r="G10" s="50">
        <f t="shared" si="3"/>
        <v>15</v>
      </c>
      <c r="H10" s="50">
        <f t="shared" si="4"/>
        <v>30</v>
      </c>
      <c r="I10" s="82">
        <f t="shared" si="2"/>
        <v>17236.5</v>
      </c>
    </row>
    <row r="11" spans="1:11" ht="14" x14ac:dyDescent="0.3">
      <c r="A11" s="26" t="s">
        <v>48</v>
      </c>
      <c r="B11" s="88"/>
      <c r="C11" s="88"/>
      <c r="D11" s="88"/>
      <c r="E11" s="88"/>
      <c r="F11" s="155">
        <f>ROUND(SUM(F5:H10), -1)</f>
        <v>1120</v>
      </c>
      <c r="G11" s="155"/>
      <c r="H11" s="155"/>
      <c r="I11" s="27">
        <f>ROUND(SUM(I5:I10),-2)</f>
        <v>56000</v>
      </c>
      <c r="K11" s="126"/>
    </row>
    <row r="13" spans="1:11" x14ac:dyDescent="0.3">
      <c r="A13" s="89" t="s">
        <v>35</v>
      </c>
    </row>
    <row r="14" spans="1:11" ht="39" customHeight="1" x14ac:dyDescent="0.3">
      <c r="A14" s="156" t="s">
        <v>153</v>
      </c>
      <c r="B14" s="156"/>
      <c r="C14" s="156"/>
      <c r="D14" s="156"/>
      <c r="E14" s="156"/>
      <c r="F14" s="156"/>
      <c r="G14" s="156"/>
      <c r="H14" s="156"/>
      <c r="I14" s="156"/>
      <c r="K14" s="90"/>
    </row>
    <row r="15" spans="1:11" ht="41.25" customHeight="1" x14ac:dyDescent="0.3">
      <c r="A15" s="142" t="s">
        <v>154</v>
      </c>
      <c r="B15" s="142"/>
      <c r="C15" s="142"/>
      <c r="D15" s="142"/>
      <c r="E15" s="142"/>
      <c r="F15" s="142"/>
      <c r="G15" s="142"/>
      <c r="H15" s="142"/>
      <c r="I15" s="142"/>
    </row>
    <row r="16" spans="1:11" ht="14" x14ac:dyDescent="0.3">
      <c r="A16" s="128" t="s">
        <v>157</v>
      </c>
      <c r="B16" s="132"/>
      <c r="C16" s="132"/>
      <c r="D16" s="132"/>
      <c r="E16" s="132"/>
      <c r="F16" s="132"/>
      <c r="G16" s="132"/>
      <c r="H16" s="132"/>
      <c r="I16" s="132"/>
    </row>
    <row r="17" spans="1:9" ht="44.25" customHeight="1" x14ac:dyDescent="0.3">
      <c r="A17" s="142" t="s">
        <v>148</v>
      </c>
      <c r="B17" s="142"/>
      <c r="C17" s="142"/>
      <c r="D17" s="142"/>
      <c r="E17" s="142"/>
      <c r="F17" s="142"/>
      <c r="G17" s="142"/>
      <c r="H17" s="142"/>
      <c r="I17" s="142"/>
    </row>
    <row r="18" spans="1:9" ht="14" x14ac:dyDescent="0.3">
      <c r="A18" s="133" t="s">
        <v>149</v>
      </c>
      <c r="B18" s="132"/>
      <c r="C18" s="132"/>
      <c r="D18" s="132"/>
      <c r="E18" s="132"/>
      <c r="F18" s="132"/>
      <c r="G18" s="132"/>
      <c r="H18" s="132"/>
      <c r="I18" s="132"/>
    </row>
  </sheetData>
  <mergeCells count="4">
    <mergeCell ref="F11:H11"/>
    <mergeCell ref="A14:I14"/>
    <mergeCell ref="A15:I15"/>
    <mergeCell ref="A17:I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
  <sheetViews>
    <sheetView zoomScaleNormal="100" workbookViewId="0">
      <selection activeCell="A17" sqref="A17"/>
    </sheetView>
  </sheetViews>
  <sheetFormatPr defaultRowHeight="14.5" x14ac:dyDescent="0.35"/>
  <cols>
    <col min="1" max="1" width="34.81640625" customWidth="1"/>
    <col min="2" max="2" width="10.81640625" customWidth="1"/>
    <col min="4" max="4" width="20.26953125" customWidth="1"/>
    <col min="5" max="5" width="24" customWidth="1"/>
  </cols>
  <sheetData>
    <row r="1" spans="1:5" ht="15" thickBot="1" x14ac:dyDescent="0.4"/>
    <row r="2" spans="1:5" x14ac:dyDescent="0.35">
      <c r="A2" s="54"/>
      <c r="B2" s="56"/>
      <c r="C2" s="56"/>
      <c r="D2" s="56"/>
      <c r="E2" s="56"/>
    </row>
    <row r="3" spans="1:5" x14ac:dyDescent="0.35">
      <c r="A3" s="55" t="s">
        <v>49</v>
      </c>
      <c r="B3" s="57" t="s">
        <v>51</v>
      </c>
      <c r="C3" s="57" t="s">
        <v>53</v>
      </c>
      <c r="D3" s="57" t="s">
        <v>55</v>
      </c>
      <c r="E3" s="57" t="s">
        <v>57</v>
      </c>
    </row>
    <row r="4" spans="1:5" ht="46" x14ac:dyDescent="0.35">
      <c r="A4" s="96" t="s">
        <v>50</v>
      </c>
      <c r="B4" s="96" t="s">
        <v>52</v>
      </c>
      <c r="C4" s="96" t="s">
        <v>54</v>
      </c>
      <c r="D4" s="96" t="s">
        <v>56</v>
      </c>
      <c r="E4" s="96" t="s">
        <v>58</v>
      </c>
    </row>
    <row r="5" spans="1:5" x14ac:dyDescent="0.35">
      <c r="A5" s="61"/>
      <c r="B5" s="61"/>
      <c r="C5" s="61"/>
      <c r="D5" s="93"/>
      <c r="E5" s="92" t="s">
        <v>59</v>
      </c>
    </row>
    <row r="6" spans="1:5" x14ac:dyDescent="0.35">
      <c r="A6" s="94" t="s">
        <v>60</v>
      </c>
      <c r="B6" s="92">
        <v>0</v>
      </c>
      <c r="C6" s="92">
        <v>0</v>
      </c>
      <c r="D6" s="92">
        <v>0</v>
      </c>
      <c r="E6" s="92">
        <v>0</v>
      </c>
    </row>
    <row r="7" spans="1:5" x14ac:dyDescent="0.35">
      <c r="A7" s="94" t="s">
        <v>61</v>
      </c>
      <c r="B7" s="92">
        <v>0</v>
      </c>
      <c r="C7" s="92">
        <v>0</v>
      </c>
      <c r="D7" s="92">
        <v>0</v>
      </c>
      <c r="E7" s="92">
        <v>0</v>
      </c>
    </row>
    <row r="8" spans="1:5" x14ac:dyDescent="0.35">
      <c r="A8" s="94" t="s">
        <v>62</v>
      </c>
      <c r="B8" s="92">
        <v>0</v>
      </c>
      <c r="C8" s="92">
        <v>0</v>
      </c>
      <c r="D8" s="92">
        <v>0</v>
      </c>
      <c r="E8" s="92">
        <v>0</v>
      </c>
    </row>
    <row r="9" spans="1:5" ht="23" x14ac:dyDescent="0.35">
      <c r="A9" s="94" t="s">
        <v>160</v>
      </c>
      <c r="B9" s="92">
        <f>'1b_large'!E28</f>
        <v>75</v>
      </c>
      <c r="C9" s="92">
        <f>'1b_large'!C28</f>
        <v>0.2</v>
      </c>
      <c r="D9" s="92">
        <v>0</v>
      </c>
      <c r="E9" s="92">
        <f t="shared" ref="E9:E11" si="0">B9*C9</f>
        <v>15</v>
      </c>
    </row>
    <row r="10" spans="1:5" ht="27" customHeight="1" x14ac:dyDescent="0.35">
      <c r="A10" s="94" t="s">
        <v>161</v>
      </c>
      <c r="B10" s="92">
        <f>'1b_large'!E34</f>
        <v>75</v>
      </c>
      <c r="C10" s="92">
        <f>'1b_large'!C34</f>
        <v>0.2</v>
      </c>
      <c r="D10" s="92">
        <v>1</v>
      </c>
      <c r="E10" s="92">
        <f t="shared" ref="E10" si="1">B10*C10</f>
        <v>15</v>
      </c>
    </row>
    <row r="11" spans="1:5" x14ac:dyDescent="0.35">
      <c r="A11" s="94" t="s">
        <v>140</v>
      </c>
      <c r="B11" s="92">
        <f>'1a_small'!E31</f>
        <v>315</v>
      </c>
      <c r="C11" s="92">
        <f>'1a_small'!C31</f>
        <v>2</v>
      </c>
      <c r="D11" s="92">
        <v>0</v>
      </c>
      <c r="E11" s="92">
        <f t="shared" si="0"/>
        <v>630</v>
      </c>
    </row>
    <row r="12" spans="1:5" s="60" customFormat="1" x14ac:dyDescent="0.35">
      <c r="A12" s="94" t="s">
        <v>63</v>
      </c>
      <c r="B12" s="92">
        <f>'1b_large'!E35</f>
        <v>75</v>
      </c>
      <c r="C12" s="92">
        <f>'1b_large'!C35</f>
        <v>2</v>
      </c>
      <c r="D12" s="92">
        <v>0</v>
      </c>
      <c r="E12" s="92">
        <f>B12*C12</f>
        <v>150</v>
      </c>
    </row>
    <row r="13" spans="1:5" x14ac:dyDescent="0.35">
      <c r="A13" s="95"/>
      <c r="B13" s="95"/>
      <c r="C13" s="95"/>
      <c r="D13" s="96" t="s">
        <v>64</v>
      </c>
      <c r="E13" s="97">
        <f>SUM(E6:E12)</f>
        <v>810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1a_small</vt:lpstr>
      <vt:lpstr>1b_large</vt:lpstr>
      <vt:lpstr>1c_Summary</vt:lpstr>
      <vt:lpstr>2_EPA</vt:lpstr>
      <vt:lpstr>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2014-09-29T16:56:37Z</dcterms:created>
  <dcterms:modified xsi:type="dcterms:W3CDTF">2021-08-05T12:51:06Z</dcterms:modified>
</cp:coreProperties>
</file>