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A735BF84-99AF-4945-9BF6-E4BB7D473C2E}" xr6:coauthVersionLast="47" xr6:coauthVersionMax="47" xr10:uidLastSave="{00000000-0000-0000-0000-000000000000}"/>
  <bookViews>
    <workbookView xWindow="-110" yWindow="-110" windowWidth="19420" windowHeight="10420" xr2:uid="{00000000-000D-0000-FFFF-FFFF00000000}"/>
  </bookViews>
  <sheets>
    <sheet name="Summary" sheetId="3" r:id="rId1"/>
    <sheet name="Industry" sheetId="1" r:id="rId2"/>
    <sheet name="Agency" sheetId="2" r:id="rId3"/>
    <sheet name="Respondents" sheetId="6" r:id="rId4"/>
    <sheet name="Response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1" i="2" l="1"/>
  <c r="G31" i="1"/>
  <c r="M31" i="1" s="1"/>
  <c r="B4" i="3" s="1"/>
  <c r="B7" i="3"/>
  <c r="B6" i="3"/>
  <c r="B5" i="3"/>
  <c r="B3" i="3"/>
  <c r="F5" i="6"/>
  <c r="F6" i="6"/>
  <c r="F7" i="6"/>
  <c r="F8" i="6"/>
  <c r="D8" i="2" l="1"/>
  <c r="F8" i="2" s="1"/>
  <c r="G8" i="2" s="1"/>
  <c r="D9" i="2"/>
  <c r="F9" i="2" s="1"/>
  <c r="D10" i="2"/>
  <c r="F10" i="2" s="1"/>
  <c r="D7" i="2"/>
  <c r="F7" i="2" s="1"/>
  <c r="G7" i="2" l="1"/>
  <c r="H10" i="2"/>
  <c r="G10" i="2"/>
  <c r="I10" i="2" s="1"/>
  <c r="G9" i="2"/>
  <c r="H9" i="2"/>
  <c r="H8" i="2"/>
  <c r="I8" i="2" s="1"/>
  <c r="H7" i="2"/>
  <c r="I7" i="2" s="1"/>
  <c r="E28" i="1"/>
  <c r="G28" i="1" s="1"/>
  <c r="E26" i="1"/>
  <c r="G26" i="1" s="1"/>
  <c r="E25" i="1"/>
  <c r="G25" i="1" s="1"/>
  <c r="E14" i="1"/>
  <c r="G14" i="1" s="1"/>
  <c r="E13" i="1"/>
  <c r="G13" i="1" s="1"/>
  <c r="G12" i="1"/>
  <c r="G11" i="1"/>
  <c r="E9" i="1"/>
  <c r="G9" i="1" s="1"/>
  <c r="I9" i="2" l="1"/>
  <c r="I11" i="2" s="1"/>
  <c r="I14" i="1"/>
  <c r="I13" i="1"/>
  <c r="I9" i="1"/>
  <c r="I12" i="1"/>
  <c r="I26" i="1"/>
  <c r="H11" i="1"/>
  <c r="I11" i="1"/>
  <c r="H13" i="1"/>
  <c r="I25" i="1"/>
  <c r="H25" i="1"/>
  <c r="G30" i="1" s="1"/>
  <c r="I28" i="1"/>
  <c r="H28" i="1"/>
  <c r="H12" i="1"/>
  <c r="H14" i="1"/>
  <c r="H26" i="1"/>
  <c r="J26" i="1" s="1"/>
  <c r="H9" i="1"/>
  <c r="G18" i="1" s="1"/>
  <c r="J14" i="1" l="1"/>
  <c r="J13" i="1"/>
  <c r="J9" i="1"/>
  <c r="J11" i="1"/>
  <c r="J12" i="1"/>
  <c r="J28" i="1"/>
  <c r="J25" i="1"/>
  <c r="L33" i="1" l="1"/>
  <c r="B2" i="3" s="1"/>
  <c r="J18" i="1"/>
  <c r="J30" i="1"/>
  <c r="J31" i="1" l="1"/>
  <c r="J33" i="1" s="1"/>
</calcChain>
</file>

<file path=xl/sharedStrings.xml><?xml version="1.0" encoding="utf-8"?>
<sst xmlns="http://schemas.openxmlformats.org/spreadsheetml/2006/main" count="127" uniqueCount="103">
  <si>
    <t>N/A</t>
  </si>
  <si>
    <t>1. Applications</t>
  </si>
  <si>
    <t>2. Survey and studies</t>
  </si>
  <si>
    <t>B. Required activities</t>
  </si>
  <si>
    <t>C. Create information</t>
  </si>
  <si>
    <t>D. Gather existing information</t>
  </si>
  <si>
    <t>E. Write report</t>
  </si>
  <si>
    <t>5. Recordkeeping requirements</t>
  </si>
  <si>
    <t>B. Plan activities</t>
  </si>
  <si>
    <t>C. Implement activities</t>
  </si>
  <si>
    <t>D. Develop record system</t>
  </si>
  <si>
    <t>E. Time to enter information</t>
  </si>
  <si>
    <t>G. Time to adjust existing ways to comply with previous applicable regulations</t>
  </si>
  <si>
    <t>I. Time for audits</t>
  </si>
  <si>
    <t>3. Acquisition, installation, and utilization of technical systems</t>
  </si>
  <si>
    <t>4. Reporting requirements</t>
  </si>
  <si>
    <t>Reporting subtotal</t>
  </si>
  <si>
    <t>Recordkeeping subtotal</t>
  </si>
  <si>
    <t>See 4B</t>
  </si>
  <si>
    <t>See 4A</t>
  </si>
  <si>
    <t>See 5E</t>
  </si>
  <si>
    <t>Burden Item</t>
  </si>
  <si>
    <t>MNG</t>
  </si>
  <si>
    <t>Assumptions:</t>
  </si>
  <si>
    <t>TECH</t>
  </si>
  <si>
    <t>CLER</t>
  </si>
  <si>
    <t>Table 1: Annual Respondent Burden and Cost – NESHAP for Paints and Allied Products Manufacturing Area Source Category (40 CFR Part 63, Subpart CCCCCCC) (Renewal)</t>
  </si>
  <si>
    <t>Report review</t>
  </si>
  <si>
    <t>Records of all information required by standards</t>
  </si>
  <si>
    <t>H. Time to transmit or disclose information</t>
  </si>
  <si>
    <t>hrs/response</t>
  </si>
  <si>
    <t>Capital and O&amp;M Cost (see Section 6(b)(iii)):</t>
  </si>
  <si>
    <r>
      <t>Initial notification</t>
    </r>
    <r>
      <rPr>
        <vertAlign val="superscript"/>
        <sz val="11"/>
        <color theme="1"/>
        <rFont val="Times New Roman"/>
        <family val="1"/>
      </rPr>
      <t>c</t>
    </r>
  </si>
  <si>
    <r>
      <t>Notification of compliance status</t>
    </r>
    <r>
      <rPr>
        <vertAlign val="superscript"/>
        <sz val="11"/>
        <color theme="1"/>
        <rFont val="Times New Roman"/>
        <family val="1"/>
      </rPr>
      <t>c</t>
    </r>
  </si>
  <si>
    <r>
      <t>Annual compliance certification</t>
    </r>
    <r>
      <rPr>
        <vertAlign val="superscript"/>
        <sz val="11"/>
        <color theme="1"/>
        <rFont val="Times New Roman"/>
        <family val="1"/>
      </rPr>
      <t>d</t>
    </r>
  </si>
  <si>
    <r>
      <t>Report of exceedance</t>
    </r>
    <r>
      <rPr>
        <vertAlign val="superscript"/>
        <sz val="11"/>
        <color theme="1"/>
        <rFont val="Times New Roman"/>
        <family val="1"/>
      </rPr>
      <t>d</t>
    </r>
  </si>
  <si>
    <r>
      <rPr>
        <vertAlign val="superscript"/>
        <sz val="10"/>
        <color theme="1"/>
        <rFont val="Times New Roman"/>
        <family val="1"/>
      </rPr>
      <t>c</t>
    </r>
    <r>
      <rPr>
        <sz val="10"/>
        <color theme="1"/>
        <rFont val="Times New Roman"/>
        <family val="1"/>
      </rPr>
      <t xml:space="preserve">  This burden item applies to new facilities only.  No new facilities are expected over the three-year period of this ICR.</t>
    </r>
  </si>
  <si>
    <r>
      <rPr>
        <vertAlign val="superscript"/>
        <sz val="10"/>
        <color theme="1"/>
        <rFont val="Times New Roman"/>
        <family val="1"/>
      </rPr>
      <t>e</t>
    </r>
    <r>
      <rPr>
        <sz val="10"/>
        <color theme="1"/>
        <rFont val="Times New Roman"/>
        <family val="1"/>
      </rPr>
      <t xml:space="preserve">  Cost includes $335 per facility to certify technical person in VE (EPA Method 9) testing.</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</si>
  <si>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t>
    </r>
  </si>
  <si>
    <r>
      <t>Initial notification</t>
    </r>
    <r>
      <rPr>
        <vertAlign val="superscript"/>
        <sz val="10"/>
        <color theme="1"/>
        <rFont val="Times New Roman"/>
        <family val="1"/>
      </rPr>
      <t>c</t>
    </r>
  </si>
  <si>
    <r>
      <t>Notification of compliance status</t>
    </r>
    <r>
      <rPr>
        <vertAlign val="superscript"/>
        <sz val="10"/>
        <color theme="1"/>
        <rFont val="Times New Roman"/>
        <family val="1"/>
      </rPr>
      <t>c</t>
    </r>
  </si>
  <si>
    <r>
      <t>Annual compliance certification</t>
    </r>
    <r>
      <rPr>
        <vertAlign val="superscript"/>
        <sz val="10"/>
        <color theme="1"/>
        <rFont val="Times New Roman"/>
        <family val="1"/>
      </rPr>
      <t>d</t>
    </r>
  </si>
  <si>
    <r>
      <t>Report of exceedences</t>
    </r>
    <r>
      <rPr>
        <vertAlign val="superscript"/>
        <sz val="10"/>
        <color theme="1"/>
        <rFont val="Times New Roman"/>
        <family val="1"/>
      </rPr>
      <t>d</t>
    </r>
  </si>
  <si>
    <r>
      <t xml:space="preserve">TOTAL ANNUAL BURDEN AND COSTS (rounded): </t>
    </r>
    <r>
      <rPr>
        <b/>
        <vertAlign val="superscript"/>
        <sz val="10"/>
        <color theme="1"/>
        <rFont val="Times New Roman"/>
        <family val="1"/>
      </rPr>
      <t>f</t>
    </r>
  </si>
  <si>
    <r>
      <t xml:space="preserve">TOTAL COST: </t>
    </r>
    <r>
      <rPr>
        <b/>
        <vertAlign val="superscript"/>
        <sz val="10"/>
        <rFont val="Times New Roman"/>
        <family val="1"/>
      </rPr>
      <t>f</t>
    </r>
  </si>
  <si>
    <t>A. Familiarization with the regulatory requirement</t>
  </si>
  <si>
    <t>Table 2: Average Annual EPA Burden and Cost – NESHAP for Paints and Allied Products Manufacturing Area Source Category (40 CFR Part 63, Subpart CCCCCCC) (Renewal)</t>
  </si>
  <si>
    <r>
      <t xml:space="preserve">TOTAL ANNUAL BURDEN </t>
    </r>
    <r>
      <rPr>
        <b/>
        <vertAlign val="superscript"/>
        <sz val="11"/>
        <color theme="1"/>
        <rFont val="Times New Roman"/>
        <family val="1"/>
      </rPr>
      <t>e</t>
    </r>
  </si>
  <si>
    <t>ICR Summary Information</t>
  </si>
  <si>
    <t>Hours per Response</t>
  </si>
  <si>
    <t>Number of Respondents</t>
  </si>
  <si>
    <t>Total Estimated Burden Hours</t>
  </si>
  <si>
    <t>Total Estimated Costs</t>
  </si>
  <si>
    <t>Annualized Capital O&amp;M</t>
  </si>
  <si>
    <t>Total Annual Responses</t>
  </si>
  <si>
    <t>Form Number</t>
  </si>
  <si>
    <t>(A)</t>
  </si>
  <si>
    <t>(B)</t>
  </si>
  <si>
    <t>(C)</t>
  </si>
  <si>
    <t>(D)</t>
  </si>
  <si>
    <t>(E)</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</si>
  <si>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</si>
  <si>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</si>
  <si>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</si>
  <si>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</si>
  <si>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</si>
  <si>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Total</t>
  </si>
  <si>
    <t>Respondents That Submit Reports</t>
  </si>
  <si>
    <t>Respondents That Do Not Submit Any Reports</t>
  </si>
  <si>
    <t>Year</t>
  </si>
  <si>
    <t>Number of Existing Respondents that keep records but do not submit reports</t>
  </si>
  <si>
    <t>Number of Existing Respondents That Are Also New Respondents</t>
  </si>
  <si>
    <t>Number of Respondents (E=A+B+C-D)</t>
  </si>
  <si>
    <t>Average</t>
  </si>
  <si>
    <t>Not Applicable</t>
  </si>
  <si>
    <r>
      <t>F. Time and cost to perform VE observation</t>
    </r>
    <r>
      <rPr>
        <vertAlign val="superscript"/>
        <sz val="10"/>
        <rFont val="Times New Roman"/>
        <family val="1"/>
      </rPr>
      <t>e</t>
    </r>
  </si>
  <si>
    <r>
      <rPr>
        <vertAlign val="superscript"/>
        <sz val="10"/>
        <color theme="1"/>
        <rFont val="Times New Roman"/>
        <family val="1"/>
      </rPr>
      <t>a</t>
    </r>
    <r>
      <rPr>
        <sz val="10"/>
        <color theme="1"/>
        <rFont val="Times New Roman"/>
        <family val="1"/>
      </rPr>
      <t xml:space="preserve">  We have assumed that there are 219 existing facilities that are subject to the rule, and that no new major sources per year will become subject over the 3 year-period of this ICR. We assume that 10 percent of facilities will be required to respond and will refamiliarize with the rule requirements each year.</t>
    </r>
  </si>
  <si>
    <r>
      <rPr>
        <vertAlign val="superscript"/>
        <sz val="10"/>
        <color theme="1"/>
        <rFont val="Times New Roman"/>
        <family val="1"/>
      </rPr>
      <t>d</t>
    </r>
    <r>
      <rPr>
        <sz val="10"/>
        <color theme="1"/>
        <rFont val="Times New Roman"/>
        <family val="1"/>
      </rPr>
      <t xml:space="preserve">  This report does not need to be submitted unless a deviation from the requirements of this subpart has occurred.  We estimate that 10 percent of facilities will experience deviations.</t>
    </r>
  </si>
  <si>
    <t>Annual Compliance Certification Report</t>
  </si>
  <si>
    <t>Report of Exceedances</t>
  </si>
  <si>
    <r>
      <t>1</t>
    </r>
    <r>
      <rPr>
        <sz val="12"/>
        <color rgb="FF000000"/>
        <rFont val="Times New Roman"/>
        <family val="1"/>
      </rPr>
      <t xml:space="preserve"> </t>
    </r>
    <r>
      <rPr>
        <sz val="10"/>
        <color rgb="FF000000"/>
        <rFont val="Times New Roman"/>
        <family val="1"/>
      </rPr>
      <t>New respondents include sources with constructed, reconstructed and modified affected facilitie</t>
    </r>
    <r>
      <rPr>
        <sz val="10"/>
        <color theme="1"/>
        <rFont val="Times New Roman"/>
        <family val="1"/>
      </rPr>
      <t xml:space="preserve">s. </t>
    </r>
  </si>
  <si>
    <r>
      <t>2</t>
    </r>
    <r>
      <rPr>
        <sz val="10"/>
        <color theme="1"/>
        <rFont val="Times New Roman"/>
        <family val="1"/>
      </rPr>
      <t xml:space="preserve"> Existing respondents include sources required to submit a report of deviation;</t>
    </r>
    <r>
      <rPr>
        <sz val="12"/>
        <color theme="1"/>
        <rFont val="Times New Roman"/>
        <family val="1"/>
      </rPr>
      <t xml:space="preserve"> </t>
    </r>
    <r>
      <rPr>
        <sz val="10"/>
        <color theme="1"/>
        <rFont val="Times New Roman"/>
        <family val="1"/>
      </rPr>
      <t>this applies to only 10% of sources.</t>
    </r>
  </si>
  <si>
    <r>
      <t>Number of New Respondents</t>
    </r>
    <r>
      <rPr>
        <b/>
        <vertAlign val="superscript"/>
        <sz val="10"/>
        <color rgb="FF000000"/>
        <rFont val="Times New Roman"/>
        <family val="1"/>
      </rPr>
      <t xml:space="preserve"> 1</t>
    </r>
  </si>
  <si>
    <r>
      <t>Number of Existing Respondents</t>
    </r>
    <r>
      <rPr>
        <b/>
        <vertAlign val="superscript"/>
        <sz val="10"/>
        <color rgb="FF000000"/>
        <rFont val="Times New Roman"/>
        <family val="1"/>
      </rPr>
      <t>2</t>
    </r>
  </si>
  <si>
    <t>(A)
 Person hours per occurrence</t>
  </si>
  <si>
    <t>(B) 
No. of occurrences per respondent per year</t>
  </si>
  <si>
    <t>(C) 
Person hours per respondent per year (C=AxB)</t>
  </si>
  <si>
    <r>
      <t xml:space="preserve">(D) 
Respondents per year  </t>
    </r>
    <r>
      <rPr>
        <vertAlign val="superscript"/>
        <sz val="10"/>
        <rFont val="Times New Roman"/>
        <family val="1"/>
      </rPr>
      <t>a</t>
    </r>
  </si>
  <si>
    <t>(E) 
Technical person- hours per year (E=CxD)</t>
  </si>
  <si>
    <t>(F) 
Management person hours per year (Ex0.05)</t>
  </si>
  <si>
    <t>(G) 
Clerical person hours per year (Ex0.1)</t>
  </si>
  <si>
    <r>
      <t xml:space="preserve">(H) 
Cost, $ </t>
    </r>
    <r>
      <rPr>
        <vertAlign val="superscript"/>
        <sz val="10"/>
        <rFont val="Times New Roman"/>
        <family val="1"/>
      </rPr>
      <t>b</t>
    </r>
  </si>
  <si>
    <t>(A)
Person hours per occurrence</t>
  </si>
  <si>
    <t>(B)
No. of occurrences per respondent per year</t>
  </si>
  <si>
    <t>(C) 
Person hours per respondent per year 
(C=AxB)</t>
  </si>
  <si>
    <t>(F)
Management person hours per year (Ex0.05)</t>
  </si>
  <si>
    <t>(G)
Clerical person hours per year (Ex0.1)</t>
  </si>
  <si>
    <r>
      <t xml:space="preserve">(D)
Respondents per year </t>
    </r>
    <r>
      <rPr>
        <b/>
        <vertAlign val="superscript"/>
        <sz val="10"/>
        <color theme="1"/>
        <rFont val="Times New Roman"/>
        <family val="1"/>
      </rPr>
      <t>a</t>
    </r>
  </si>
  <si>
    <r>
      <t xml:space="preserve">(H)
Cost, $ </t>
    </r>
    <r>
      <rPr>
        <b/>
        <vertAlign val="superscript"/>
        <sz val="10"/>
        <color theme="1"/>
        <rFont val="Times New Roman"/>
        <family val="1"/>
      </rPr>
      <t>b</t>
    </r>
  </si>
  <si>
    <r>
      <rPr>
        <vertAlign val="superscript"/>
        <sz val="10"/>
        <color theme="1"/>
        <rFont val="Times New Roman"/>
        <family val="1"/>
      </rPr>
      <t>a</t>
    </r>
    <r>
      <rPr>
        <sz val="10"/>
        <color theme="1"/>
        <rFont val="Times New Roman"/>
        <family val="1"/>
      </rPr>
      <t xml:space="preserve">  We have assumed that there are 219 existing facilities that are subject to the rule, and that no new major sources per year will become subject over the 3 year-period of this ICR. We assume that 10 percent of facilities will be required to respond.</t>
    </r>
  </si>
  <si>
    <r>
      <rPr>
        <vertAlign val="superscript"/>
        <sz val="10"/>
        <color theme="1"/>
        <rFont val="Times New Roman"/>
        <family val="1"/>
      </rPr>
      <t>b</t>
    </r>
    <r>
      <rPr>
        <sz val="10"/>
        <color theme="1"/>
        <rFont val="Times New Roman"/>
        <family val="1"/>
      </rPr>
      <t xml:space="preserve">  This ICR uses the following labor rates: $70.56 per hour for Managerial labor; $52.37 per hour for Technical labor, and $28.34 per hour for Clerical labor.  These rates are from the Office of Personnel Management (OPM), 2022 General Schedule, which excludes locality rates of pay. The rates have been increased by 60% to account for the benefit packages available to government employees. 								</t>
    </r>
  </si>
  <si>
    <r>
      <rPr>
        <vertAlign val="superscript"/>
        <sz val="10"/>
        <color theme="1"/>
        <rFont val="Times New Roman"/>
        <family val="1"/>
      </rPr>
      <t>e</t>
    </r>
    <r>
      <rPr>
        <sz val="10"/>
        <color theme="1"/>
        <rFont val="Times New Roman"/>
        <family val="1"/>
      </rPr>
      <t xml:space="preserve"> Totals have been rounded to 3 significant figures. Figures may not add exactly due to rounding.</t>
    </r>
  </si>
  <si>
    <r>
      <rPr>
        <vertAlign val="superscript"/>
        <sz val="10"/>
        <rFont val="Times New Roman"/>
        <family val="1"/>
      </rPr>
      <t>b</t>
    </r>
    <r>
      <rPr>
        <sz val="10"/>
        <rFont val="Times New Roman"/>
        <family val="1"/>
      </rPr>
      <t xml:space="preserve">  This ICR uses the following labor rates: $157.61 per hour for Executive, Administrative, and Managerial labor; $123.94 per hour for Technical labor, and $62.52 per hour for Clerical labor.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</si>
</sst>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164" formatCode="#,##0.0"/>
    <numFmt numFmtId="165" formatCode="&quot;$&quot;#,##0.00"/>
    <numFmt numFmtId="166" formatCode="&quot;$&quot;#,##0"/>
  </numFmts>
  <fonts count="29" x14ac:knownFonts="1">
    <font>
      <sz val="11"/>
      <color theme="1"/>
      <name val="Calibri"/>
      <family val="2"/>
      <scheme val="minor"/>
    </font>
    <font>
      <sz val="10"/>
      <color theme="1"/>
      <name val="Times New Roman"/>
      <family val="1"/>
    </font>
    <font>
      <sz val="11"/>
      <color theme="1"/>
      <name val="Times New Roman"/>
      <family val="1"/>
    </font>
    <font>
      <sz val="11"/>
      <name val="Times New Roman"/>
      <family val="1"/>
    </font>
    <font>
      <vertAlign val="superscript"/>
      <sz val="11"/>
      <color theme="1"/>
      <name val="Times New Roman"/>
      <family val="1"/>
    </font>
    <font>
      <b/>
      <i/>
      <sz val="11"/>
      <color theme="1"/>
      <name val="Times New Roman"/>
      <family val="1"/>
    </font>
    <font>
      <b/>
      <sz val="11"/>
      <color theme="1"/>
      <name val="Times New Roman"/>
      <family val="1"/>
    </font>
    <font>
      <b/>
      <i/>
      <sz val="11"/>
      <name val="Times New Roman"/>
      <family val="1"/>
    </font>
    <font>
      <b/>
      <vertAlign val="superscript"/>
      <sz val="11"/>
      <color theme="1"/>
      <name val="Times New Roman"/>
      <family val="1"/>
    </font>
    <font>
      <vertAlign val="superscript"/>
      <sz val="10"/>
      <color theme="1"/>
      <name val="Times New Roman"/>
      <family val="1"/>
    </font>
    <font>
      <sz val="10"/>
      <color theme="1"/>
      <name val="Calibri"/>
      <family val="2"/>
      <scheme val="minor"/>
    </font>
    <font>
      <b/>
      <sz val="10"/>
      <name val="Times New Roman"/>
      <family val="1"/>
    </font>
    <font>
      <b/>
      <sz val="10"/>
      <color theme="1"/>
      <name val="Times New Roman"/>
      <family val="1"/>
    </font>
    <font>
      <b/>
      <vertAlign val="superscript"/>
      <sz val="10"/>
      <name val="Times New Roman"/>
      <family val="1"/>
    </font>
    <font>
      <sz val="10"/>
      <name val="Times New Roman"/>
      <family val="1"/>
    </font>
    <font>
      <sz val="10"/>
      <color rgb="FFFF0000"/>
      <name val="Calibri"/>
      <family val="2"/>
      <scheme val="minor"/>
    </font>
    <font>
      <b/>
      <i/>
      <sz val="10"/>
      <color theme="1"/>
      <name val="Times New Roman"/>
      <family val="1"/>
    </font>
    <font>
      <b/>
      <vertAlign val="superscript"/>
      <sz val="10"/>
      <color theme="1"/>
      <name val="Times New Roman"/>
      <family val="1"/>
    </font>
    <font>
      <b/>
      <sz val="12"/>
      <color rgb="FF000000"/>
      <name val="Times New Roman"/>
      <family val="1"/>
    </font>
    <font>
      <sz val="10"/>
      <color rgb="FF000000"/>
      <name val="Times New Roman"/>
      <family val="1"/>
    </font>
    <font>
      <vertAlign val="superscript"/>
      <sz val="10"/>
      <color rgb="FF000000"/>
      <name val="Times New Roman"/>
      <family val="1"/>
    </font>
    <font>
      <vertAlign val="superscript"/>
      <sz val="10"/>
      <name val="Times New Roman"/>
      <family val="1"/>
    </font>
    <font>
      <b/>
      <sz val="10"/>
      <color rgb="FF000000"/>
      <name val="Times New Roman"/>
      <family val="1"/>
    </font>
    <font>
      <b/>
      <vertAlign val="superscript"/>
      <sz val="10"/>
      <color rgb="FF000000"/>
      <name val="Times New Roman"/>
      <family val="1"/>
    </font>
    <font>
      <sz val="12"/>
      <color theme="1"/>
      <name val="Times New Roman"/>
      <family val="1"/>
    </font>
    <font>
      <sz val="9"/>
      <color theme="1"/>
      <name val="Times New Roman"/>
      <family val="1"/>
    </font>
    <font>
      <b/>
      <sz val="9"/>
      <color theme="1"/>
      <name val="Times New Roman"/>
      <family val="1"/>
    </font>
    <font>
      <vertAlign val="superscript"/>
      <sz val="12"/>
      <color rgb="FF000000"/>
      <name val="Times New Roman"/>
      <family val="1"/>
    </font>
    <font>
      <sz val="12"/>
      <color rgb="FF00000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2">
    <xf numFmtId="0" fontId="0" fillId="0" borderId="0" xfId="0"/>
    <xf numFmtId="164" fontId="0" fillId="0" borderId="0" xfId="0" applyNumberFormat="1"/>
    <xf numFmtId="0" fontId="2" fillId="0" borderId="1" xfId="0" applyFont="1" applyBorder="1"/>
    <xf numFmtId="0" fontId="3" fillId="0" borderId="1" xfId="0" applyFont="1" applyBorder="1"/>
    <xf numFmtId="165" fontId="2" fillId="0" borderId="1" xfId="0" applyNumberFormat="1" applyFont="1" applyBorder="1"/>
    <xf numFmtId="166" fontId="2" fillId="0" borderId="1" xfId="0" applyNumberFormat="1" applyFont="1" applyBorder="1"/>
    <xf numFmtId="164" fontId="2" fillId="0" borderId="1" xfId="0" applyNumberFormat="1" applyFont="1" applyBorder="1"/>
    <xf numFmtId="0" fontId="2" fillId="0" borderId="1" xfId="0" applyFont="1" applyBorder="1" applyAlignment="1">
      <alignment horizontal="left" indent="2"/>
    </xf>
    <xf numFmtId="0" fontId="6" fillId="0" borderId="1" xfId="0" applyFont="1" applyBorder="1" applyAlignment="1">
      <alignment horizontal="center" vertical="center" wrapText="1"/>
    </xf>
    <xf numFmtId="166" fontId="5" fillId="0" borderId="4" xfId="0" applyNumberFormat="1" applyFont="1" applyBorder="1"/>
    <xf numFmtId="0" fontId="1" fillId="0" borderId="0" xfId="0" applyFont="1"/>
    <xf numFmtId="0" fontId="10" fillId="0" borderId="0" xfId="0" applyFont="1"/>
    <xf numFmtId="0" fontId="11" fillId="0" borderId="0" xfId="0" applyFont="1" applyAlignment="1">
      <alignment horizontal="center" vertical="top" wrapText="1"/>
    </xf>
    <xf numFmtId="0" fontId="12"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horizontal="center"/>
    </xf>
    <xf numFmtId="0" fontId="1" fillId="0" borderId="1" xfId="0" applyFont="1" applyBorder="1"/>
    <xf numFmtId="4" fontId="1" fillId="0" borderId="1" xfId="0" applyNumberFormat="1" applyFont="1" applyBorder="1"/>
    <xf numFmtId="0" fontId="1" fillId="0" borderId="1" xfId="0" applyFont="1" applyBorder="1" applyAlignment="1">
      <alignment horizontal="left" wrapText="1" indent="1"/>
    </xf>
    <xf numFmtId="0" fontId="14" fillId="0" borderId="1" xfId="0" applyFont="1" applyBorder="1"/>
    <xf numFmtId="3" fontId="1" fillId="0" borderId="1" xfId="0" applyNumberFormat="1" applyFont="1" applyBorder="1"/>
    <xf numFmtId="165" fontId="1" fillId="0" borderId="1" xfId="0" applyNumberFormat="1" applyFont="1" applyBorder="1"/>
    <xf numFmtId="0" fontId="15" fillId="0" borderId="0" xfId="0" applyFont="1"/>
    <xf numFmtId="0" fontId="1" fillId="0" borderId="1" xfId="0" applyFont="1" applyBorder="1" applyAlignment="1">
      <alignment horizontal="left" wrapText="1" indent="2"/>
    </xf>
    <xf numFmtId="166" fontId="1" fillId="0" borderId="1" xfId="0" applyNumberFormat="1" applyFont="1" applyBorder="1"/>
    <xf numFmtId="3" fontId="14" fillId="0" borderId="1" xfId="0" applyNumberFormat="1" applyFont="1" applyBorder="1"/>
    <xf numFmtId="164" fontId="1" fillId="0" borderId="1" xfId="0" applyNumberFormat="1" applyFont="1" applyBorder="1"/>
    <xf numFmtId="0" fontId="16" fillId="0" borderId="1" xfId="0" applyFont="1" applyBorder="1" applyAlignment="1">
      <alignment horizontal="left" wrapText="1"/>
    </xf>
    <xf numFmtId="0" fontId="16" fillId="0" borderId="1" xfId="0" applyFont="1" applyBorder="1" applyAlignment="1">
      <alignment horizontal="center"/>
    </xf>
    <xf numFmtId="0" fontId="16" fillId="0" borderId="1" xfId="0" applyFont="1" applyBorder="1"/>
    <xf numFmtId="165" fontId="16" fillId="0" borderId="1" xfId="0" applyNumberFormat="1" applyFont="1" applyBorder="1"/>
    <xf numFmtId="0" fontId="1" fillId="0" borderId="1" xfId="0" applyFont="1" applyBorder="1" applyAlignment="1">
      <alignment horizontal="left" wrapText="1" indent="3"/>
    </xf>
    <xf numFmtId="165" fontId="14" fillId="0" borderId="1" xfId="0" applyNumberFormat="1" applyFont="1" applyBorder="1"/>
    <xf numFmtId="3" fontId="15" fillId="0" borderId="0" xfId="0" applyNumberFormat="1" applyFont="1"/>
    <xf numFmtId="0" fontId="12" fillId="0" borderId="1" xfId="0" applyFont="1" applyBorder="1" applyAlignment="1">
      <alignment wrapText="1"/>
    </xf>
    <xf numFmtId="0" fontId="11" fillId="0" borderId="1" xfId="0" applyFont="1" applyBorder="1" applyAlignment="1">
      <alignment vertical="center"/>
    </xf>
    <xf numFmtId="0" fontId="12" fillId="0" borderId="1" xfId="0" applyFont="1" applyBorder="1"/>
    <xf numFmtId="3" fontId="10" fillId="0" borderId="0" xfId="0" applyNumberFormat="1" applyFont="1" applyAlignment="1">
      <alignment horizontal="right"/>
    </xf>
    <xf numFmtId="0" fontId="11" fillId="0" borderId="0" xfId="0" applyFont="1" applyAlignment="1">
      <alignment vertical="center"/>
    </xf>
    <xf numFmtId="0" fontId="12" fillId="0" borderId="0" xfId="0" applyFont="1"/>
    <xf numFmtId="5" fontId="12" fillId="0" borderId="0" xfId="0" applyNumberFormat="1" applyFont="1"/>
    <xf numFmtId="0" fontId="6" fillId="0" borderId="0" xfId="0" applyFont="1" applyAlignment="1">
      <alignment horizontal="center" vertical="center" wrapText="1"/>
    </xf>
    <xf numFmtId="0" fontId="6" fillId="0" borderId="0" xfId="0" applyFont="1" applyAlignment="1">
      <alignment vertical="center" wrapText="1"/>
    </xf>
    <xf numFmtId="1" fontId="10" fillId="0" borderId="0" xfId="0" applyNumberFormat="1" applyFont="1"/>
    <xf numFmtId="166" fontId="12" fillId="0" borderId="1" xfId="0" applyNumberFormat="1" applyFont="1" applyBorder="1"/>
    <xf numFmtId="0" fontId="18" fillId="0" borderId="0" xfId="0" applyFont="1"/>
    <xf numFmtId="0" fontId="18" fillId="0" borderId="0" xfId="0" applyFont="1" applyAlignment="1">
      <alignment vertical="center"/>
    </xf>
    <xf numFmtId="0" fontId="6" fillId="0" borderId="2" xfId="0" applyFont="1" applyBorder="1"/>
    <xf numFmtId="3" fontId="0" fillId="0" borderId="0" xfId="0" applyNumberFormat="1"/>
    <xf numFmtId="1" fontId="0" fillId="0" borderId="0" xfId="0" applyNumberFormat="1"/>
    <xf numFmtId="0" fontId="1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165" fontId="10" fillId="0" borderId="0" xfId="0" applyNumberFormat="1" applyFont="1" applyBorder="1"/>
    <xf numFmtId="0" fontId="14" fillId="0" borderId="1" xfId="0" applyFont="1" applyBorder="1" applyAlignment="1">
      <alignment horizontal="left" wrapText="1" inden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0" xfId="0" applyFont="1" applyAlignment="1">
      <alignment vertical="center"/>
    </xf>
    <xf numFmtId="0" fontId="9" fillId="0" borderId="0" xfId="0" applyFont="1" applyAlignment="1">
      <alignment vertical="center"/>
    </xf>
    <xf numFmtId="0" fontId="14" fillId="0" borderId="1" xfId="0" applyFont="1" applyBorder="1" applyAlignment="1">
      <alignment horizontal="center" vertical="top" wrapText="1"/>
    </xf>
    <xf numFmtId="0" fontId="12" fillId="0" borderId="1" xfId="0" applyFont="1" applyBorder="1" applyAlignment="1">
      <alignment horizontal="center" vertical="top" wrapText="1"/>
    </xf>
    <xf numFmtId="3" fontId="10" fillId="0" borderId="0" xfId="0" applyNumberFormat="1" applyFont="1"/>
    <xf numFmtId="166" fontId="0" fillId="0" borderId="0" xfId="0" applyNumberFormat="1"/>
    <xf numFmtId="0" fontId="2" fillId="0" borderId="2" xfId="0" applyFont="1" applyBorder="1" applyAlignment="1">
      <alignment horizontal="left" indent="2"/>
    </xf>
    <xf numFmtId="165" fontId="2" fillId="0" borderId="4" xfId="0" applyNumberFormat="1" applyFont="1" applyBorder="1"/>
    <xf numFmtId="0" fontId="5" fillId="0" borderId="1" xfId="0" applyFont="1" applyBorder="1"/>
    <xf numFmtId="0" fontId="7" fillId="0" borderId="1" xfId="0" applyFont="1" applyBorder="1"/>
    <xf numFmtId="0" fontId="0" fillId="0" borderId="0" xfId="0" applyAlignment="1">
      <alignment horizontal="center"/>
    </xf>
    <xf numFmtId="0" fontId="14" fillId="0" borderId="0" xfId="0" applyFont="1" applyAlignment="1">
      <alignment horizontal="left" wrapText="1"/>
    </xf>
    <xf numFmtId="0" fontId="1" fillId="0" borderId="0" xfId="0" applyFont="1" applyAlignment="1">
      <alignment horizontal="left" wrapText="1"/>
    </xf>
    <xf numFmtId="3" fontId="16" fillId="0" borderId="2" xfId="0" applyNumberFormat="1" applyFont="1" applyBorder="1" applyAlignment="1">
      <alignment horizontal="center"/>
    </xf>
    <xf numFmtId="3" fontId="16" fillId="0" borderId="3" xfId="0" applyNumberFormat="1" applyFont="1" applyBorder="1" applyAlignment="1">
      <alignment horizontal="center"/>
    </xf>
    <xf numFmtId="3" fontId="16" fillId="0" borderId="4" xfId="0" applyNumberFormat="1" applyFont="1" applyBorder="1" applyAlignment="1">
      <alignment horizontal="center"/>
    </xf>
    <xf numFmtId="3" fontId="12" fillId="0" borderId="1" xfId="0" applyNumberFormat="1" applyFont="1" applyBorder="1" applyAlignment="1">
      <alignment horizontal="center"/>
    </xf>
    <xf numFmtId="3" fontId="5" fillId="0" borderId="3" xfId="0" applyNumberFormat="1" applyFont="1" applyBorder="1" applyAlignment="1">
      <alignment horizontal="center"/>
    </xf>
    <xf numFmtId="3" fontId="5" fillId="0" borderId="4" xfId="0" applyNumberFormat="1" applyFont="1" applyBorder="1" applyAlignment="1">
      <alignment horizontal="center"/>
    </xf>
    <xf numFmtId="0" fontId="12" fillId="0" borderId="0" xfId="0" applyFont="1" applyAlignment="1">
      <alignment horizontal="left" wrapText="1"/>
    </xf>
    <xf numFmtId="0" fontId="18" fillId="0" borderId="1" xfId="0" applyFont="1" applyBorder="1" applyAlignment="1">
      <alignment horizontal="center" vertical="center" wrapText="1"/>
    </xf>
    <xf numFmtId="0" fontId="22" fillId="0" borderId="1"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5D1BB-18CC-411C-8927-2059184ACAC7}">
  <dimension ref="A1:B8"/>
  <sheetViews>
    <sheetView tabSelected="1" zoomScale="90" zoomScaleNormal="90" workbookViewId="0">
      <selection activeCell="B13" sqref="B13:B14"/>
    </sheetView>
  </sheetViews>
  <sheetFormatPr defaultRowHeight="14.5" x14ac:dyDescent="0.35"/>
  <cols>
    <col min="1" max="1" width="28.26953125" customWidth="1"/>
    <col min="2" max="2" width="12.81640625" bestFit="1" customWidth="1"/>
  </cols>
  <sheetData>
    <row r="1" spans="1:2" x14ac:dyDescent="0.35">
      <c r="A1" s="70" t="s">
        <v>48</v>
      </c>
      <c r="B1" s="70"/>
    </row>
    <row r="2" spans="1:2" x14ac:dyDescent="0.35">
      <c r="A2" t="s">
        <v>49</v>
      </c>
      <c r="B2" s="48">
        <f>Industry!L33</f>
        <v>1.1506849315068493</v>
      </c>
    </row>
    <row r="3" spans="1:2" x14ac:dyDescent="0.35">
      <c r="A3" t="s">
        <v>50</v>
      </c>
      <c r="B3" s="48">
        <f>Respondents!F8</f>
        <v>219</v>
      </c>
    </row>
    <row r="4" spans="1:2" x14ac:dyDescent="0.35">
      <c r="A4" t="s">
        <v>51</v>
      </c>
      <c r="B4" s="48">
        <f>Industry!M31</f>
        <v>504</v>
      </c>
    </row>
    <row r="5" spans="1:2" x14ac:dyDescent="0.35">
      <c r="A5" t="s">
        <v>52</v>
      </c>
      <c r="B5" s="65">
        <f>Industry!J33</f>
        <v>134000</v>
      </c>
    </row>
    <row r="6" spans="1:2" x14ac:dyDescent="0.35">
      <c r="A6" t="s">
        <v>53</v>
      </c>
      <c r="B6" s="65">
        <f>Industry!J32</f>
        <v>0</v>
      </c>
    </row>
    <row r="7" spans="1:2" x14ac:dyDescent="0.35">
      <c r="A7" t="s">
        <v>54</v>
      </c>
      <c r="B7" s="49">
        <f>Responses!E6</f>
        <v>438</v>
      </c>
    </row>
    <row r="8" spans="1:2" x14ac:dyDescent="0.35">
      <c r="A8" t="s">
        <v>55</v>
      </c>
      <c r="B8" t="s">
        <v>74</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41"/>
  <sheetViews>
    <sheetView topLeftCell="A25" zoomScale="90" zoomScaleNormal="90" workbookViewId="0">
      <selection activeCell="G32" sqref="G32"/>
    </sheetView>
  </sheetViews>
  <sheetFormatPr defaultColWidth="9.1796875" defaultRowHeight="13" x14ac:dyDescent="0.3"/>
  <cols>
    <col min="1" max="1" width="2.26953125" style="11" customWidth="1"/>
    <col min="2" max="2" width="37.54296875" style="11" customWidth="1"/>
    <col min="3" max="3" width="12" style="11" bestFit="1" customWidth="1"/>
    <col min="4" max="4" width="14.81640625" style="11" bestFit="1" customWidth="1"/>
    <col min="5" max="5" width="12.1796875" style="11" bestFit="1" customWidth="1"/>
    <col min="6" max="6" width="12.7265625" style="11" customWidth="1"/>
    <col min="7" max="9" width="14.453125" style="11" customWidth="1"/>
    <col min="10" max="10" width="15.1796875" style="11" customWidth="1"/>
    <col min="11" max="11" width="5.453125" style="11" customWidth="1"/>
    <col min="12" max="12" width="5.7265625" style="11" customWidth="1"/>
    <col min="13" max="16384" width="9.1796875" style="11"/>
  </cols>
  <sheetData>
    <row r="1" spans="2:13" ht="15" x14ac:dyDescent="0.3">
      <c r="B1" s="46" t="s">
        <v>26</v>
      </c>
    </row>
    <row r="3" spans="2:13" x14ac:dyDescent="0.3">
      <c r="C3" s="12"/>
      <c r="D3" s="12"/>
      <c r="E3" s="12"/>
      <c r="F3" s="12"/>
      <c r="G3" s="12"/>
      <c r="H3" s="12"/>
      <c r="I3" s="12"/>
      <c r="J3" s="12"/>
    </row>
    <row r="4" spans="2:13" ht="78" x14ac:dyDescent="0.3">
      <c r="B4" s="13" t="s">
        <v>21</v>
      </c>
      <c r="C4" s="63" t="s">
        <v>92</v>
      </c>
      <c r="D4" s="63" t="s">
        <v>93</v>
      </c>
      <c r="E4" s="63" t="s">
        <v>94</v>
      </c>
      <c r="F4" s="63" t="s">
        <v>97</v>
      </c>
      <c r="G4" s="63" t="s">
        <v>88</v>
      </c>
      <c r="H4" s="63" t="s">
        <v>95</v>
      </c>
      <c r="I4" s="63" t="s">
        <v>96</v>
      </c>
      <c r="J4" s="63" t="s">
        <v>98</v>
      </c>
    </row>
    <row r="5" spans="2:13" x14ac:dyDescent="0.3">
      <c r="B5" s="14" t="s">
        <v>1</v>
      </c>
      <c r="C5" s="15" t="s">
        <v>0</v>
      </c>
      <c r="D5" s="16"/>
      <c r="E5" s="16"/>
      <c r="F5" s="16"/>
      <c r="G5" s="16"/>
      <c r="H5" s="16"/>
      <c r="I5" s="16"/>
      <c r="J5" s="16"/>
    </row>
    <row r="6" spans="2:13" x14ac:dyDescent="0.3">
      <c r="B6" s="14" t="s">
        <v>2</v>
      </c>
      <c r="C6" s="15" t="s">
        <v>0</v>
      </c>
      <c r="D6" s="16"/>
      <c r="E6" s="16"/>
      <c r="F6" s="16"/>
      <c r="G6" s="16"/>
      <c r="H6" s="16"/>
      <c r="I6" s="16"/>
      <c r="J6" s="17"/>
    </row>
    <row r="7" spans="2:13" ht="26" x14ac:dyDescent="0.3">
      <c r="B7" s="14" t="s">
        <v>14</v>
      </c>
      <c r="C7" s="15" t="s">
        <v>0</v>
      </c>
      <c r="D7" s="16"/>
      <c r="E7" s="16"/>
      <c r="F7" s="16"/>
      <c r="G7" s="16"/>
      <c r="H7" s="16"/>
      <c r="I7" s="16"/>
      <c r="J7" s="17"/>
    </row>
    <row r="8" spans="2:13" x14ac:dyDescent="0.3">
      <c r="B8" s="14" t="s">
        <v>15</v>
      </c>
      <c r="C8" s="15"/>
      <c r="D8" s="16"/>
      <c r="E8" s="16"/>
      <c r="F8" s="16"/>
      <c r="G8" s="16"/>
      <c r="H8" s="16"/>
      <c r="I8" s="16"/>
      <c r="J8" s="17"/>
    </row>
    <row r="9" spans="2:13" ht="26" x14ac:dyDescent="0.3">
      <c r="B9" s="18" t="s">
        <v>45</v>
      </c>
      <c r="C9" s="15">
        <v>2</v>
      </c>
      <c r="D9" s="19">
        <v>1</v>
      </c>
      <c r="E9" s="19">
        <f>C9*D9</f>
        <v>2</v>
      </c>
      <c r="F9" s="25">
        <v>22</v>
      </c>
      <c r="G9" s="20">
        <f>E9*F9</f>
        <v>44</v>
      </c>
      <c r="H9" s="16">
        <f>G9*0.05</f>
        <v>2.2000000000000002</v>
      </c>
      <c r="I9" s="16">
        <f>G9*0.1</f>
        <v>4.4000000000000004</v>
      </c>
      <c r="J9" s="21">
        <f>G9*$M$16+H9*$M$17+I9*$M$18</f>
        <v>6075.19</v>
      </c>
      <c r="K9" s="22"/>
    </row>
    <row r="10" spans="2:13" x14ac:dyDescent="0.3">
      <c r="B10" s="18" t="s">
        <v>3</v>
      </c>
      <c r="C10" s="15"/>
      <c r="D10" s="19"/>
      <c r="E10" s="19"/>
      <c r="F10" s="19"/>
      <c r="G10" s="16"/>
      <c r="H10" s="16"/>
      <c r="I10" s="16"/>
      <c r="J10" s="21"/>
    </row>
    <row r="11" spans="2:13" ht="15.5" x14ac:dyDescent="0.3">
      <c r="B11" s="23" t="s">
        <v>39</v>
      </c>
      <c r="C11" s="15">
        <v>1</v>
      </c>
      <c r="D11" s="19">
        <v>1</v>
      </c>
      <c r="E11" s="19">
        <v>1</v>
      </c>
      <c r="F11" s="19">
        <v>0</v>
      </c>
      <c r="G11" s="16">
        <f>E11*F11</f>
        <v>0</v>
      </c>
      <c r="H11" s="16">
        <f t="shared" ref="H11:H14" si="0">G11*0.05</f>
        <v>0</v>
      </c>
      <c r="I11" s="16">
        <f>G11*0.1</f>
        <v>0</v>
      </c>
      <c r="J11" s="24">
        <f>G11*$M$16+H11*$M$17+I11*$M$18</f>
        <v>0</v>
      </c>
    </row>
    <row r="12" spans="2:13" ht="15.5" x14ac:dyDescent="0.3">
      <c r="B12" s="23" t="s">
        <v>40</v>
      </c>
      <c r="C12" s="15">
        <v>1</v>
      </c>
      <c r="D12" s="19">
        <v>1</v>
      </c>
      <c r="E12" s="19">
        <v>1</v>
      </c>
      <c r="F12" s="19">
        <v>0</v>
      </c>
      <c r="G12" s="16">
        <f>E12*F12</f>
        <v>0</v>
      </c>
      <c r="H12" s="16">
        <f t="shared" si="0"/>
        <v>0</v>
      </c>
      <c r="I12" s="16">
        <f>G12*0.1</f>
        <v>0</v>
      </c>
      <c r="J12" s="24">
        <f>G12*$M$16+H12*$M$17+I12*$M$18</f>
        <v>0</v>
      </c>
    </row>
    <row r="13" spans="2:13" ht="15.5" x14ac:dyDescent="0.3">
      <c r="B13" s="23" t="s">
        <v>41</v>
      </c>
      <c r="C13" s="15">
        <v>1</v>
      </c>
      <c r="D13" s="19">
        <v>1</v>
      </c>
      <c r="E13" s="19">
        <f>C13*D13</f>
        <v>1</v>
      </c>
      <c r="F13" s="25">
        <v>22</v>
      </c>
      <c r="G13" s="20">
        <f>E13*F13</f>
        <v>22</v>
      </c>
      <c r="H13" s="17">
        <f t="shared" si="0"/>
        <v>1.1000000000000001</v>
      </c>
      <c r="I13" s="26">
        <f>G13*0.1</f>
        <v>2.2000000000000002</v>
      </c>
      <c r="J13" s="21">
        <f>G13*$M$16+H13*$M$17+I13*$M$18</f>
        <v>3037.5949999999998</v>
      </c>
    </row>
    <row r="14" spans="2:13" ht="15.5" x14ac:dyDescent="0.3">
      <c r="B14" s="23" t="s">
        <v>42</v>
      </c>
      <c r="C14" s="15">
        <v>2</v>
      </c>
      <c r="D14" s="19">
        <v>1</v>
      </c>
      <c r="E14" s="19">
        <f>C14*D14</f>
        <v>2</v>
      </c>
      <c r="F14" s="19">
        <v>22</v>
      </c>
      <c r="G14" s="20">
        <f>E14*F14</f>
        <v>44</v>
      </c>
      <c r="H14" s="26">
        <f t="shared" si="0"/>
        <v>2.2000000000000002</v>
      </c>
      <c r="I14" s="26">
        <f>G14*0.1</f>
        <v>4.4000000000000004</v>
      </c>
      <c r="J14" s="21">
        <f>G14*$M$16+H14*$M$17+I14*$M$18</f>
        <v>6075.19</v>
      </c>
    </row>
    <row r="15" spans="2:13" x14ac:dyDescent="0.3">
      <c r="B15" s="18" t="s">
        <v>4</v>
      </c>
      <c r="C15" s="15" t="s">
        <v>18</v>
      </c>
      <c r="D15" s="16"/>
      <c r="E15" s="16"/>
      <c r="F15" s="16"/>
      <c r="G15" s="16"/>
      <c r="H15" s="16"/>
      <c r="I15" s="16"/>
      <c r="J15" s="21"/>
    </row>
    <row r="16" spans="2:13" x14ac:dyDescent="0.3">
      <c r="B16" s="18" t="s">
        <v>5</v>
      </c>
      <c r="C16" s="15" t="s">
        <v>18</v>
      </c>
      <c r="D16" s="16"/>
      <c r="E16" s="16"/>
      <c r="F16" s="16"/>
      <c r="G16" s="16"/>
      <c r="H16" s="16"/>
      <c r="I16" s="16"/>
      <c r="J16" s="21"/>
      <c r="L16" s="11" t="s">
        <v>24</v>
      </c>
      <c r="M16" s="55">
        <v>123.94</v>
      </c>
    </row>
    <row r="17" spans="2:13" x14ac:dyDescent="0.3">
      <c r="B17" s="18" t="s">
        <v>6</v>
      </c>
      <c r="C17" s="15" t="s">
        <v>18</v>
      </c>
      <c r="D17" s="16"/>
      <c r="E17" s="16"/>
      <c r="F17" s="16"/>
      <c r="G17" s="16"/>
      <c r="H17" s="16"/>
      <c r="I17" s="16"/>
      <c r="J17" s="21"/>
      <c r="L17" s="11" t="s">
        <v>22</v>
      </c>
      <c r="M17" s="55">
        <v>157.61000000000001</v>
      </c>
    </row>
    <row r="18" spans="2:13" ht="13.5" x14ac:dyDescent="0.35">
      <c r="B18" s="27" t="s">
        <v>16</v>
      </c>
      <c r="C18" s="28"/>
      <c r="D18" s="29"/>
      <c r="E18" s="29"/>
      <c r="F18" s="29"/>
      <c r="G18" s="73">
        <f>SUM(G9:I14)</f>
        <v>126.5</v>
      </c>
      <c r="H18" s="74"/>
      <c r="I18" s="75"/>
      <c r="J18" s="30">
        <f>SUM(J9:J17)</f>
        <v>15187.974999999999</v>
      </c>
      <c r="L18" s="11" t="s">
        <v>25</v>
      </c>
      <c r="M18" s="55">
        <v>62.52</v>
      </c>
    </row>
    <row r="19" spans="2:13" x14ac:dyDescent="0.3">
      <c r="B19" s="14" t="s">
        <v>7</v>
      </c>
      <c r="C19" s="15"/>
      <c r="D19" s="16"/>
      <c r="E19" s="16"/>
      <c r="F19" s="16"/>
      <c r="G19" s="16"/>
      <c r="H19" s="16"/>
      <c r="I19" s="16"/>
      <c r="J19" s="21"/>
    </row>
    <row r="20" spans="2:13" ht="26" x14ac:dyDescent="0.3">
      <c r="B20" s="18" t="s">
        <v>45</v>
      </c>
      <c r="C20" s="15" t="s">
        <v>19</v>
      </c>
      <c r="D20" s="16"/>
      <c r="E20" s="16"/>
      <c r="F20" s="16"/>
      <c r="G20" s="16"/>
      <c r="H20" s="16"/>
      <c r="I20" s="16"/>
      <c r="J20" s="21"/>
    </row>
    <row r="21" spans="2:13" x14ac:dyDescent="0.3">
      <c r="B21" s="18" t="s">
        <v>8</v>
      </c>
      <c r="C21" s="15" t="s">
        <v>20</v>
      </c>
      <c r="D21" s="16"/>
      <c r="E21" s="16"/>
      <c r="F21" s="16"/>
      <c r="G21" s="16"/>
      <c r="H21" s="16"/>
      <c r="I21" s="16"/>
      <c r="J21" s="21"/>
    </row>
    <row r="22" spans="2:13" x14ac:dyDescent="0.3">
      <c r="B22" s="18" t="s">
        <v>9</v>
      </c>
      <c r="C22" s="15" t="s">
        <v>20</v>
      </c>
      <c r="D22" s="16"/>
      <c r="E22" s="16"/>
      <c r="F22" s="16"/>
      <c r="G22" s="16"/>
      <c r="H22" s="16"/>
      <c r="I22" s="16"/>
      <c r="J22" s="21"/>
    </row>
    <row r="23" spans="2:13" x14ac:dyDescent="0.3">
      <c r="B23" s="18" t="s">
        <v>10</v>
      </c>
      <c r="C23" s="15" t="s">
        <v>20</v>
      </c>
      <c r="D23" s="16"/>
      <c r="E23" s="16"/>
      <c r="F23" s="16"/>
      <c r="G23" s="16"/>
      <c r="H23" s="16"/>
      <c r="I23" s="16"/>
      <c r="J23" s="21"/>
    </row>
    <row r="24" spans="2:13" x14ac:dyDescent="0.3">
      <c r="B24" s="18" t="s">
        <v>11</v>
      </c>
      <c r="C24" s="15"/>
      <c r="D24" s="16"/>
      <c r="E24" s="16"/>
      <c r="F24" s="16"/>
      <c r="G24" s="16"/>
      <c r="H24" s="16"/>
      <c r="I24" s="16"/>
      <c r="J24" s="21"/>
    </row>
    <row r="25" spans="2:13" ht="26" x14ac:dyDescent="0.3">
      <c r="B25" s="31" t="s">
        <v>28</v>
      </c>
      <c r="C25" s="15">
        <v>0.25</v>
      </c>
      <c r="D25" s="16">
        <v>1</v>
      </c>
      <c r="E25" s="16">
        <f>C25*D25</f>
        <v>0.25</v>
      </c>
      <c r="F25" s="25">
        <v>219</v>
      </c>
      <c r="G25" s="26">
        <f>E25*F25</f>
        <v>54.75</v>
      </c>
      <c r="H25" s="17">
        <f>G25*0.05</f>
        <v>2.7375000000000003</v>
      </c>
      <c r="I25" s="17">
        <f>G25*0.1</f>
        <v>5.4750000000000005</v>
      </c>
      <c r="J25" s="21">
        <f>G25*$M$16+H25*$M$17+I25*$M$18</f>
        <v>7559.4693750000006</v>
      </c>
    </row>
    <row r="26" spans="2:13" ht="15.5" x14ac:dyDescent="0.3">
      <c r="B26" s="56" t="s">
        <v>75</v>
      </c>
      <c r="C26" s="15">
        <v>1</v>
      </c>
      <c r="D26" s="16">
        <v>1</v>
      </c>
      <c r="E26" s="16">
        <f>C26*D26</f>
        <v>1</v>
      </c>
      <c r="F26" s="25">
        <v>219</v>
      </c>
      <c r="G26" s="20">
        <f>E26*F26</f>
        <v>219</v>
      </c>
      <c r="H26" s="26">
        <f>G26*0.05</f>
        <v>10.950000000000001</v>
      </c>
      <c r="I26" s="20">
        <f>G26*0.1</f>
        <v>21.900000000000002</v>
      </c>
      <c r="J26" s="32">
        <f>G26*$M$16+H26*$M$17+I26*$M$18+219*335</f>
        <v>103602.8775</v>
      </c>
    </row>
    <row r="27" spans="2:13" ht="26" x14ac:dyDescent="0.3">
      <c r="B27" s="18" t="s">
        <v>12</v>
      </c>
      <c r="C27" s="15" t="s">
        <v>0</v>
      </c>
      <c r="D27" s="16"/>
      <c r="E27" s="16"/>
      <c r="F27" s="16"/>
      <c r="G27" s="17"/>
      <c r="H27" s="17"/>
      <c r="I27" s="17"/>
      <c r="J27" s="21"/>
      <c r="L27" s="33"/>
    </row>
    <row r="28" spans="2:13" x14ac:dyDescent="0.3">
      <c r="B28" s="18" t="s">
        <v>29</v>
      </c>
      <c r="C28" s="15">
        <v>0.25</v>
      </c>
      <c r="D28" s="16">
        <v>1</v>
      </c>
      <c r="E28" s="16">
        <f>C28*D28</f>
        <v>0.25</v>
      </c>
      <c r="F28" s="25">
        <v>219</v>
      </c>
      <c r="G28" s="26">
        <f>E28*F28</f>
        <v>54.75</v>
      </c>
      <c r="H28" s="17">
        <f>G28*0.05</f>
        <v>2.7375000000000003</v>
      </c>
      <c r="I28" s="17">
        <f>G28*0.1</f>
        <v>5.4750000000000005</v>
      </c>
      <c r="J28" s="21">
        <f>G28*$M$16+H28*$M$17+I28*$M$18</f>
        <v>7559.4693750000006</v>
      </c>
    </row>
    <row r="29" spans="2:13" x14ac:dyDescent="0.3">
      <c r="B29" s="18" t="s">
        <v>13</v>
      </c>
      <c r="C29" s="15" t="s">
        <v>0</v>
      </c>
      <c r="D29" s="16"/>
      <c r="E29" s="16"/>
      <c r="F29" s="16"/>
      <c r="G29" s="16"/>
      <c r="H29" s="16"/>
      <c r="I29" s="16"/>
      <c r="J29" s="21"/>
    </row>
    <row r="30" spans="2:13" ht="13.5" x14ac:dyDescent="0.35">
      <c r="B30" s="27" t="s">
        <v>17</v>
      </c>
      <c r="C30" s="28"/>
      <c r="D30" s="29"/>
      <c r="E30" s="29"/>
      <c r="F30" s="29"/>
      <c r="G30" s="73">
        <f>SUM(G25:I29)</f>
        <v>377.77499999999998</v>
      </c>
      <c r="H30" s="74"/>
      <c r="I30" s="75"/>
      <c r="J30" s="30">
        <f>SUM(J20:J29)</f>
        <v>118721.81625</v>
      </c>
      <c r="M30" s="64"/>
    </row>
    <row r="31" spans="2:13" ht="28" x14ac:dyDescent="0.3">
      <c r="B31" s="34" t="s">
        <v>43</v>
      </c>
      <c r="C31" s="15"/>
      <c r="D31" s="16"/>
      <c r="E31" s="16"/>
      <c r="F31" s="16"/>
      <c r="G31" s="76">
        <f>ROUND(G30+G18, 0)</f>
        <v>504</v>
      </c>
      <c r="H31" s="76"/>
      <c r="I31" s="76"/>
      <c r="J31" s="44">
        <f>ROUND(J18+J30,-3)</f>
        <v>134000</v>
      </c>
      <c r="M31" s="64">
        <f>G31</f>
        <v>504</v>
      </c>
    </row>
    <row r="32" spans="2:13" x14ac:dyDescent="0.3">
      <c r="B32" s="35" t="s">
        <v>31</v>
      </c>
      <c r="C32" s="16"/>
      <c r="D32" s="16"/>
      <c r="E32" s="16"/>
      <c r="F32" s="16"/>
      <c r="G32" s="36"/>
      <c r="H32" s="36"/>
      <c r="I32" s="36"/>
      <c r="J32" s="44">
        <v>0</v>
      </c>
      <c r="L32" s="37"/>
    </row>
    <row r="33" spans="2:13" ht="15" x14ac:dyDescent="0.3">
      <c r="B33" s="35" t="s">
        <v>44</v>
      </c>
      <c r="C33" s="16"/>
      <c r="D33" s="16"/>
      <c r="E33" s="16"/>
      <c r="F33" s="16"/>
      <c r="G33" s="36"/>
      <c r="H33" s="36"/>
      <c r="I33" s="36"/>
      <c r="J33" s="44">
        <f>J32+J31</f>
        <v>134000</v>
      </c>
      <c r="L33" s="43">
        <f>G31/438</f>
        <v>1.1506849315068493</v>
      </c>
      <c r="M33" s="11" t="s">
        <v>30</v>
      </c>
    </row>
    <row r="34" spans="2:13" x14ac:dyDescent="0.3">
      <c r="B34" s="38"/>
      <c r="C34" s="10"/>
      <c r="D34" s="10"/>
      <c r="E34" s="10"/>
      <c r="F34" s="10"/>
      <c r="G34" s="39"/>
      <c r="H34" s="39"/>
      <c r="I34" s="39"/>
      <c r="J34" s="40"/>
    </row>
    <row r="35" spans="2:13" x14ac:dyDescent="0.3">
      <c r="B35" s="39" t="s">
        <v>23</v>
      </c>
    </row>
    <row r="36" spans="2:13" ht="28.15" customHeight="1" x14ac:dyDescent="0.3">
      <c r="B36" s="72" t="s">
        <v>76</v>
      </c>
      <c r="C36" s="72"/>
      <c r="D36" s="72"/>
      <c r="E36" s="72"/>
      <c r="F36" s="72"/>
      <c r="G36" s="72"/>
      <c r="H36" s="72"/>
      <c r="I36" s="72"/>
      <c r="J36" s="72"/>
    </row>
    <row r="37" spans="2:13" ht="59.25" customHeight="1" x14ac:dyDescent="0.3">
      <c r="B37" s="71" t="s">
        <v>102</v>
      </c>
      <c r="C37" s="71"/>
      <c r="D37" s="71"/>
      <c r="E37" s="71"/>
      <c r="F37" s="71"/>
      <c r="G37" s="71"/>
      <c r="H37" s="71"/>
      <c r="I37" s="71"/>
      <c r="J37" s="71"/>
    </row>
    <row r="38" spans="2:13" x14ac:dyDescent="0.3">
      <c r="B38" s="72" t="s">
        <v>36</v>
      </c>
      <c r="C38" s="72"/>
      <c r="D38" s="72"/>
      <c r="E38" s="72"/>
      <c r="F38" s="72"/>
      <c r="G38" s="72"/>
      <c r="H38" s="72"/>
      <c r="I38" s="72"/>
      <c r="J38" s="72"/>
    </row>
    <row r="39" spans="2:13" x14ac:dyDescent="0.3">
      <c r="B39" s="72" t="s">
        <v>77</v>
      </c>
      <c r="C39" s="72"/>
      <c r="D39" s="72"/>
      <c r="E39" s="72"/>
      <c r="F39" s="72"/>
      <c r="G39" s="72"/>
      <c r="H39" s="72"/>
      <c r="I39" s="72"/>
      <c r="J39" s="72"/>
    </row>
    <row r="40" spans="2:13" x14ac:dyDescent="0.3">
      <c r="B40" s="72" t="s">
        <v>37</v>
      </c>
      <c r="C40" s="72"/>
      <c r="D40" s="72"/>
      <c r="E40" s="72"/>
      <c r="F40" s="72"/>
      <c r="G40" s="72"/>
      <c r="H40" s="72"/>
      <c r="I40" s="72"/>
      <c r="J40" s="72"/>
    </row>
    <row r="41" spans="2:13" x14ac:dyDescent="0.3">
      <c r="B41" s="72" t="s">
        <v>38</v>
      </c>
      <c r="C41" s="72"/>
      <c r="D41" s="72"/>
      <c r="E41" s="72"/>
      <c r="F41" s="72"/>
      <c r="G41" s="72"/>
      <c r="H41" s="72"/>
      <c r="I41" s="72"/>
      <c r="J41" s="72"/>
    </row>
  </sheetData>
  <mergeCells count="9">
    <mergeCell ref="G18:I18"/>
    <mergeCell ref="G30:I30"/>
    <mergeCell ref="G31:I31"/>
    <mergeCell ref="B36:J36"/>
    <mergeCell ref="B37:J37"/>
    <mergeCell ref="B39:J39"/>
    <mergeCell ref="B38:J38"/>
    <mergeCell ref="B40:J40"/>
    <mergeCell ref="B41:J41"/>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8"/>
  <sheetViews>
    <sheetView topLeftCell="A7" zoomScale="90" zoomScaleNormal="90" workbookViewId="0">
      <selection activeCell="F12" sqref="F12"/>
    </sheetView>
  </sheetViews>
  <sheetFormatPr defaultRowHeight="14.5" x14ac:dyDescent="0.35"/>
  <cols>
    <col min="1" max="1" width="34" customWidth="1"/>
    <col min="2" max="2" width="12.7265625" bestFit="1" customWidth="1"/>
    <col min="3" max="3" width="12.54296875" bestFit="1" customWidth="1"/>
    <col min="4" max="4" width="12.81640625" customWidth="1"/>
    <col min="5" max="5" width="11.81640625" bestFit="1" customWidth="1"/>
    <col min="6" max="6" width="12.26953125" customWidth="1"/>
    <col min="7" max="7" width="14.26953125" customWidth="1"/>
    <col min="8" max="8" width="11.26953125" bestFit="1" customWidth="1"/>
    <col min="9" max="9" width="10.453125" customWidth="1"/>
    <col min="10" max="10" width="11.453125" customWidth="1"/>
  </cols>
  <sheetData>
    <row r="1" spans="1:12" ht="15.5" x14ac:dyDescent="0.35">
      <c r="A1" s="45" t="s">
        <v>46</v>
      </c>
    </row>
    <row r="3" spans="1:12" x14ac:dyDescent="0.35">
      <c r="B3" s="41"/>
      <c r="C3" s="41"/>
      <c r="D3" s="41"/>
      <c r="E3" s="41"/>
      <c r="F3" s="41"/>
      <c r="G3" s="41"/>
      <c r="H3" s="41"/>
      <c r="I3" s="41"/>
      <c r="K3" t="s">
        <v>24</v>
      </c>
      <c r="L3">
        <v>52.37</v>
      </c>
    </row>
    <row r="4" spans="1:12" x14ac:dyDescent="0.35">
      <c r="A4" s="42"/>
      <c r="B4" s="41"/>
      <c r="C4" s="41"/>
      <c r="D4" s="41"/>
      <c r="F4" s="41"/>
      <c r="G4" s="41"/>
      <c r="H4" s="41"/>
      <c r="K4" t="s">
        <v>22</v>
      </c>
      <c r="L4">
        <v>70.56</v>
      </c>
    </row>
    <row r="5" spans="1:12" ht="65" x14ac:dyDescent="0.35">
      <c r="A5" s="8" t="s">
        <v>21</v>
      </c>
      <c r="B5" s="62" t="s">
        <v>84</v>
      </c>
      <c r="C5" s="62" t="s">
        <v>85</v>
      </c>
      <c r="D5" s="62" t="s">
        <v>86</v>
      </c>
      <c r="E5" s="62" t="s">
        <v>87</v>
      </c>
      <c r="F5" s="62" t="s">
        <v>88</v>
      </c>
      <c r="G5" s="62" t="s">
        <v>89</v>
      </c>
      <c r="H5" s="62" t="s">
        <v>90</v>
      </c>
      <c r="I5" s="62" t="s">
        <v>91</v>
      </c>
      <c r="K5" t="s">
        <v>25</v>
      </c>
      <c r="L5">
        <v>28.34</v>
      </c>
    </row>
    <row r="6" spans="1:12" x14ac:dyDescent="0.35">
      <c r="A6" s="2" t="s">
        <v>27</v>
      </c>
      <c r="B6" s="2"/>
      <c r="C6" s="2"/>
      <c r="D6" s="2"/>
      <c r="E6" s="2"/>
      <c r="F6" s="2"/>
      <c r="G6" s="2"/>
      <c r="H6" s="2"/>
      <c r="I6" s="2"/>
    </row>
    <row r="7" spans="1:12" ht="16.5" x14ac:dyDescent="0.35">
      <c r="A7" s="7" t="s">
        <v>32</v>
      </c>
      <c r="B7" s="2">
        <v>1</v>
      </c>
      <c r="C7" s="2">
        <v>1</v>
      </c>
      <c r="D7" s="2">
        <f>B7*C7</f>
        <v>1</v>
      </c>
      <c r="E7" s="2">
        <v>0</v>
      </c>
      <c r="F7" s="2">
        <f>D7*E7</f>
        <v>0</v>
      </c>
      <c r="G7" s="2">
        <f>F7*0.05</f>
        <v>0</v>
      </c>
      <c r="H7" s="2">
        <f>F7*0.1</f>
        <v>0</v>
      </c>
      <c r="I7" s="5">
        <f>F7*$L$3+G7*$L$4+H7*$L$5</f>
        <v>0</v>
      </c>
    </row>
    <row r="8" spans="1:12" ht="16.5" x14ac:dyDescent="0.35">
      <c r="A8" s="7" t="s">
        <v>33</v>
      </c>
      <c r="B8" s="2">
        <v>2</v>
      </c>
      <c r="C8" s="2">
        <v>1</v>
      </c>
      <c r="D8" s="2">
        <f t="shared" ref="D8:D10" si="0">B8*C8</f>
        <v>2</v>
      </c>
      <c r="E8" s="2">
        <v>0</v>
      </c>
      <c r="F8" s="2">
        <f t="shared" ref="F8:F10" si="1">D8*E8</f>
        <v>0</v>
      </c>
      <c r="G8" s="2">
        <f t="shared" ref="G8:G10" si="2">F8*0.05</f>
        <v>0</v>
      </c>
      <c r="H8" s="2">
        <f t="shared" ref="H8:H10" si="3">F8*0.1</f>
        <v>0</v>
      </c>
      <c r="I8" s="5">
        <f t="shared" ref="I8:I9" si="4">F8*$L$3+G8*$L$4+H8*$L$5</f>
        <v>0</v>
      </c>
    </row>
    <row r="9" spans="1:12" ht="16.5" x14ac:dyDescent="0.35">
      <c r="A9" s="7" t="s">
        <v>34</v>
      </c>
      <c r="B9" s="2">
        <v>2</v>
      </c>
      <c r="C9" s="2">
        <v>1</v>
      </c>
      <c r="D9" s="2">
        <f t="shared" si="0"/>
        <v>2</v>
      </c>
      <c r="E9" s="3">
        <v>22</v>
      </c>
      <c r="F9" s="2">
        <f>D9*E9</f>
        <v>44</v>
      </c>
      <c r="G9" s="6">
        <f t="shared" si="2"/>
        <v>2.2000000000000002</v>
      </c>
      <c r="H9" s="6">
        <f t="shared" si="3"/>
        <v>4.4000000000000004</v>
      </c>
      <c r="I9" s="4">
        <f t="shared" si="4"/>
        <v>2584.2079999999996</v>
      </c>
    </row>
    <row r="10" spans="1:12" ht="16.5" x14ac:dyDescent="0.35">
      <c r="A10" s="66" t="s">
        <v>35</v>
      </c>
      <c r="B10" s="2">
        <v>2</v>
      </c>
      <c r="C10" s="2">
        <v>1</v>
      </c>
      <c r="D10" s="2">
        <f t="shared" si="0"/>
        <v>2</v>
      </c>
      <c r="E10" s="3">
        <v>22</v>
      </c>
      <c r="F10" s="2">
        <f t="shared" si="1"/>
        <v>44</v>
      </c>
      <c r="G10" s="6">
        <f t="shared" si="2"/>
        <v>2.2000000000000002</v>
      </c>
      <c r="H10" s="6">
        <f t="shared" si="3"/>
        <v>4.4000000000000004</v>
      </c>
      <c r="I10" s="67">
        <f>F10*$L$3+G10*$L$4+H10*$L$5</f>
        <v>2584.2079999999996</v>
      </c>
    </row>
    <row r="11" spans="1:12" ht="17" x14ac:dyDescent="0.35">
      <c r="A11" s="47" t="s">
        <v>47</v>
      </c>
      <c r="B11" s="68"/>
      <c r="C11" s="68"/>
      <c r="D11" s="68"/>
      <c r="E11" s="69"/>
      <c r="F11" s="77">
        <f>ROUND(SUM(F7:H10),0)</f>
        <v>101</v>
      </c>
      <c r="G11" s="77"/>
      <c r="H11" s="78"/>
      <c r="I11" s="9">
        <f>ROUND(SUM(I7:I10),-1)</f>
        <v>5170</v>
      </c>
    </row>
    <row r="12" spans="1:12" x14ac:dyDescent="0.35">
      <c r="K12" s="1"/>
    </row>
    <row r="13" spans="1:12" x14ac:dyDescent="0.35">
      <c r="A13" s="79" t="s">
        <v>23</v>
      </c>
      <c r="B13" s="79"/>
      <c r="C13" s="79"/>
      <c r="D13" s="79"/>
      <c r="E13" s="79"/>
      <c r="F13" s="79"/>
      <c r="G13" s="79"/>
      <c r="H13" s="79"/>
      <c r="I13" s="79"/>
    </row>
    <row r="14" spans="1:12" ht="33" customHeight="1" x14ac:dyDescent="0.35">
      <c r="A14" s="72" t="s">
        <v>99</v>
      </c>
      <c r="B14" s="72"/>
      <c r="C14" s="72"/>
      <c r="D14" s="72"/>
      <c r="E14" s="72"/>
      <c r="F14" s="72"/>
      <c r="G14" s="72"/>
      <c r="H14" s="72"/>
      <c r="I14" s="72"/>
    </row>
    <row r="15" spans="1:12" ht="47.5" customHeight="1" x14ac:dyDescent="0.35">
      <c r="A15" s="72" t="s">
        <v>100</v>
      </c>
      <c r="B15" s="72"/>
      <c r="C15" s="72"/>
      <c r="D15" s="72"/>
      <c r="E15" s="72"/>
      <c r="F15" s="72"/>
      <c r="G15" s="72"/>
      <c r="H15" s="72"/>
      <c r="I15" s="72"/>
    </row>
    <row r="16" spans="1:12" x14ac:dyDescent="0.35">
      <c r="A16" s="72" t="s">
        <v>36</v>
      </c>
      <c r="B16" s="72"/>
      <c r="C16" s="72"/>
      <c r="D16" s="72"/>
      <c r="E16" s="72"/>
      <c r="F16" s="72"/>
      <c r="G16" s="72"/>
      <c r="H16" s="72"/>
      <c r="I16" s="72"/>
    </row>
    <row r="17" spans="1:9" ht="33" customHeight="1" x14ac:dyDescent="0.35">
      <c r="A17" s="72" t="s">
        <v>77</v>
      </c>
      <c r="B17" s="72"/>
      <c r="C17" s="72"/>
      <c r="D17" s="72"/>
      <c r="E17" s="72"/>
      <c r="F17" s="72"/>
      <c r="G17" s="72"/>
      <c r="H17" s="72"/>
      <c r="I17" s="72"/>
    </row>
    <row r="18" spans="1:9" x14ac:dyDescent="0.35">
      <c r="A18" s="72" t="s">
        <v>101</v>
      </c>
      <c r="B18" s="72"/>
      <c r="C18" s="72"/>
      <c r="D18" s="72"/>
      <c r="E18" s="72"/>
      <c r="F18" s="72"/>
      <c r="G18" s="72"/>
      <c r="H18" s="72"/>
      <c r="I18" s="72"/>
    </row>
  </sheetData>
  <mergeCells count="7">
    <mergeCell ref="A18:I18"/>
    <mergeCell ref="F11:H11"/>
    <mergeCell ref="A14:I14"/>
    <mergeCell ref="A15:I15"/>
    <mergeCell ref="A17:I17"/>
    <mergeCell ref="A16:I16"/>
    <mergeCell ref="A13:I13"/>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4CF94-917C-4011-823A-0BF31F8AC1D5}">
  <dimension ref="A1:F10"/>
  <sheetViews>
    <sheetView zoomScale="80" zoomScaleNormal="80" workbookViewId="0">
      <selection activeCell="C6" sqref="C6"/>
    </sheetView>
  </sheetViews>
  <sheetFormatPr defaultColWidth="17.7265625" defaultRowHeight="31.9" customHeight="1" x14ac:dyDescent="0.35"/>
  <sheetData>
    <row r="1" spans="1:6" s="11" customFormat="1" ht="31.9" customHeight="1" x14ac:dyDescent="0.3">
      <c r="A1" s="80" t="s">
        <v>50</v>
      </c>
      <c r="B1" s="80"/>
      <c r="C1" s="80"/>
      <c r="D1" s="80"/>
      <c r="E1" s="80"/>
      <c r="F1" s="80"/>
    </row>
    <row r="2" spans="1:6" s="11" customFormat="1" ht="48" customHeight="1" x14ac:dyDescent="0.3">
      <c r="A2" s="53"/>
      <c r="B2" s="81" t="s">
        <v>67</v>
      </c>
      <c r="C2" s="81"/>
      <c r="D2" s="53" t="s">
        <v>68</v>
      </c>
      <c r="E2" s="81"/>
      <c r="F2" s="81"/>
    </row>
    <row r="3" spans="1:6" s="11" customFormat="1" ht="31.9" customHeight="1" x14ac:dyDescent="0.3">
      <c r="A3" s="53"/>
      <c r="B3" s="54" t="s">
        <v>56</v>
      </c>
      <c r="C3" s="54" t="s">
        <v>57</v>
      </c>
      <c r="D3" s="54" t="s">
        <v>58</v>
      </c>
      <c r="E3" s="54" t="s">
        <v>59</v>
      </c>
      <c r="F3" s="54" t="s">
        <v>60</v>
      </c>
    </row>
    <row r="4" spans="1:6" s="11" customFormat="1" ht="70.900000000000006" customHeight="1" x14ac:dyDescent="0.3">
      <c r="A4" s="54" t="s">
        <v>69</v>
      </c>
      <c r="B4" s="53" t="s">
        <v>82</v>
      </c>
      <c r="C4" s="53" t="s">
        <v>83</v>
      </c>
      <c r="D4" s="53" t="s">
        <v>70</v>
      </c>
      <c r="E4" s="53" t="s">
        <v>71</v>
      </c>
      <c r="F4" s="53" t="s">
        <v>72</v>
      </c>
    </row>
    <row r="5" spans="1:6" s="11" customFormat="1" ht="31.9" customHeight="1" x14ac:dyDescent="0.3">
      <c r="A5" s="52">
        <v>1</v>
      </c>
      <c r="B5" s="51">
        <v>0</v>
      </c>
      <c r="C5" s="51">
        <v>22</v>
      </c>
      <c r="D5" s="51">
        <v>197</v>
      </c>
      <c r="E5" s="51">
        <v>0</v>
      </c>
      <c r="F5" s="51">
        <f>B5+C5+D5-E5</f>
        <v>219</v>
      </c>
    </row>
    <row r="6" spans="1:6" s="11" customFormat="1" ht="31.9" customHeight="1" x14ac:dyDescent="0.3">
      <c r="A6" s="52">
        <v>2</v>
      </c>
      <c r="B6" s="51">
        <v>0</v>
      </c>
      <c r="C6" s="51">
        <v>22</v>
      </c>
      <c r="D6" s="51">
        <v>197</v>
      </c>
      <c r="E6" s="51">
        <v>0</v>
      </c>
      <c r="F6" s="51">
        <f>B6+C6+D6-E6</f>
        <v>219</v>
      </c>
    </row>
    <row r="7" spans="1:6" s="11" customFormat="1" ht="31.9" customHeight="1" x14ac:dyDescent="0.3">
      <c r="A7" s="52">
        <v>3</v>
      </c>
      <c r="B7" s="51">
        <v>0</v>
      </c>
      <c r="C7" s="51">
        <v>22</v>
      </c>
      <c r="D7" s="51">
        <v>197</v>
      </c>
      <c r="E7" s="51">
        <v>0</v>
      </c>
      <c r="F7" s="51">
        <f>B7+C7+D7-E7</f>
        <v>219</v>
      </c>
    </row>
    <row r="8" spans="1:6" s="11" customFormat="1" ht="31.9" customHeight="1" x14ac:dyDescent="0.3">
      <c r="A8" s="52" t="s">
        <v>73</v>
      </c>
      <c r="B8" s="51">
        <v>0</v>
      </c>
      <c r="C8" s="51">
        <v>22</v>
      </c>
      <c r="D8" s="51">
        <v>197</v>
      </c>
      <c r="E8" s="51">
        <v>0</v>
      </c>
      <c r="F8" s="50">
        <f>AVERAGE(F5:F7)</f>
        <v>219</v>
      </c>
    </row>
    <row r="9" spans="1:6" s="11" customFormat="1" ht="18.5" x14ac:dyDescent="0.3">
      <c r="A9" s="60" t="s">
        <v>80</v>
      </c>
    </row>
    <row r="10" spans="1:6" ht="15.5" x14ac:dyDescent="0.35">
      <c r="A10" s="61" t="s">
        <v>81</v>
      </c>
    </row>
  </sheetData>
  <mergeCells count="3">
    <mergeCell ref="A1:F1"/>
    <mergeCell ref="B2:C2"/>
    <mergeCell ref="E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0BC7A-1F97-4AAC-8719-333E262D831A}">
  <dimension ref="A1:E6"/>
  <sheetViews>
    <sheetView workbookViewId="0">
      <selection activeCell="G4" sqref="G4"/>
    </sheetView>
  </sheetViews>
  <sheetFormatPr defaultRowHeight="14.5" x14ac:dyDescent="0.35"/>
  <cols>
    <col min="1" max="1" width="22.26953125" bestFit="1" customWidth="1"/>
    <col min="2" max="2" width="11.81640625" customWidth="1"/>
    <col min="3" max="3" width="12.7265625" customWidth="1"/>
    <col min="4" max="4" width="11.453125" customWidth="1"/>
    <col min="5" max="5" width="14.7265625" customWidth="1"/>
  </cols>
  <sheetData>
    <row r="1" spans="1:5" s="11" customFormat="1" ht="15" x14ac:dyDescent="0.3">
      <c r="A1" s="80" t="s">
        <v>54</v>
      </c>
      <c r="B1" s="80"/>
      <c r="C1" s="80"/>
      <c r="D1" s="80"/>
      <c r="E1" s="80"/>
    </row>
    <row r="2" spans="1:5" s="11" customFormat="1" ht="13" x14ac:dyDescent="0.3">
      <c r="A2" s="52" t="s">
        <v>56</v>
      </c>
      <c r="B2" s="52" t="s">
        <v>57</v>
      </c>
      <c r="C2" s="52" t="s">
        <v>58</v>
      </c>
      <c r="D2" s="52" t="s">
        <v>59</v>
      </c>
      <c r="E2" s="52" t="s">
        <v>60</v>
      </c>
    </row>
    <row r="3" spans="1:5" s="11" customFormat="1" ht="104" x14ac:dyDescent="0.3">
      <c r="A3" s="52" t="s">
        <v>61</v>
      </c>
      <c r="B3" s="52" t="s">
        <v>62</v>
      </c>
      <c r="C3" s="52" t="s">
        <v>63</v>
      </c>
      <c r="D3" s="52" t="s">
        <v>64</v>
      </c>
      <c r="E3" s="52" t="s">
        <v>65</v>
      </c>
    </row>
    <row r="4" spans="1:5" s="11" customFormat="1" ht="23" x14ac:dyDescent="0.3">
      <c r="A4" s="57" t="s">
        <v>78</v>
      </c>
      <c r="B4" s="58">
        <v>22</v>
      </c>
      <c r="C4" s="58">
        <v>1</v>
      </c>
      <c r="D4" s="58">
        <v>197</v>
      </c>
      <c r="E4" s="58">
        <v>219</v>
      </c>
    </row>
    <row r="5" spans="1:5" s="11" customFormat="1" ht="13" x14ac:dyDescent="0.3">
      <c r="A5" s="57" t="s">
        <v>79</v>
      </c>
      <c r="B5" s="58">
        <v>22</v>
      </c>
      <c r="C5" s="58">
        <v>1</v>
      </c>
      <c r="D5" s="58">
        <v>197</v>
      </c>
      <c r="E5" s="58">
        <v>219</v>
      </c>
    </row>
    <row r="6" spans="1:5" s="11" customFormat="1" ht="13" x14ac:dyDescent="0.3">
      <c r="A6" s="57"/>
      <c r="B6" s="57"/>
      <c r="C6" s="57"/>
      <c r="D6" s="59" t="s">
        <v>66</v>
      </c>
      <c r="E6" s="59">
        <v>438</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Industry</vt:lpstr>
      <vt:lpstr>Agency</vt:lpstr>
      <vt:lpstr>Respondents</vt:lpstr>
      <vt:lpstr>Responses</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Wrigley, William</cp:lastModifiedBy>
  <cp:lastPrinted>2012-10-20T21:43:02Z</cp:lastPrinted>
  <dcterms:created xsi:type="dcterms:W3CDTF">2012-10-17T12:40:25Z</dcterms:created>
  <dcterms:modified xsi:type="dcterms:W3CDTF">2022-09-23T15:19:05Z</dcterms:modified>
</cp:coreProperties>
</file>