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BA8B51C9-4C0A-4DD8-B22C-4AD69EF050FD}" xr6:coauthVersionLast="47" xr6:coauthVersionMax="47" xr10:uidLastSave="{00000000-0000-0000-0000-000000000000}"/>
  <bookViews>
    <workbookView xWindow="-110" yWindow="-110" windowWidth="19420" windowHeight="10420" tabRatio="731" xr2:uid="{00000000-000D-0000-FFFF-FFFF00000000}"/>
  </bookViews>
  <sheets>
    <sheet name="Summary" sheetId="6" r:id="rId1"/>
    <sheet name="Table 1" sheetId="4" r:id="rId2"/>
    <sheet name="Table 2" sheetId="5" r:id="rId3"/>
    <sheet name="Respondents" sheetId="1" r:id="rId4"/>
    <sheet name="Responses" sheetId="2" r:id="rId5"/>
    <sheet name="Capital O&amp;M" sheetId="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9" i="5" l="1"/>
  <c r="I24" i="4"/>
  <c r="H24" i="4"/>
  <c r="F25" i="4"/>
  <c r="I7" i="4"/>
  <c r="I5" i="5"/>
  <c r="E19" i="5" l="1"/>
  <c r="B14" i="2"/>
  <c r="E24" i="4" l="1"/>
  <c r="E34" i="4"/>
  <c r="E32" i="4"/>
  <c r="E33" i="4"/>
  <c r="E10" i="4" l="1"/>
  <c r="F8" i="3"/>
  <c r="G8" i="3" s="1"/>
  <c r="F6" i="1" l="1"/>
  <c r="D19" i="5" l="1"/>
  <c r="D18" i="5"/>
  <c r="D17" i="5"/>
  <c r="D16" i="5"/>
  <c r="D15" i="5"/>
  <c r="D14" i="5"/>
  <c r="D13" i="5"/>
  <c r="D12" i="5"/>
  <c r="D11" i="5"/>
  <c r="D10" i="5"/>
  <c r="D5" i="5"/>
  <c r="D34" i="4" l="1"/>
  <c r="D33" i="4"/>
  <c r="D32" i="4"/>
  <c r="D24" i="4"/>
  <c r="D23" i="4"/>
  <c r="D22" i="4"/>
  <c r="D21" i="4"/>
  <c r="D20" i="4"/>
  <c r="F20" i="4" s="1"/>
  <c r="D19" i="4"/>
  <c r="D18" i="4"/>
  <c r="D17" i="4"/>
  <c r="D16" i="4"/>
  <c r="D15" i="4"/>
  <c r="D10" i="4"/>
  <c r="D9" i="4"/>
  <c r="D7" i="4"/>
  <c r="D8" i="3"/>
  <c r="I9" i="3" s="1"/>
  <c r="E12" i="2"/>
  <c r="E11" i="2"/>
  <c r="E7" i="2"/>
  <c r="E8" i="2"/>
  <c r="E9" i="2"/>
  <c r="E10" i="2"/>
  <c r="E13" i="2"/>
  <c r="E6" i="2"/>
  <c r="B9" i="1"/>
  <c r="D9" i="1"/>
  <c r="E9" i="1"/>
  <c r="F33" i="4" l="1"/>
  <c r="G33" i="4" s="1"/>
  <c r="G20" i="4"/>
  <c r="D14" i="2"/>
  <c r="E18" i="5"/>
  <c r="F18" i="5" s="1"/>
  <c r="E10" i="5"/>
  <c r="F10" i="5" s="1"/>
  <c r="E21" i="4"/>
  <c r="F21" i="4" s="1"/>
  <c r="E22" i="4"/>
  <c r="F22" i="4" s="1"/>
  <c r="G22" i="4" s="1"/>
  <c r="E17" i="5"/>
  <c r="F17" i="5" s="1"/>
  <c r="E5" i="5"/>
  <c r="F5" i="5" s="1"/>
  <c r="F10" i="4"/>
  <c r="E19" i="4"/>
  <c r="F19" i="4" s="1"/>
  <c r="E17" i="4"/>
  <c r="F17" i="4" s="1"/>
  <c r="E11" i="5"/>
  <c r="F11" i="5" s="1"/>
  <c r="E16" i="5"/>
  <c r="F16" i="5" s="1"/>
  <c r="E7" i="5"/>
  <c r="F7" i="5" s="1"/>
  <c r="E18" i="4"/>
  <c r="F18" i="4" s="1"/>
  <c r="E23" i="4"/>
  <c r="F23" i="4" s="1"/>
  <c r="G23" i="4" s="1"/>
  <c r="E15" i="5"/>
  <c r="F15" i="5" s="1"/>
  <c r="E9" i="4"/>
  <c r="F9" i="4" s="1"/>
  <c r="G9" i="4" s="1"/>
  <c r="E14" i="5"/>
  <c r="F14" i="5" s="1"/>
  <c r="E16" i="4"/>
  <c r="F16" i="4" s="1"/>
  <c r="E13" i="5"/>
  <c r="F13" i="5" s="1"/>
  <c r="E15" i="4"/>
  <c r="F15" i="4" s="1"/>
  <c r="E12" i="5"/>
  <c r="F12" i="5" s="1"/>
  <c r="H20" i="4"/>
  <c r="I20" i="4" s="1"/>
  <c r="H33" i="4" l="1"/>
  <c r="I33" i="4" s="1"/>
  <c r="G19" i="4"/>
  <c r="H19" i="4"/>
  <c r="H17" i="4"/>
  <c r="G17" i="4"/>
  <c r="G10" i="4"/>
  <c r="H10" i="4"/>
  <c r="G18" i="4"/>
  <c r="H18" i="4"/>
  <c r="H15" i="4"/>
  <c r="G15" i="4"/>
  <c r="H16" i="4"/>
  <c r="G16" i="4"/>
  <c r="G14" i="5"/>
  <c r="H14" i="5"/>
  <c r="H22" i="4"/>
  <c r="I22" i="4" s="1"/>
  <c r="G12" i="5"/>
  <c r="H12" i="5"/>
  <c r="H10" i="5"/>
  <c r="G10" i="5"/>
  <c r="G18" i="5"/>
  <c r="H18" i="5"/>
  <c r="H9" i="4"/>
  <c r="I9" i="4" s="1"/>
  <c r="H15" i="5"/>
  <c r="G15" i="5"/>
  <c r="H21" i="4"/>
  <c r="G21" i="4"/>
  <c r="G7" i="5"/>
  <c r="H7" i="5"/>
  <c r="H11" i="5"/>
  <c r="G11" i="5"/>
  <c r="H23" i="4"/>
  <c r="I23" i="4" s="1"/>
  <c r="G5" i="5"/>
  <c r="H5" i="5"/>
  <c r="H17" i="5"/>
  <c r="G17" i="5"/>
  <c r="H13" i="5"/>
  <c r="G13" i="5"/>
  <c r="H16" i="5"/>
  <c r="G16" i="5"/>
  <c r="F7" i="1"/>
  <c r="I16" i="5" l="1"/>
  <c r="I14" i="5"/>
  <c r="I12" i="5"/>
  <c r="I15" i="4"/>
  <c r="I18" i="5"/>
  <c r="I19" i="4"/>
  <c r="I15" i="5"/>
  <c r="I11" i="5"/>
  <c r="I13" i="5"/>
  <c r="I21" i="4"/>
  <c r="I18" i="4"/>
  <c r="I16" i="4"/>
  <c r="I10" i="4"/>
  <c r="I17" i="4"/>
  <c r="I17" i="5"/>
  <c r="I7" i="5"/>
  <c r="I10" i="5"/>
  <c r="F8" i="1"/>
  <c r="F9" i="1" s="1"/>
  <c r="C9" i="1"/>
  <c r="E7" i="4" l="1"/>
  <c r="B3" i="6"/>
  <c r="F19" i="5"/>
  <c r="F34" i="4"/>
  <c r="F24" i="4"/>
  <c r="F32" i="4"/>
  <c r="E14" i="2"/>
  <c r="E15" i="2" s="1"/>
  <c r="K37" i="4" s="1"/>
  <c r="F7" i="4" l="1"/>
  <c r="G7" i="4" s="1"/>
  <c r="H7" i="4"/>
  <c r="B7" i="6"/>
  <c r="G32" i="4"/>
  <c r="H32" i="4"/>
  <c r="G24" i="4"/>
  <c r="H34" i="4"/>
  <c r="G34" i="4"/>
  <c r="H19" i="5"/>
  <c r="G19" i="5"/>
  <c r="F20" i="5" s="1"/>
  <c r="I32" i="4" l="1"/>
  <c r="I39" i="4"/>
  <c r="B6" i="6"/>
  <c r="F37" i="4"/>
  <c r="F38" i="4" s="1"/>
  <c r="K38" i="4" s="1"/>
  <c r="I34" i="4"/>
  <c r="I20" i="5"/>
  <c r="I25" i="4" l="1"/>
  <c r="B4" i="6"/>
  <c r="B2" i="6"/>
  <c r="I37" i="4"/>
  <c r="I38" i="4" s="1"/>
  <c r="I40" i="4" l="1"/>
  <c r="B5" i="6" s="1"/>
</calcChain>
</file>

<file path=xl/sharedStrings.xml><?xml version="1.0" encoding="utf-8"?>
<sst xmlns="http://schemas.openxmlformats.org/spreadsheetml/2006/main" count="184" uniqueCount="154">
  <si>
    <t>Number of Respondents</t>
  </si>
  <si>
    <t>Year</t>
  </si>
  <si>
    <t>(A)</t>
  </si>
  <si>
    <r>
      <t xml:space="preserve">Number of New Respondents </t>
    </r>
    <r>
      <rPr>
        <vertAlign val="superscript"/>
        <sz val="10"/>
        <color rgb="FF000000"/>
        <rFont val="Times New Roman"/>
        <family val="1"/>
      </rPr>
      <t>1</t>
    </r>
  </si>
  <si>
    <t>(B)</t>
  </si>
  <si>
    <t>Number of Existing Respondents</t>
  </si>
  <si>
    <t>(C)</t>
  </si>
  <si>
    <t>Number of Existing  Respondents that keep records but do not submit reports</t>
  </si>
  <si>
    <t>(D)</t>
  </si>
  <si>
    <t>Number of Existing Respondents That Are Also New Respondents</t>
  </si>
  <si>
    <t>(E)</t>
  </si>
  <si>
    <t>(E=A+B+C-D)</t>
  </si>
  <si>
    <t>Average</t>
  </si>
  <si>
    <t>Total Annual Responses</t>
  </si>
  <si>
    <t>Information Collection Activity</t>
  </si>
  <si>
    <t xml:space="preserve">Number of Respondents  </t>
  </si>
  <si>
    <t>Number of Responses</t>
  </si>
  <si>
    <t>Number of Existing Respondents That Keep Records But Do Not Submit Reports</t>
  </si>
  <si>
    <t xml:space="preserve">Total Annual  Responses </t>
  </si>
  <si>
    <t>E=(BxC)+D</t>
  </si>
  <si>
    <t xml:space="preserve">Notification of Applicability </t>
  </si>
  <si>
    <t xml:space="preserve">Notification of Construction/Reconstruction </t>
  </si>
  <si>
    <t xml:space="preserve">Notification of Actual Startup </t>
  </si>
  <si>
    <t xml:space="preserve">Notification of Initial Performance Test </t>
  </si>
  <si>
    <t xml:space="preserve">Notification of Compliance Status </t>
  </si>
  <si>
    <t xml:space="preserve">Request for Waiver </t>
  </si>
  <si>
    <t xml:space="preserve">Report for Alternative Method/ Monitoring </t>
  </si>
  <si>
    <t xml:space="preserve">Report for Performance Test </t>
  </si>
  <si>
    <t>Total</t>
  </si>
  <si>
    <t>Capital/Startup vs. Operation and Maintenance (O&amp;M) Costs</t>
  </si>
  <si>
    <t>Continuous Monitoring Device</t>
  </si>
  <si>
    <t>Capital/Startup Cost for One Respondent</t>
  </si>
  <si>
    <t>Number of New Respondents</t>
  </si>
  <si>
    <t>Total Capital/Startup Cost,  (B X C)</t>
  </si>
  <si>
    <t>Annual O&amp;M Costs for One Respondent</t>
  </si>
  <si>
    <t>(F)</t>
  </si>
  <si>
    <t>Number of Respondents  with O&amp;M</t>
  </si>
  <si>
    <t>(G)</t>
  </si>
  <si>
    <r>
      <t xml:space="preserve">Computer equipment and GC </t>
    </r>
    <r>
      <rPr>
        <vertAlign val="superscript"/>
        <sz val="10"/>
        <color theme="1"/>
        <rFont val="Times New Roman"/>
        <family val="1"/>
      </rPr>
      <t>1</t>
    </r>
    <r>
      <rPr>
        <sz val="10"/>
        <color theme="1"/>
        <rFont val="Times New Roman"/>
        <family val="1"/>
      </rPr>
      <t xml:space="preserve"> </t>
    </r>
  </si>
  <si>
    <t xml:space="preserve">Burden Items </t>
  </si>
  <si>
    <t>1. Applications</t>
  </si>
  <si>
    <t>N/A</t>
  </si>
  <si>
    <t>2. Survey and Studies</t>
  </si>
  <si>
    <t>3. Reporting Requirements</t>
  </si>
  <si>
    <t>B. Required Activities</t>
  </si>
  <si>
    <r>
      <t xml:space="preserve">Initial performance test </t>
    </r>
    <r>
      <rPr>
        <vertAlign val="superscript"/>
        <sz val="10"/>
        <color rgb="FF000000"/>
        <rFont val="Times New Roman"/>
        <family val="1"/>
      </rPr>
      <t xml:space="preserve">c </t>
    </r>
  </si>
  <si>
    <r>
      <t xml:space="preserve">Repeat performance test  </t>
    </r>
    <r>
      <rPr>
        <vertAlign val="superscript"/>
        <sz val="10"/>
        <color rgb="FF000000"/>
        <rFont val="Times New Roman"/>
        <family val="1"/>
      </rPr>
      <t>c, d</t>
    </r>
  </si>
  <si>
    <t>Preparation of site-specific test plan</t>
  </si>
  <si>
    <t>Included Above</t>
  </si>
  <si>
    <t>C. Create Information</t>
  </si>
  <si>
    <t>See 3B</t>
  </si>
  <si>
    <t>D. Gather Existing Information</t>
  </si>
  <si>
    <t>E. Write Reports</t>
  </si>
  <si>
    <r>
      <t xml:space="preserve">Notification of applicability </t>
    </r>
    <r>
      <rPr>
        <vertAlign val="superscript"/>
        <sz val="10"/>
        <color rgb="FF000000"/>
        <rFont val="Times New Roman"/>
        <family val="1"/>
      </rPr>
      <t>e</t>
    </r>
  </si>
  <si>
    <r>
      <t xml:space="preserve">Notification of construction/reconstruction  </t>
    </r>
    <r>
      <rPr>
        <vertAlign val="superscript"/>
        <sz val="10"/>
        <color rgb="FF000000"/>
        <rFont val="Times New Roman"/>
        <family val="1"/>
      </rPr>
      <t>e</t>
    </r>
  </si>
  <si>
    <r>
      <t xml:space="preserve">Notification of actual startup </t>
    </r>
    <r>
      <rPr>
        <vertAlign val="superscript"/>
        <sz val="10"/>
        <color rgb="FF000000"/>
        <rFont val="Times New Roman"/>
        <family val="1"/>
      </rPr>
      <t>e</t>
    </r>
  </si>
  <si>
    <r>
      <t xml:space="preserve">Notification of initial performance test </t>
    </r>
    <r>
      <rPr>
        <vertAlign val="superscript"/>
        <sz val="10"/>
        <color rgb="FF000000"/>
        <rFont val="Times New Roman"/>
        <family val="1"/>
      </rPr>
      <t>e</t>
    </r>
  </si>
  <si>
    <r>
      <t xml:space="preserve">Notification of compliance status </t>
    </r>
    <r>
      <rPr>
        <vertAlign val="superscript"/>
        <sz val="10"/>
        <color rgb="FF000000"/>
        <rFont val="Times New Roman"/>
        <family val="1"/>
      </rPr>
      <t>e</t>
    </r>
  </si>
  <si>
    <t xml:space="preserve">Request for extension of compliance, adjustment to time periods, and changes in information </t>
  </si>
  <si>
    <r>
      <t xml:space="preserve">Request for waiver </t>
    </r>
    <r>
      <rPr>
        <vertAlign val="superscript"/>
        <sz val="10"/>
        <color rgb="FF000000"/>
        <rFont val="Times New Roman"/>
        <family val="1"/>
      </rPr>
      <t>f</t>
    </r>
  </si>
  <si>
    <t xml:space="preserve">Subtotal for Reporting </t>
  </si>
  <si>
    <t>4. Recordkeeping Requirements</t>
  </si>
  <si>
    <t>B. Plan Activities</t>
  </si>
  <si>
    <t>C. Implement Activities</t>
  </si>
  <si>
    <t>D. Develop Record System</t>
  </si>
  <si>
    <t>E. Time to Enter Information</t>
  </si>
  <si>
    <r>
      <t xml:space="preserve">F. Time to transmit or disclose information </t>
    </r>
    <r>
      <rPr>
        <vertAlign val="superscript"/>
        <sz val="10"/>
        <color rgb="FF000000"/>
        <rFont val="Times New Roman"/>
        <family val="1"/>
      </rPr>
      <t>l</t>
    </r>
  </si>
  <si>
    <t>G. Train Personnel</t>
  </si>
  <si>
    <t>H. Time for Audits</t>
  </si>
  <si>
    <t xml:space="preserve">Subtotal for Recordkeeping </t>
  </si>
  <si>
    <t>A. Familiarization with the regulatory requirements</t>
  </si>
  <si>
    <t>See 3A</t>
  </si>
  <si>
    <t>Assumptions:</t>
  </si>
  <si>
    <t>Activity</t>
  </si>
  <si>
    <t>Initial performance tests</t>
  </si>
  <si>
    <r>
      <t xml:space="preserve">New or modified facility </t>
    </r>
    <r>
      <rPr>
        <vertAlign val="superscript"/>
        <sz val="10"/>
        <color rgb="FF000000"/>
        <rFont val="Times New Roman"/>
        <family val="1"/>
      </rPr>
      <t xml:space="preserve">c </t>
    </r>
  </si>
  <si>
    <t>Repeat performance tests</t>
  </si>
  <si>
    <r>
      <t xml:space="preserve">New or modified facility </t>
    </r>
    <r>
      <rPr>
        <vertAlign val="superscript"/>
        <sz val="10"/>
        <color rgb="FF000000"/>
        <rFont val="Times New Roman"/>
        <family val="1"/>
      </rPr>
      <t>d</t>
    </r>
  </si>
  <si>
    <t>Report Review</t>
  </si>
  <si>
    <t>New or modified facility</t>
  </si>
  <si>
    <t>Notification of applicability</t>
  </si>
  <si>
    <r>
      <t xml:space="preserve">Request for waiver </t>
    </r>
    <r>
      <rPr>
        <vertAlign val="superscript"/>
        <sz val="10"/>
        <color rgb="FF000000"/>
        <rFont val="Times New Roman"/>
        <family val="1"/>
      </rPr>
      <t>g</t>
    </r>
  </si>
  <si>
    <r>
      <t xml:space="preserve">Request for alternative method/monitoring  </t>
    </r>
    <r>
      <rPr>
        <vertAlign val="superscript"/>
        <sz val="10"/>
        <color rgb="FF000000"/>
        <rFont val="Times New Roman"/>
        <family val="1"/>
      </rPr>
      <t>h</t>
    </r>
  </si>
  <si>
    <r>
      <t xml:space="preserve">Report of performance test  </t>
    </r>
    <r>
      <rPr>
        <vertAlign val="superscript"/>
        <sz val="10"/>
        <color rgb="FF000000"/>
        <rFont val="Times New Roman"/>
        <family val="1"/>
      </rPr>
      <t>i</t>
    </r>
  </si>
  <si>
    <r>
      <t xml:space="preserve">Report of periods of noncompliance (including excess emissions) </t>
    </r>
    <r>
      <rPr>
        <vertAlign val="superscript"/>
        <sz val="10"/>
        <color rgb="FF000000"/>
        <rFont val="Times New Roman"/>
        <family val="1"/>
      </rPr>
      <t>j</t>
    </r>
  </si>
  <si>
    <r>
      <rPr>
        <vertAlign val="superscript"/>
        <sz val="10"/>
        <rFont val="Times New Roman"/>
        <family val="1"/>
      </rPr>
      <t>k</t>
    </r>
    <r>
      <rPr>
        <sz val="10"/>
        <rFont val="Times New Roman"/>
        <family val="1"/>
      </rPr>
      <t xml:space="preserve">  Totals have been rounded to 3 significant figures. Figures may not add exactly due to rounding.</t>
    </r>
  </si>
  <si>
    <t>hr per resp</t>
  </si>
  <si>
    <t>Table 2: Average Annual EPA Burden and Cost – NESHAP for Commercial Ethylene Oxide Sterilization and Fumigation Operations (40 CFR Part 63, Subpart O) (Renewal)</t>
  </si>
  <si>
    <t>Table 1: Annual Respondent Burden and Cost – NESHAP for Commercial Ethylene Oxide Sterilization and Fumigation Operations (40 CFR Part 63, Subpart O) (Renewal)</t>
  </si>
  <si>
    <t>Total (rounded)</t>
  </si>
  <si>
    <t>Management</t>
  </si>
  <si>
    <t>Clerical</t>
  </si>
  <si>
    <t>Technical</t>
  </si>
  <si>
    <t>(A) 
Hours per occurrence</t>
  </si>
  <si>
    <t>(B) 
Occurrences per year</t>
  </si>
  <si>
    <t>(C) 
Hours per year (AxB)</t>
  </si>
  <si>
    <r>
      <t xml:space="preserve">(D) 
Respondents per year </t>
    </r>
    <r>
      <rPr>
        <b/>
        <vertAlign val="superscript"/>
        <sz val="10"/>
        <rFont val="Times New Roman"/>
        <family val="1"/>
      </rPr>
      <t>a</t>
    </r>
  </si>
  <si>
    <t>(E) 
Technical hours per year (CxD)</t>
  </si>
  <si>
    <t>(F) 
Managerial hours per year (Ex0.05)</t>
  </si>
  <si>
    <t>(G) 
Clerical hours per year (Ex0.10)</t>
  </si>
  <si>
    <r>
      <t xml:space="preserve">(H) 
Total Cost per year, $ </t>
    </r>
    <r>
      <rPr>
        <b/>
        <vertAlign val="superscript"/>
        <sz val="10"/>
        <rFont val="Times New Roman"/>
        <family val="1"/>
      </rPr>
      <t>b</t>
    </r>
  </si>
  <si>
    <t>(A) 
EPA Hours per Occurrence</t>
  </si>
  <si>
    <t>(B) 
Occurrences per Year</t>
  </si>
  <si>
    <t>(C) 
EPA Hours per Year (AxB)</t>
  </si>
  <si>
    <r>
      <t xml:space="preserve">(D) 
Plants per Year </t>
    </r>
    <r>
      <rPr>
        <b/>
        <vertAlign val="superscript"/>
        <sz val="10"/>
        <color rgb="FF000000"/>
        <rFont val="Times New Roman"/>
        <family val="1"/>
      </rPr>
      <t>a</t>
    </r>
  </si>
  <si>
    <t>(E) 
Technical Hours per Year (CxD)</t>
  </si>
  <si>
    <t>(F) 
Managerial Hours per Year (Ex0.05)</t>
  </si>
  <si>
    <r>
      <t xml:space="preserve">(H) 
Total cost per year $ </t>
    </r>
    <r>
      <rPr>
        <b/>
        <vertAlign val="superscript"/>
        <sz val="10"/>
        <color rgb="FF000000"/>
        <rFont val="Times New Roman"/>
        <family val="1"/>
      </rPr>
      <t>b</t>
    </r>
  </si>
  <si>
    <r>
      <t xml:space="preserve">Total (rounded) </t>
    </r>
    <r>
      <rPr>
        <b/>
        <vertAlign val="superscript"/>
        <sz val="10"/>
        <color rgb="FF000000"/>
        <rFont val="Times New Roman"/>
        <family val="1"/>
      </rPr>
      <t>k</t>
    </r>
  </si>
  <si>
    <r>
      <t xml:space="preserve">Request for extension of compliance, adjustment to time periods, and changes in information </t>
    </r>
    <r>
      <rPr>
        <vertAlign val="superscript"/>
        <sz val="10"/>
        <color rgb="FF000000"/>
        <rFont val="Times New Roman"/>
        <family val="1"/>
      </rPr>
      <t>f</t>
    </r>
  </si>
  <si>
    <r>
      <t>m</t>
    </r>
    <r>
      <rPr>
        <sz val="10"/>
        <rFont val="Times New Roman"/>
        <family val="1"/>
      </rPr>
      <t xml:space="preserve">  Totals have been rounded to 3 significant figures. Figures may not add exactly due to rounding.</t>
    </r>
  </si>
  <si>
    <r>
      <t xml:space="preserve">Grand Total (rounded) </t>
    </r>
    <r>
      <rPr>
        <b/>
        <vertAlign val="superscript"/>
        <sz val="10"/>
        <color rgb="FF000000"/>
        <rFont val="Times New Roman"/>
        <family val="1"/>
      </rPr>
      <t>m</t>
    </r>
  </si>
  <si>
    <r>
      <t xml:space="preserve">Total Capital and O&amp;M Cost (rounded) </t>
    </r>
    <r>
      <rPr>
        <b/>
        <vertAlign val="superscript"/>
        <sz val="10"/>
        <color rgb="FF000000"/>
        <rFont val="Times New Roman"/>
        <family val="1"/>
      </rPr>
      <t>m</t>
    </r>
  </si>
  <si>
    <r>
      <t xml:space="preserve">Total Labor Burden and Costs (rounded) </t>
    </r>
    <r>
      <rPr>
        <b/>
        <vertAlign val="superscript"/>
        <sz val="10"/>
        <color rgb="FF000000"/>
        <rFont val="Times New Roman"/>
        <family val="1"/>
      </rPr>
      <t>m</t>
    </r>
  </si>
  <si>
    <r>
      <t xml:space="preserve">Records of EO use </t>
    </r>
    <r>
      <rPr>
        <vertAlign val="superscript"/>
        <sz val="10"/>
        <color rgb="FF000000"/>
        <rFont val="Times New Roman"/>
        <family val="1"/>
      </rPr>
      <t>k</t>
    </r>
  </si>
  <si>
    <r>
      <t xml:space="preserve">Record of operating parameters and emissions </t>
    </r>
    <r>
      <rPr>
        <vertAlign val="superscript"/>
        <sz val="10"/>
        <color rgb="FF000000"/>
        <rFont val="Times New Roman"/>
        <family val="1"/>
      </rPr>
      <t>j</t>
    </r>
  </si>
  <si>
    <r>
      <t xml:space="preserve">Reports for periods of noncompliance (including excess emissions) </t>
    </r>
    <r>
      <rPr>
        <vertAlign val="superscript"/>
        <sz val="10"/>
        <color rgb="FF000000"/>
        <rFont val="Times New Roman"/>
        <family val="1"/>
      </rPr>
      <t>i</t>
    </r>
  </si>
  <si>
    <r>
      <t xml:space="preserve">Report for performance test </t>
    </r>
    <r>
      <rPr>
        <vertAlign val="superscript"/>
        <sz val="10"/>
        <color rgb="FF000000"/>
        <rFont val="Times New Roman"/>
        <family val="1"/>
      </rPr>
      <t xml:space="preserve"> h</t>
    </r>
  </si>
  <si>
    <t># responses</t>
  </si>
  <si>
    <r>
      <t>c</t>
    </r>
    <r>
      <rPr>
        <sz val="10"/>
        <rFont val="Times New Roman"/>
        <family val="1"/>
      </rPr>
      <t xml:space="preserve">  Assumes that the Agency will take 40 hours to observe the initial performance test.  </t>
    </r>
  </si>
  <si>
    <r>
      <t>d</t>
    </r>
    <r>
      <rPr>
        <sz val="10"/>
        <rFont val="Times New Roman"/>
        <family val="1"/>
      </rPr>
      <t xml:space="preserve">  Assumes that 20 percent of new respondents will fail the performance test and will have to repeat it.</t>
    </r>
  </si>
  <si>
    <r>
      <t xml:space="preserve">e </t>
    </r>
    <r>
      <rPr>
        <sz val="10"/>
        <rFont val="Times New Roman"/>
        <family val="1"/>
      </rPr>
      <t xml:space="preserve"> Assumes that the Agency will take two hours to review each notification report.</t>
    </r>
  </si>
  <si>
    <r>
      <t xml:space="preserve">f </t>
    </r>
    <r>
      <rPr>
        <sz val="10"/>
        <rFont val="Times New Roman"/>
        <family val="1"/>
      </rPr>
      <t xml:space="preserve">  Assumes that the Agency will take two hours to review each request for extension of the compliance report.</t>
    </r>
  </si>
  <si>
    <r>
      <t>g</t>
    </r>
    <r>
      <rPr>
        <sz val="10"/>
        <rFont val="Times New Roman"/>
        <family val="1"/>
      </rPr>
      <t xml:space="preserve">  The Agency assumes that 10 percent of new facilities will request a waiver.</t>
    </r>
  </si>
  <si>
    <r>
      <t>h</t>
    </r>
    <r>
      <rPr>
        <sz val="10"/>
        <rFont val="Times New Roman"/>
        <family val="1"/>
      </rPr>
      <t xml:space="preserve">  The Agency assumes that 5 percent of new facilities will request an alternative method monitoring.</t>
    </r>
  </si>
  <si>
    <r>
      <t xml:space="preserve">i </t>
    </r>
    <r>
      <rPr>
        <sz val="10"/>
        <rFont val="Times New Roman"/>
        <family val="1"/>
      </rPr>
      <t xml:space="preserve"> Assumes that the Agency will take 8 hours to review the report of performance test results.</t>
    </r>
  </si>
  <si>
    <r>
      <t>j</t>
    </r>
    <r>
      <rPr>
        <sz val="10"/>
        <rFont val="Times New Roman"/>
        <family val="1"/>
      </rPr>
      <t xml:space="preserve">  Assumes the Agency will review 20 percent of noncompliance reports and that it will take the Agency 8 hours to review reports of periods of noncompliance.</t>
    </r>
  </si>
  <si>
    <r>
      <t xml:space="preserve">c  </t>
    </r>
    <r>
      <rPr>
        <sz val="10"/>
        <rFont val="Times New Roman"/>
        <family val="1"/>
      </rPr>
      <t>Assumes it will take 200 hours for each respondent to perform the initial and any repeat performance testing.</t>
    </r>
  </si>
  <si>
    <r>
      <t xml:space="preserve">d </t>
    </r>
    <r>
      <rPr>
        <sz val="10"/>
        <rFont val="Times New Roman"/>
        <family val="1"/>
      </rPr>
      <t xml:space="preserve"> Assumes that 20 percent of respondents will have to repeat performance tests due to failure.</t>
    </r>
  </si>
  <si>
    <r>
      <t>e</t>
    </r>
    <r>
      <rPr>
        <sz val="10"/>
        <rFont val="Times New Roman"/>
        <family val="1"/>
      </rPr>
      <t xml:space="preserve">  Assumes that it will take new respondents two hours to write each notification report.</t>
    </r>
  </si>
  <si>
    <r>
      <t>g</t>
    </r>
    <r>
      <rPr>
        <sz val="10"/>
        <rFont val="Times New Roman"/>
        <family val="1"/>
      </rPr>
      <t xml:space="preserve">  Assumes that 5 percent of new facilities will request an alternative monitoring  method.</t>
    </r>
  </si>
  <si>
    <r>
      <t>h</t>
    </r>
    <r>
      <rPr>
        <sz val="10"/>
        <rFont val="Times New Roman"/>
        <family val="1"/>
      </rPr>
      <t xml:space="preserve">  Assumes that it will take 24 hours to prepare performance test reports.</t>
    </r>
  </si>
  <si>
    <r>
      <t xml:space="preserve">Report for alternative method monitoring </t>
    </r>
    <r>
      <rPr>
        <vertAlign val="superscript"/>
        <sz val="10"/>
        <rFont val="Times New Roman"/>
        <family val="1"/>
      </rPr>
      <t>g</t>
    </r>
  </si>
  <si>
    <r>
      <t xml:space="preserve">f </t>
    </r>
    <r>
      <rPr>
        <sz val="10"/>
        <rFont val="Times New Roman"/>
        <family val="1"/>
      </rPr>
      <t xml:space="preserve"> Assumes that 10 percent of new facilities will request a waiver and that it will take 6 hours to write requests for waivers.</t>
    </r>
  </si>
  <si>
    <t>ICR Summary Information</t>
  </si>
  <si>
    <t>Hours per Response</t>
  </si>
  <si>
    <t>Total Estimated Burden Hours</t>
  </si>
  <si>
    <t>Total Estimated Costs</t>
  </si>
  <si>
    <t>Annualized Capital O&amp;M</t>
  </si>
  <si>
    <t>Form Number</t>
  </si>
  <si>
    <t>Not Applicable</t>
  </si>
  <si>
    <r>
      <t>b</t>
    </r>
    <r>
      <rPr>
        <sz val="10"/>
        <rFont val="Times New Roman"/>
        <family val="1"/>
      </rPr>
      <t xml:space="preserve"> This cost is based on the average hourly labor rate as follows: Managerial $70.56 (GS-13, Step 5, $44.10 + 60%); Technical $52.37 (GS-12, Step 1, $32.73 + 60%); and Clerical $28.34 (GS-6, Step 3, $17.71 + 60%). This ICR assumes that Managerial hours are 5 percent of Technical hours, and Clerical hours are 10 percent of Technical hours. These rates are from the Office of Personnel Management (OPM), 2022 General Schedule, which excludes locality, rates of pay. The rates have been increased by 60 percent to account for the benefit packages available to government employees.</t>
    </r>
  </si>
  <si>
    <r>
      <t>a</t>
    </r>
    <r>
      <rPr>
        <sz val="10"/>
        <color theme="1"/>
        <rFont val="Times New Roman"/>
        <family val="1"/>
      </rPr>
      <t xml:space="preserve"> Computer equipment and gas chromatograph (GC) are used to continuously monitor EO emissions to aeration room and back chamber vents.</t>
    </r>
  </si>
  <si>
    <r>
      <t xml:space="preserve">b </t>
    </r>
    <r>
      <rPr>
        <sz val="10"/>
        <color theme="1"/>
        <rFont val="Times New Roman"/>
        <family val="1"/>
      </rPr>
      <t>Totals have been rounded to 3 significant figures. Figures may not add exactly due to rounding.</t>
    </r>
  </si>
  <si>
    <r>
      <t xml:space="preserve">Total O&amp;M, 
(E X F) </t>
    </r>
    <r>
      <rPr>
        <b/>
        <vertAlign val="superscript"/>
        <sz val="10"/>
        <color rgb="FF000000"/>
        <rFont val="Times New Roman"/>
        <family val="1"/>
      </rPr>
      <t>2</t>
    </r>
  </si>
  <si>
    <r>
      <t>a</t>
    </r>
    <r>
      <rPr>
        <sz val="10"/>
        <rFont val="Times New Roman"/>
        <family val="1"/>
      </rPr>
      <t xml:space="preserve">  There are an average of 97 respondents subject to the rule over the three-year period of this ICR.  No additional new sources per year are expected to become subject to the rule over the three-year period of this ICR. </t>
    </r>
  </si>
  <si>
    <r>
      <t>a</t>
    </r>
    <r>
      <rPr>
        <sz val="10"/>
        <rFont val="Times New Roman"/>
        <family val="1"/>
      </rPr>
      <t xml:space="preserve">  There are an average of 97 respondents subject to the rule over the three-year period of this ICR.  No new sources per year are expected to become subject to the rule over the three-year period of this ICR.</t>
    </r>
  </si>
  <si>
    <r>
      <t>b</t>
    </r>
    <r>
      <rPr>
        <sz val="10"/>
        <rFont val="Times New Roman"/>
        <family val="1"/>
      </rPr>
      <t xml:space="preserve">  This ICR uses the following labor rates: Managerial $157.61 ($75.05+ 110%); Technical $123.94 ($59.02 + 110%); and Clerical $62.52 ($29.77 + 110%).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</si>
  <si>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rPr>
        <vertAlign val="superscript"/>
        <sz val="11"/>
        <color theme="1"/>
        <rFont val="Calibri"/>
        <family val="2"/>
        <scheme val="minor"/>
      </rPr>
      <t>a</t>
    </r>
    <r>
      <rPr>
        <sz val="11"/>
        <color theme="1"/>
        <rFont val="Calibri"/>
        <family val="2"/>
        <scheme val="minor"/>
      </rPr>
      <t xml:space="preserve"> Assumes that 90% of respondents will complete reports of periods of noncompliance, which includes excess emissions.  This will occur two times per year.</t>
    </r>
  </si>
  <si>
    <r>
      <t xml:space="preserve">Reports for Periods of Noncompliance </t>
    </r>
    <r>
      <rPr>
        <vertAlign val="superscript"/>
        <sz val="10"/>
        <color rgb="FF000000"/>
        <rFont val="Times New Roman"/>
        <family val="1"/>
      </rPr>
      <t>a</t>
    </r>
  </si>
  <si>
    <r>
      <t>i</t>
    </r>
    <r>
      <rPr>
        <sz val="10"/>
        <rFont val="Times New Roman"/>
        <family val="1"/>
      </rPr>
      <t xml:space="preserve">  Assumes that 90 percent of respondents will take 14 hours each to complete reports of periods of noncompliance, which includes excess emissions.  This will occur two times per year.</t>
    </r>
  </si>
  <si>
    <r>
      <t xml:space="preserve">j </t>
    </r>
    <r>
      <rPr>
        <sz val="10"/>
        <rFont val="Times New Roman"/>
        <family val="1"/>
      </rPr>
      <t xml:space="preserve"> Assumes that 90 percent of respondents will enter information on record of operating parameters and emissions 365 times per year.</t>
    </r>
  </si>
  <si>
    <r>
      <t xml:space="preserve">k </t>
    </r>
    <r>
      <rPr>
        <sz val="10"/>
        <rFont val="Times New Roman"/>
        <family val="1"/>
      </rPr>
      <t xml:space="preserve"> Assumes that 10 percent of facilities that are existing but also new are required to record EO usage. In this ICR, there are no such affected facilities, so none will be recording EO use. </t>
    </r>
  </si>
  <si>
    <r>
      <t>l</t>
    </r>
    <r>
      <rPr>
        <sz val="10"/>
        <rFont val="Times New Roman"/>
        <family val="1"/>
      </rPr>
      <t xml:space="preserve">  Assumes that 90 percent of respondents will submit reports twice per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</si>
</sst>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1" formatCode="_(* #,##0_);_(* \(#,##0\);_(* &quot;-&quot;_);_(@_)"/>
    <numFmt numFmtId="164" formatCode="&quot;$&quot;#,##0.00"/>
    <numFmt numFmtId="165" formatCode="0.0"/>
  </numFmts>
  <fonts count="27" x14ac:knownFonts="1">
    <font>
      <sz val="11"/>
      <color theme="1"/>
      <name val="Calibri"/>
      <family val="2"/>
      <scheme val="minor"/>
    </font>
    <font>
      <sz val="11"/>
      <color rgb="FFFF0000"/>
      <name val="Calibri"/>
      <family val="2"/>
      <scheme val="minor"/>
    </font>
    <font>
      <sz val="10"/>
      <color theme="1"/>
      <name val="Times New Roman"/>
      <family val="1"/>
    </font>
    <font>
      <b/>
      <sz val="12"/>
      <color rgb="FF000000"/>
      <name val="Times New Roman"/>
      <family val="1"/>
    </font>
    <font>
      <sz val="9"/>
      <color rgb="FF000000"/>
      <name val="Times New Roman"/>
      <family val="1"/>
    </font>
    <font>
      <sz val="10"/>
      <color rgb="FF000000"/>
      <name val="Times New Roman"/>
      <family val="1"/>
    </font>
    <font>
      <vertAlign val="superscript"/>
      <sz val="10"/>
      <color rgb="FF000000"/>
      <name val="Times New Roman"/>
      <family val="1"/>
    </font>
    <font>
      <sz val="9"/>
      <color theme="1"/>
      <name val="Times New Roman"/>
      <family val="1"/>
    </font>
    <font>
      <b/>
      <sz val="9"/>
      <color rgb="FF000000"/>
      <name val="Times New Roman"/>
      <family val="1"/>
    </font>
    <font>
      <b/>
      <sz val="9"/>
      <color theme="1"/>
      <name val="Times New Roman"/>
      <family val="1"/>
    </font>
    <font>
      <vertAlign val="superscript"/>
      <sz val="10"/>
      <color rgb="FFFF0000"/>
      <name val="Times New Roman"/>
      <family val="1"/>
    </font>
    <font>
      <vertAlign val="superscript"/>
      <sz val="10"/>
      <color theme="1"/>
      <name val="Times New Roman"/>
      <family val="1"/>
    </font>
    <font>
      <b/>
      <sz val="10"/>
      <color rgb="FF000000"/>
      <name val="Times New Roman"/>
      <family val="1"/>
    </font>
    <font>
      <vertAlign val="superscript"/>
      <sz val="10"/>
      <name val="Times New Roman"/>
      <family val="1"/>
    </font>
    <font>
      <sz val="10"/>
      <name val="Times New Roman"/>
      <family val="1"/>
    </font>
    <font>
      <b/>
      <vertAlign val="superscript"/>
      <sz val="10"/>
      <color rgb="FF000000"/>
      <name val="Times New Roman"/>
      <family val="1"/>
    </font>
    <font>
      <b/>
      <i/>
      <sz val="10"/>
      <color rgb="FF000000"/>
      <name val="Times New Roman"/>
      <family val="1"/>
    </font>
    <font>
      <b/>
      <sz val="10"/>
      <name val="Times New Roman"/>
      <family val="1"/>
    </font>
    <font>
      <b/>
      <vertAlign val="superscript"/>
      <sz val="10"/>
      <name val="Times New Roman"/>
      <family val="1"/>
    </font>
    <font>
      <b/>
      <sz val="10"/>
      <color theme="1"/>
      <name val="Times New Roman"/>
      <family val="1"/>
    </font>
    <font>
      <sz val="10"/>
      <color rgb="FFFF0000"/>
      <name val="Times New Roman"/>
      <family val="1"/>
    </font>
    <font>
      <i/>
      <sz val="10"/>
      <color theme="1"/>
      <name val="Times New Roman"/>
      <family val="1"/>
    </font>
    <font>
      <b/>
      <sz val="12"/>
      <color theme="1"/>
      <name val="Times New Roman"/>
      <family val="1"/>
    </font>
    <font>
      <b/>
      <sz val="11"/>
      <color theme="1"/>
      <name val="Calibri"/>
      <family val="2"/>
      <scheme val="minor"/>
    </font>
    <font>
      <b/>
      <sz val="11"/>
      <color rgb="FFFF0000"/>
      <name val="Calibri"/>
      <family val="2"/>
      <scheme val="minor"/>
    </font>
    <font>
      <sz val="9"/>
      <name val="Times New Roman"/>
      <family val="1"/>
    </font>
    <font>
      <vertAlign val="superscript"/>
      <sz val="11"/>
      <color theme="1"/>
      <name val="Calibri"/>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82">
    <xf numFmtId="0" fontId="0" fillId="0" borderId="0" xfId="0"/>
    <xf numFmtId="0" fontId="5" fillId="0" borderId="5" xfId="0" applyFont="1" applyBorder="1" applyAlignment="1">
      <alignment vertical="center" wrapText="1"/>
    </xf>
    <xf numFmtId="0" fontId="5" fillId="0" borderId="6" xfId="0" applyFont="1" applyBorder="1" applyAlignment="1">
      <alignment horizontal="center" vertical="center" wrapText="1"/>
    </xf>
    <xf numFmtId="0" fontId="0" fillId="0" borderId="7" xfId="0" applyBorder="1" applyAlignment="1">
      <alignment vertical="top"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4" fillId="0" borderId="1" xfId="0" applyFont="1" applyBorder="1" applyAlignment="1">
      <alignment vertical="center" wrapText="1"/>
    </xf>
    <xf numFmtId="0" fontId="8" fillId="0" borderId="1" xfId="0" applyFont="1" applyBorder="1" applyAlignment="1">
      <alignment horizontal="center" vertical="center" wrapText="1"/>
    </xf>
    <xf numFmtId="0" fontId="1" fillId="0" borderId="0" xfId="0" applyFont="1"/>
    <xf numFmtId="0" fontId="10" fillId="0" borderId="0" xfId="0" applyFont="1"/>
    <xf numFmtId="0" fontId="10" fillId="0" borderId="0" xfId="0" applyFont="1" applyAlignment="1">
      <alignment vertical="center"/>
    </xf>
    <xf numFmtId="0" fontId="2" fillId="0" borderId="1" xfId="0" applyFont="1" applyBorder="1" applyAlignment="1">
      <alignment horizontal="center" vertical="center" wrapText="1"/>
    </xf>
    <xf numFmtId="0" fontId="11" fillId="0" borderId="0" xfId="0" applyFont="1" applyAlignment="1">
      <alignment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2" fillId="0" borderId="1" xfId="0" applyFont="1" applyBorder="1"/>
    <xf numFmtId="8" fontId="5" fillId="0" borderId="1" xfId="0" applyNumberFormat="1" applyFont="1" applyBorder="1" applyAlignment="1">
      <alignment horizontal="right" vertical="center"/>
    </xf>
    <xf numFmtId="0" fontId="2" fillId="0" borderId="1" xfId="0" applyFont="1" applyBorder="1" applyAlignment="1">
      <alignment vertical="center"/>
    </xf>
    <xf numFmtId="0" fontId="5" fillId="0" borderId="1" xfId="0" applyFont="1" applyBorder="1" applyAlignment="1">
      <alignment horizontal="right" vertical="center"/>
    </xf>
    <xf numFmtId="3" fontId="5" fillId="0" borderId="1" xfId="0" applyNumberFormat="1" applyFont="1" applyBorder="1" applyAlignment="1">
      <alignment horizontal="center" vertical="center"/>
    </xf>
    <xf numFmtId="0" fontId="12" fillId="0" borderId="1" xfId="0" applyFont="1" applyBorder="1" applyAlignment="1">
      <alignment vertical="center" wrapText="1"/>
    </xf>
    <xf numFmtId="0" fontId="12" fillId="0" borderId="1" xfId="0" applyFont="1" applyBorder="1" applyAlignment="1">
      <alignment vertical="center"/>
    </xf>
    <xf numFmtId="6" fontId="12" fillId="0" borderId="1" xfId="0" applyNumberFormat="1" applyFont="1" applyBorder="1" applyAlignment="1">
      <alignment horizontal="right" vertical="center"/>
    </xf>
    <xf numFmtId="0" fontId="12" fillId="0" borderId="0" xfId="0" applyFont="1" applyAlignment="1">
      <alignment vertical="center"/>
    </xf>
    <xf numFmtId="0" fontId="16" fillId="0" borderId="1" xfId="0" applyFont="1" applyBorder="1" applyAlignment="1">
      <alignment vertical="center" wrapText="1"/>
    </xf>
    <xf numFmtId="0" fontId="16" fillId="0" borderId="1" xfId="0" applyFont="1" applyBorder="1" applyAlignment="1">
      <alignment vertical="center"/>
    </xf>
    <xf numFmtId="8" fontId="16" fillId="0" borderId="1" xfId="0" applyNumberFormat="1" applyFont="1" applyBorder="1" applyAlignment="1">
      <alignment horizontal="right" vertical="center"/>
    </xf>
    <xf numFmtId="0" fontId="17" fillId="0" borderId="1" xfId="0" applyFont="1" applyBorder="1" applyAlignment="1">
      <alignment horizontal="center" vertical="center" wrapText="1"/>
    </xf>
    <xf numFmtId="0" fontId="12" fillId="0" borderId="1" xfId="0" applyFont="1" applyBorder="1" applyAlignment="1">
      <alignment horizontal="center" vertical="center" wrapText="1"/>
    </xf>
    <xf numFmtId="6" fontId="2" fillId="0" borderId="1"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6" fontId="5" fillId="0" borderId="1" xfId="0" applyNumberFormat="1" applyFont="1" applyBorder="1" applyAlignment="1">
      <alignment horizontal="right" vertical="center"/>
    </xf>
    <xf numFmtId="0" fontId="2" fillId="0" borderId="0" xfId="0" applyFont="1"/>
    <xf numFmtId="0" fontId="5" fillId="0" borderId="0" xfId="0" applyFont="1" applyAlignment="1">
      <alignment horizontal="left" vertical="center" indent="10"/>
    </xf>
    <xf numFmtId="0" fontId="14" fillId="0" borderId="1" xfId="0" applyFont="1" applyBorder="1"/>
    <xf numFmtId="164" fontId="2" fillId="0" borderId="1" xfId="0" applyNumberFormat="1" applyFont="1" applyBorder="1"/>
    <xf numFmtId="0" fontId="20" fillId="0" borderId="0" xfId="0" applyFont="1"/>
    <xf numFmtId="0" fontId="21" fillId="0" borderId="0" xfId="0" applyFont="1"/>
    <xf numFmtId="1" fontId="2" fillId="0" borderId="0" xfId="0" applyNumberFormat="1" applyFont="1"/>
    <xf numFmtId="0" fontId="19" fillId="0" borderId="0" xfId="0" applyFont="1" applyAlignment="1">
      <alignment wrapText="1"/>
    </xf>
    <xf numFmtId="0" fontId="2" fillId="0" borderId="0" xfId="0" applyFont="1" applyAlignment="1">
      <alignment wrapText="1"/>
    </xf>
    <xf numFmtId="6" fontId="2" fillId="0" borderId="0" xfId="0" applyNumberFormat="1" applyFont="1"/>
    <xf numFmtId="0" fontId="5" fillId="0" borderId="1" xfId="0" applyFont="1" applyBorder="1" applyAlignment="1">
      <alignment horizontal="left" vertical="top"/>
    </xf>
    <xf numFmtId="0" fontId="2" fillId="0" borderId="0" xfId="0" applyFont="1" applyAlignment="1">
      <alignment vertical="center"/>
    </xf>
    <xf numFmtId="0" fontId="14" fillId="0" borderId="1" xfId="0" applyFont="1" applyBorder="1" applyAlignment="1">
      <alignment vertical="center" wrapText="1"/>
    </xf>
    <xf numFmtId="0" fontId="14" fillId="0" borderId="1" xfId="0" applyFont="1" applyBorder="1" applyAlignment="1">
      <alignment horizontal="center" vertical="center"/>
    </xf>
    <xf numFmtId="41" fontId="0" fillId="0" borderId="0" xfId="0" applyNumberFormat="1"/>
    <xf numFmtId="3" fontId="0" fillId="0" borderId="0" xfId="0" applyNumberFormat="1"/>
    <xf numFmtId="6" fontId="0" fillId="0" borderId="0" xfId="0" applyNumberFormat="1"/>
    <xf numFmtId="1" fontId="0" fillId="0" borderId="0" xfId="0" applyNumberFormat="1"/>
    <xf numFmtId="0" fontId="23" fillId="0" borderId="0" xfId="0" applyFont="1"/>
    <xf numFmtId="0" fontId="24" fillId="0" borderId="0" xfId="0" applyFont="1"/>
    <xf numFmtId="0" fontId="14"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165" fontId="14" fillId="0" borderId="1" xfId="0" applyNumberFormat="1" applyFont="1" applyFill="1" applyBorder="1" applyAlignment="1">
      <alignment horizontal="center" vertical="center"/>
    </xf>
    <xf numFmtId="165" fontId="5" fillId="0" borderId="1" xfId="0" applyNumberFormat="1" applyFont="1" applyBorder="1" applyAlignment="1">
      <alignment horizontal="center" vertical="center"/>
    </xf>
    <xf numFmtId="1" fontId="5" fillId="0" borderId="1" xfId="0" applyNumberFormat="1" applyFont="1" applyBorder="1" applyAlignment="1">
      <alignment horizontal="center" vertical="center"/>
    </xf>
    <xf numFmtId="0" fontId="0" fillId="0" borderId="0" xfId="0" applyAlignment="1">
      <alignment horizontal="center"/>
    </xf>
    <xf numFmtId="0" fontId="13" fillId="0" borderId="0" xfId="0" applyFont="1" applyAlignment="1">
      <alignment horizontal="left" vertical="top" wrapText="1"/>
    </xf>
    <xf numFmtId="0" fontId="22" fillId="0" borderId="0" xfId="0" applyFont="1" applyAlignment="1">
      <alignment horizontal="left" vertical="top" wrapText="1"/>
    </xf>
    <xf numFmtId="3" fontId="12" fillId="0" borderId="1" xfId="0" applyNumberFormat="1" applyFont="1" applyBorder="1" applyAlignment="1">
      <alignment horizontal="center" vertical="center"/>
    </xf>
    <xf numFmtId="3" fontId="16" fillId="0" borderId="1" xfId="0" applyNumberFormat="1" applyFont="1" applyBorder="1" applyAlignment="1">
      <alignment horizontal="center" vertical="center"/>
    </xf>
    <xf numFmtId="0" fontId="14" fillId="0" borderId="0" xfId="0" applyFont="1" applyAlignment="1">
      <alignment horizontal="left" vertical="top" wrapText="1"/>
    </xf>
    <xf numFmtId="1" fontId="12" fillId="0" borderId="1"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8" xfId="0" applyBorder="1" applyAlignment="1">
      <alignment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1" fillId="0" borderId="8" xfId="0" applyFont="1" applyBorder="1" applyAlignment="1">
      <alignmen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9FDD4-0497-4745-8685-36CEB3B12B50}">
  <dimension ref="A1:B8"/>
  <sheetViews>
    <sheetView tabSelected="1" workbookViewId="0">
      <selection activeCell="B5" sqref="B5"/>
    </sheetView>
  </sheetViews>
  <sheetFormatPr defaultRowHeight="14.5" x14ac:dyDescent="0.35"/>
  <cols>
    <col min="1" max="1" width="25.7265625" bestFit="1" customWidth="1"/>
    <col min="2" max="2" width="12.81640625" bestFit="1" customWidth="1"/>
  </cols>
  <sheetData>
    <row r="1" spans="1:2" x14ac:dyDescent="0.35">
      <c r="A1" s="65" t="s">
        <v>134</v>
      </c>
      <c r="B1" s="65"/>
    </row>
    <row r="2" spans="1:2" x14ac:dyDescent="0.35">
      <c r="A2" t="s">
        <v>135</v>
      </c>
      <c r="B2" s="54">
        <f>'Table 1'!K38</f>
        <v>38.029782359679267</v>
      </c>
    </row>
    <row r="3" spans="1:2" x14ac:dyDescent="0.35">
      <c r="A3" t="s">
        <v>0</v>
      </c>
      <c r="B3">
        <f>Respondents!F9</f>
        <v>97</v>
      </c>
    </row>
    <row r="4" spans="1:2" x14ac:dyDescent="0.35">
      <c r="A4" t="s">
        <v>136</v>
      </c>
      <c r="B4" s="55">
        <f>'Table 1'!F38</f>
        <v>6640</v>
      </c>
    </row>
    <row r="5" spans="1:2" x14ac:dyDescent="0.35">
      <c r="A5" t="s">
        <v>137</v>
      </c>
      <c r="B5" s="56">
        <f>'Table 1'!I40</f>
        <v>1330000</v>
      </c>
    </row>
    <row r="6" spans="1:2" x14ac:dyDescent="0.35">
      <c r="A6" t="s">
        <v>138</v>
      </c>
      <c r="B6" s="56">
        <f>'Capital O&amp;M'!I9</f>
        <v>534000</v>
      </c>
    </row>
    <row r="7" spans="1:2" x14ac:dyDescent="0.35">
      <c r="A7" t="s">
        <v>13</v>
      </c>
      <c r="B7" s="57">
        <f>Responses!E15</f>
        <v>174.6</v>
      </c>
    </row>
    <row r="8" spans="1:2" x14ac:dyDescent="0.35">
      <c r="A8" t="s">
        <v>139</v>
      </c>
      <c r="B8" t="s">
        <v>140</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5"/>
  <sheetViews>
    <sheetView topLeftCell="A23" workbookViewId="0">
      <selection activeCell="I39" sqref="I39:I40"/>
    </sheetView>
  </sheetViews>
  <sheetFormatPr defaultColWidth="9.1796875" defaultRowHeight="13" x14ac:dyDescent="0.3"/>
  <cols>
    <col min="1" max="1" width="42.7265625" style="48" customWidth="1"/>
    <col min="2" max="8" width="9.1796875" style="40"/>
    <col min="9" max="9" width="14.453125" style="40" customWidth="1"/>
    <col min="10" max="11" width="9.1796875" style="40"/>
    <col min="12" max="12" width="12.7265625" style="40" customWidth="1"/>
    <col min="13" max="16384" width="9.1796875" style="40"/>
  </cols>
  <sheetData>
    <row r="1" spans="1:18" ht="31.5" customHeight="1" x14ac:dyDescent="0.3">
      <c r="A1" s="67" t="s">
        <v>88</v>
      </c>
      <c r="B1" s="67"/>
      <c r="C1" s="67"/>
      <c r="D1" s="67"/>
      <c r="E1" s="67"/>
      <c r="F1" s="67"/>
      <c r="G1" s="67"/>
      <c r="H1" s="67"/>
      <c r="I1" s="67"/>
    </row>
    <row r="3" spans="1:18" ht="65" x14ac:dyDescent="0.3">
      <c r="A3" s="35" t="s">
        <v>39</v>
      </c>
      <c r="B3" s="35" t="s">
        <v>93</v>
      </c>
      <c r="C3" s="35" t="s">
        <v>94</v>
      </c>
      <c r="D3" s="35" t="s">
        <v>95</v>
      </c>
      <c r="E3" s="35" t="s">
        <v>96</v>
      </c>
      <c r="F3" s="35" t="s">
        <v>97</v>
      </c>
      <c r="G3" s="35" t="s">
        <v>98</v>
      </c>
      <c r="H3" s="35" t="s">
        <v>99</v>
      </c>
      <c r="I3" s="35" t="s">
        <v>100</v>
      </c>
      <c r="Q3" s="41"/>
      <c r="R3" s="41"/>
    </row>
    <row r="4" spans="1:18" x14ac:dyDescent="0.3">
      <c r="A4" s="12" t="s">
        <v>40</v>
      </c>
      <c r="B4" s="21" t="s">
        <v>41</v>
      </c>
      <c r="C4" s="22"/>
      <c r="D4" s="22"/>
      <c r="E4" s="22"/>
      <c r="F4" s="22"/>
      <c r="G4" s="22"/>
      <c r="H4" s="22"/>
      <c r="I4" s="22"/>
      <c r="K4" s="23" t="s">
        <v>92</v>
      </c>
      <c r="L4" s="42" t="s">
        <v>90</v>
      </c>
      <c r="M4" s="23" t="s">
        <v>91</v>
      </c>
      <c r="Q4" s="41"/>
      <c r="R4" s="41"/>
    </row>
    <row r="5" spans="1:18" x14ac:dyDescent="0.3">
      <c r="A5" s="12" t="s">
        <v>42</v>
      </c>
      <c r="B5" s="21" t="s">
        <v>41</v>
      </c>
      <c r="C5" s="22"/>
      <c r="D5" s="22"/>
      <c r="E5" s="22"/>
      <c r="F5" s="22"/>
      <c r="G5" s="22"/>
      <c r="H5" s="22"/>
      <c r="I5" s="22"/>
      <c r="K5" s="43">
        <v>123.94</v>
      </c>
      <c r="L5" s="43">
        <v>157.61000000000001</v>
      </c>
      <c r="M5" s="43">
        <v>62.52</v>
      </c>
      <c r="Q5" s="41"/>
      <c r="R5" s="41"/>
    </row>
    <row r="6" spans="1:18" x14ac:dyDescent="0.3">
      <c r="A6" s="12" t="s">
        <v>43</v>
      </c>
      <c r="B6" s="23"/>
      <c r="C6" s="22"/>
      <c r="D6" s="22"/>
      <c r="E6" s="22"/>
      <c r="F6" s="22"/>
      <c r="G6" s="22"/>
      <c r="H6" s="22"/>
      <c r="I6" s="22"/>
    </row>
    <row r="7" spans="1:18" x14ac:dyDescent="0.3">
      <c r="A7" s="12" t="s">
        <v>70</v>
      </c>
      <c r="B7" s="21">
        <v>1</v>
      </c>
      <c r="C7" s="21">
        <v>1</v>
      </c>
      <c r="D7" s="21">
        <f>B7*C7</f>
        <v>1</v>
      </c>
      <c r="E7" s="21">
        <f>Respondents!F9</f>
        <v>97</v>
      </c>
      <c r="F7" s="21">
        <f>D7*E7</f>
        <v>97</v>
      </c>
      <c r="G7" s="21">
        <f>F7*0.05</f>
        <v>4.8500000000000005</v>
      </c>
      <c r="H7" s="21">
        <f>F7*0.1</f>
        <v>9.7000000000000011</v>
      </c>
      <c r="I7" s="24">
        <f>F7*K$5+G7*L$5+H7*M$5</f>
        <v>13393.032499999999</v>
      </c>
      <c r="K7" s="44"/>
    </row>
    <row r="8" spans="1:18" x14ac:dyDescent="0.3">
      <c r="A8" s="12" t="s">
        <v>44</v>
      </c>
      <c r="B8" s="25"/>
      <c r="C8" s="25"/>
      <c r="D8" s="25"/>
      <c r="E8" s="25"/>
      <c r="F8" s="25"/>
      <c r="G8" s="25"/>
      <c r="H8" s="25"/>
      <c r="I8" s="26"/>
    </row>
    <row r="9" spans="1:18" ht="15.5" x14ac:dyDescent="0.3">
      <c r="A9" s="12" t="s">
        <v>45</v>
      </c>
      <c r="B9" s="21">
        <v>200</v>
      </c>
      <c r="C9" s="21">
        <v>1</v>
      </c>
      <c r="D9" s="21">
        <f t="shared" ref="D9:D10" si="0">B9*C9</f>
        <v>200</v>
      </c>
      <c r="E9" s="21">
        <f>Respondents!B9</f>
        <v>0</v>
      </c>
      <c r="F9" s="21">
        <f t="shared" ref="F9:F10" si="1">D9*E9</f>
        <v>0</v>
      </c>
      <c r="G9" s="21">
        <f t="shared" ref="G9:G10" si="2">F9*0.05</f>
        <v>0</v>
      </c>
      <c r="H9" s="21">
        <f t="shared" ref="H9:H10" si="3">F9*0.1</f>
        <v>0</v>
      </c>
      <c r="I9" s="39">
        <f>F9*K$5+G9*L$5+H9*M$5</f>
        <v>0</v>
      </c>
    </row>
    <row r="10" spans="1:18" ht="15.5" x14ac:dyDescent="0.3">
      <c r="A10" s="12" t="s">
        <v>46</v>
      </c>
      <c r="B10" s="21">
        <v>200</v>
      </c>
      <c r="C10" s="21">
        <v>1</v>
      </c>
      <c r="D10" s="21">
        <f t="shared" si="0"/>
        <v>200</v>
      </c>
      <c r="E10" s="21">
        <f>Respondents!B9*0.2</f>
        <v>0</v>
      </c>
      <c r="F10" s="21">
        <f t="shared" si="1"/>
        <v>0</v>
      </c>
      <c r="G10" s="21">
        <f t="shared" si="2"/>
        <v>0</v>
      </c>
      <c r="H10" s="21">
        <f t="shared" si="3"/>
        <v>0</v>
      </c>
      <c r="I10" s="39">
        <f>F10*K$5+G10*L$5+H10*M$5</f>
        <v>0</v>
      </c>
    </row>
    <row r="11" spans="1:18" x14ac:dyDescent="0.3">
      <c r="A11" s="12" t="s">
        <v>47</v>
      </c>
      <c r="B11" s="50" t="s">
        <v>48</v>
      </c>
      <c r="C11" s="25"/>
      <c r="D11" s="25"/>
      <c r="E11" s="25"/>
      <c r="F11" s="25"/>
      <c r="G11" s="25"/>
      <c r="H11" s="25"/>
      <c r="I11" s="39"/>
    </row>
    <row r="12" spans="1:18" x14ac:dyDescent="0.3">
      <c r="A12" s="12" t="s">
        <v>49</v>
      </c>
      <c r="B12" s="21" t="s">
        <v>50</v>
      </c>
      <c r="C12" s="25"/>
      <c r="D12" s="25"/>
      <c r="E12" s="25"/>
      <c r="F12" s="25"/>
      <c r="G12" s="25"/>
      <c r="H12" s="25"/>
      <c r="I12" s="39"/>
    </row>
    <row r="13" spans="1:18" x14ac:dyDescent="0.3">
      <c r="A13" s="12" t="s">
        <v>51</v>
      </c>
      <c r="B13" s="21" t="s">
        <v>50</v>
      </c>
      <c r="C13" s="25"/>
      <c r="D13" s="25"/>
      <c r="E13" s="25"/>
      <c r="F13" s="25"/>
      <c r="G13" s="25"/>
      <c r="H13" s="25"/>
      <c r="I13" s="39"/>
    </row>
    <row r="14" spans="1:18" x14ac:dyDescent="0.3">
      <c r="A14" s="12" t="s">
        <v>52</v>
      </c>
      <c r="B14" s="25"/>
      <c r="C14" s="25"/>
      <c r="D14" s="25"/>
      <c r="E14" s="25"/>
      <c r="F14" s="25"/>
      <c r="G14" s="25"/>
      <c r="H14" s="25"/>
      <c r="I14" s="39"/>
    </row>
    <row r="15" spans="1:18" ht="15.5" x14ac:dyDescent="0.3">
      <c r="A15" s="12" t="s">
        <v>53</v>
      </c>
      <c r="B15" s="21">
        <v>2</v>
      </c>
      <c r="C15" s="21">
        <v>1</v>
      </c>
      <c r="D15" s="21">
        <f t="shared" ref="D15:D23" si="4">B15*C15</f>
        <v>2</v>
      </c>
      <c r="E15" s="21">
        <f>Respondents!B9</f>
        <v>0</v>
      </c>
      <c r="F15" s="21">
        <f t="shared" ref="F15:F24" si="5">D15*E15</f>
        <v>0</v>
      </c>
      <c r="G15" s="21">
        <f t="shared" ref="G15:G24" si="6">F15*0.05</f>
        <v>0</v>
      </c>
      <c r="H15" s="21">
        <f t="shared" ref="H15:H23" si="7">F15*0.1</f>
        <v>0</v>
      </c>
      <c r="I15" s="39">
        <f t="shared" ref="I15:I24" si="8">F15*K$5+G15*L$5+H15*M$5</f>
        <v>0</v>
      </c>
    </row>
    <row r="16" spans="1:18" ht="15.5" x14ac:dyDescent="0.3">
      <c r="A16" s="12" t="s">
        <v>54</v>
      </c>
      <c r="B16" s="21">
        <v>2</v>
      </c>
      <c r="C16" s="21">
        <v>1</v>
      </c>
      <c r="D16" s="21">
        <f t="shared" si="4"/>
        <v>2</v>
      </c>
      <c r="E16" s="21">
        <f>Respondents!B9</f>
        <v>0</v>
      </c>
      <c r="F16" s="21">
        <f t="shared" si="5"/>
        <v>0</v>
      </c>
      <c r="G16" s="21">
        <f t="shared" si="6"/>
        <v>0</v>
      </c>
      <c r="H16" s="21">
        <f t="shared" si="7"/>
        <v>0</v>
      </c>
      <c r="I16" s="39">
        <f t="shared" si="8"/>
        <v>0</v>
      </c>
    </row>
    <row r="17" spans="1:11" ht="15.5" x14ac:dyDescent="0.3">
      <c r="A17" s="12" t="s">
        <v>55</v>
      </c>
      <c r="B17" s="21">
        <v>2</v>
      </c>
      <c r="C17" s="21">
        <v>1</v>
      </c>
      <c r="D17" s="21">
        <f t="shared" si="4"/>
        <v>2</v>
      </c>
      <c r="E17" s="21">
        <f>Respondents!B9</f>
        <v>0</v>
      </c>
      <c r="F17" s="21">
        <f t="shared" si="5"/>
        <v>0</v>
      </c>
      <c r="G17" s="21">
        <f t="shared" si="6"/>
        <v>0</v>
      </c>
      <c r="H17" s="21">
        <f t="shared" si="7"/>
        <v>0</v>
      </c>
      <c r="I17" s="39">
        <f t="shared" si="8"/>
        <v>0</v>
      </c>
    </row>
    <row r="18" spans="1:11" ht="15.5" x14ac:dyDescent="0.3">
      <c r="A18" s="12" t="s">
        <v>56</v>
      </c>
      <c r="B18" s="21">
        <v>2</v>
      </c>
      <c r="C18" s="21">
        <v>1</v>
      </c>
      <c r="D18" s="21">
        <f t="shared" si="4"/>
        <v>2</v>
      </c>
      <c r="E18" s="21">
        <f>Respondents!B9</f>
        <v>0</v>
      </c>
      <c r="F18" s="21">
        <f t="shared" si="5"/>
        <v>0</v>
      </c>
      <c r="G18" s="21">
        <f t="shared" si="6"/>
        <v>0</v>
      </c>
      <c r="H18" s="21">
        <f t="shared" si="7"/>
        <v>0</v>
      </c>
      <c r="I18" s="39">
        <f t="shared" si="8"/>
        <v>0</v>
      </c>
    </row>
    <row r="19" spans="1:11" ht="15.5" x14ac:dyDescent="0.3">
      <c r="A19" s="12" t="s">
        <v>57</v>
      </c>
      <c r="B19" s="21">
        <v>2</v>
      </c>
      <c r="C19" s="21">
        <v>1</v>
      </c>
      <c r="D19" s="21">
        <f t="shared" si="4"/>
        <v>2</v>
      </c>
      <c r="E19" s="21">
        <f>Respondents!B9</f>
        <v>0</v>
      </c>
      <c r="F19" s="21">
        <f t="shared" si="5"/>
        <v>0</v>
      </c>
      <c r="G19" s="21">
        <f t="shared" si="6"/>
        <v>0</v>
      </c>
      <c r="H19" s="21">
        <f t="shared" si="7"/>
        <v>0</v>
      </c>
      <c r="I19" s="39">
        <f t="shared" si="8"/>
        <v>0</v>
      </c>
    </row>
    <row r="20" spans="1:11" ht="26" x14ac:dyDescent="0.3">
      <c r="A20" s="12" t="s">
        <v>58</v>
      </c>
      <c r="B20" s="21">
        <v>2</v>
      </c>
      <c r="C20" s="21">
        <v>1</v>
      </c>
      <c r="D20" s="21">
        <f t="shared" si="4"/>
        <v>2</v>
      </c>
      <c r="E20" s="21">
        <v>0</v>
      </c>
      <c r="F20" s="21">
        <f t="shared" si="5"/>
        <v>0</v>
      </c>
      <c r="G20" s="21">
        <f t="shared" si="6"/>
        <v>0</v>
      </c>
      <c r="H20" s="21">
        <f t="shared" si="7"/>
        <v>0</v>
      </c>
      <c r="I20" s="39">
        <f t="shared" si="8"/>
        <v>0</v>
      </c>
      <c r="K20" s="44"/>
    </row>
    <row r="21" spans="1:11" ht="15.5" x14ac:dyDescent="0.3">
      <c r="A21" s="12" t="s">
        <v>59</v>
      </c>
      <c r="B21" s="21">
        <v>6</v>
      </c>
      <c r="C21" s="21">
        <v>1</v>
      </c>
      <c r="D21" s="21">
        <f t="shared" si="4"/>
        <v>6</v>
      </c>
      <c r="E21" s="21">
        <f>Respondents!B9*0.1</f>
        <v>0</v>
      </c>
      <c r="F21" s="21">
        <f t="shared" si="5"/>
        <v>0</v>
      </c>
      <c r="G21" s="21">
        <f t="shared" si="6"/>
        <v>0</v>
      </c>
      <c r="H21" s="21">
        <f t="shared" si="7"/>
        <v>0</v>
      </c>
      <c r="I21" s="39">
        <f t="shared" si="8"/>
        <v>0</v>
      </c>
      <c r="K21" s="17"/>
    </row>
    <row r="22" spans="1:11" ht="15.5" x14ac:dyDescent="0.3">
      <c r="A22" s="52" t="s">
        <v>132</v>
      </c>
      <c r="B22" s="21">
        <v>6</v>
      </c>
      <c r="C22" s="21">
        <v>1</v>
      </c>
      <c r="D22" s="21">
        <f t="shared" si="4"/>
        <v>6</v>
      </c>
      <c r="E22" s="21">
        <f>Respondents!B9*0.05</f>
        <v>0</v>
      </c>
      <c r="F22" s="21">
        <f t="shared" si="5"/>
        <v>0</v>
      </c>
      <c r="G22" s="21">
        <f t="shared" si="6"/>
        <v>0</v>
      </c>
      <c r="H22" s="21">
        <f t="shared" si="7"/>
        <v>0</v>
      </c>
      <c r="I22" s="39">
        <f t="shared" si="8"/>
        <v>0</v>
      </c>
      <c r="K22" s="18"/>
    </row>
    <row r="23" spans="1:11" ht="15.5" x14ac:dyDescent="0.3">
      <c r="A23" s="12" t="s">
        <v>117</v>
      </c>
      <c r="B23" s="21">
        <v>24</v>
      </c>
      <c r="C23" s="21">
        <v>1</v>
      </c>
      <c r="D23" s="21">
        <f t="shared" si="4"/>
        <v>24</v>
      </c>
      <c r="E23" s="21">
        <f>Respondents!B9</f>
        <v>0</v>
      </c>
      <c r="F23" s="21">
        <f t="shared" si="5"/>
        <v>0</v>
      </c>
      <c r="G23" s="21">
        <f t="shared" si="6"/>
        <v>0</v>
      </c>
      <c r="H23" s="21">
        <f t="shared" si="7"/>
        <v>0</v>
      </c>
      <c r="I23" s="39">
        <f t="shared" si="8"/>
        <v>0</v>
      </c>
    </row>
    <row r="24" spans="1:11" ht="28.5" x14ac:dyDescent="0.3">
      <c r="A24" s="12" t="s">
        <v>116</v>
      </c>
      <c r="B24" s="21">
        <v>14</v>
      </c>
      <c r="C24" s="21">
        <v>2</v>
      </c>
      <c r="D24" s="21">
        <f>B24*C24</f>
        <v>28</v>
      </c>
      <c r="E24" s="60">
        <f>Respondents!C9*0.9</f>
        <v>87.3</v>
      </c>
      <c r="F24" s="27">
        <f t="shared" si="5"/>
        <v>2444.4</v>
      </c>
      <c r="G24" s="21">
        <f t="shared" si="6"/>
        <v>122.22000000000001</v>
      </c>
      <c r="H24" s="21">
        <f>F24*0.1</f>
        <v>244.44000000000003</v>
      </c>
      <c r="I24" s="24">
        <f t="shared" si="8"/>
        <v>337504.41899999999</v>
      </c>
      <c r="J24" s="44"/>
    </row>
    <row r="25" spans="1:11" s="45" customFormat="1" ht="13.5" x14ac:dyDescent="0.3">
      <c r="A25" s="32" t="s">
        <v>60</v>
      </c>
      <c r="B25" s="33"/>
      <c r="C25" s="33"/>
      <c r="D25" s="33"/>
      <c r="E25" s="33"/>
      <c r="F25" s="69">
        <f>SUM(F4:H24)</f>
        <v>2922.61</v>
      </c>
      <c r="G25" s="69"/>
      <c r="H25" s="69"/>
      <c r="I25" s="34">
        <f>SUM(I4:I24)</f>
        <v>350897.45149999997</v>
      </c>
    </row>
    <row r="26" spans="1:11" x14ac:dyDescent="0.3">
      <c r="A26" s="12" t="s">
        <v>61</v>
      </c>
      <c r="B26" s="25"/>
      <c r="C26" s="25"/>
      <c r="D26" s="25"/>
      <c r="E26" s="25"/>
      <c r="F26" s="25"/>
      <c r="G26" s="25"/>
      <c r="H26" s="25"/>
      <c r="I26" s="26"/>
    </row>
    <row r="27" spans="1:11" x14ac:dyDescent="0.3">
      <c r="A27" s="12" t="s">
        <v>70</v>
      </c>
      <c r="B27" s="21" t="s">
        <v>71</v>
      </c>
      <c r="C27" s="21"/>
      <c r="D27" s="21"/>
      <c r="E27" s="21"/>
      <c r="F27" s="21"/>
      <c r="G27" s="21"/>
      <c r="H27" s="21"/>
      <c r="I27" s="24"/>
    </row>
    <row r="28" spans="1:11" x14ac:dyDescent="0.3">
      <c r="A28" s="12" t="s">
        <v>62</v>
      </c>
      <c r="B28" s="21" t="s">
        <v>50</v>
      </c>
      <c r="C28" s="25"/>
      <c r="D28" s="25"/>
      <c r="E28" s="25"/>
      <c r="F28" s="25"/>
      <c r="G28" s="25"/>
      <c r="H28" s="25"/>
      <c r="I28" s="26"/>
    </row>
    <row r="29" spans="1:11" x14ac:dyDescent="0.3">
      <c r="A29" s="12" t="s">
        <v>63</v>
      </c>
      <c r="B29" s="21" t="s">
        <v>50</v>
      </c>
      <c r="C29" s="25"/>
      <c r="D29" s="25"/>
      <c r="E29" s="25"/>
      <c r="F29" s="25"/>
      <c r="G29" s="25"/>
      <c r="H29" s="25"/>
      <c r="I29" s="26"/>
    </row>
    <row r="30" spans="1:11" x14ac:dyDescent="0.3">
      <c r="A30" s="12" t="s">
        <v>64</v>
      </c>
      <c r="B30" s="21" t="s">
        <v>50</v>
      </c>
      <c r="C30" s="25"/>
      <c r="D30" s="25"/>
      <c r="E30" s="25"/>
      <c r="F30" s="25"/>
      <c r="G30" s="25"/>
      <c r="H30" s="25"/>
      <c r="I30" s="26"/>
    </row>
    <row r="31" spans="1:11" x14ac:dyDescent="0.3">
      <c r="A31" s="12" t="s">
        <v>65</v>
      </c>
      <c r="B31" s="25"/>
      <c r="C31" s="25"/>
      <c r="D31" s="25"/>
      <c r="E31" s="25"/>
      <c r="F31" s="25"/>
      <c r="G31" s="25"/>
      <c r="H31" s="25"/>
      <c r="I31" s="26"/>
    </row>
    <row r="32" spans="1:11" ht="15.5" x14ac:dyDescent="0.3">
      <c r="A32" s="12" t="s">
        <v>115</v>
      </c>
      <c r="B32" s="21">
        <v>0.1</v>
      </c>
      <c r="C32" s="21">
        <v>365</v>
      </c>
      <c r="D32" s="21">
        <f t="shared" ref="D32:D34" si="9">B32*C32</f>
        <v>36.5</v>
      </c>
      <c r="E32" s="60">
        <f>Respondents!C9*0.9</f>
        <v>87.3</v>
      </c>
      <c r="F32" s="27">
        <f t="shared" ref="F32:F34" si="10">D32*E32</f>
        <v>3186.45</v>
      </c>
      <c r="G32" s="21">
        <f t="shared" ref="G32:G34" si="11">F32*0.05</f>
        <v>159.32249999999999</v>
      </c>
      <c r="H32" s="21">
        <f t="shared" ref="H32:H34" si="12">F32*0.1</f>
        <v>318.64499999999998</v>
      </c>
      <c r="I32" s="24">
        <f>F32*K$5+G32*L$5+H32*M$5</f>
        <v>439961.11762499996</v>
      </c>
      <c r="J32" s="44"/>
    </row>
    <row r="33" spans="1:12" ht="15.5" x14ac:dyDescent="0.3">
      <c r="A33" s="12" t="s">
        <v>114</v>
      </c>
      <c r="B33" s="21">
        <v>0.6</v>
      </c>
      <c r="C33" s="21">
        <v>12</v>
      </c>
      <c r="D33" s="21">
        <f t="shared" si="9"/>
        <v>7.1999999999999993</v>
      </c>
      <c r="E33" s="60">
        <f>Respondents!D9*0.1</f>
        <v>0</v>
      </c>
      <c r="F33" s="21">
        <f t="shared" si="10"/>
        <v>0</v>
      </c>
      <c r="G33" s="21">
        <f t="shared" si="11"/>
        <v>0</v>
      </c>
      <c r="H33" s="21">
        <f t="shared" si="12"/>
        <v>0</v>
      </c>
      <c r="I33" s="39">
        <f>F33*K$5+G33*L$5+H33*M$5</f>
        <v>0</v>
      </c>
      <c r="J33" s="44"/>
    </row>
    <row r="34" spans="1:12" ht="15.5" x14ac:dyDescent="0.3">
      <c r="A34" s="12" t="s">
        <v>66</v>
      </c>
      <c r="B34" s="21">
        <v>0.25</v>
      </c>
      <c r="C34" s="21">
        <v>2</v>
      </c>
      <c r="D34" s="21">
        <f t="shared" si="9"/>
        <v>0.5</v>
      </c>
      <c r="E34" s="60">
        <f>Respondents!C9*0.9</f>
        <v>87.3</v>
      </c>
      <c r="F34" s="21">
        <f t="shared" si="10"/>
        <v>43.65</v>
      </c>
      <c r="G34" s="21">
        <f t="shared" si="11"/>
        <v>2.1825000000000001</v>
      </c>
      <c r="H34" s="21">
        <f t="shared" si="12"/>
        <v>4.3650000000000002</v>
      </c>
      <c r="I34" s="24">
        <f>F34*K$5+G34*L$5+H34*M$5</f>
        <v>6026.8646250000002</v>
      </c>
      <c r="J34" s="44"/>
    </row>
    <row r="35" spans="1:12" x14ac:dyDescent="0.3">
      <c r="A35" s="12" t="s">
        <v>67</v>
      </c>
      <c r="B35" s="21" t="s">
        <v>41</v>
      </c>
      <c r="C35" s="25"/>
      <c r="D35" s="25"/>
      <c r="E35" s="25"/>
      <c r="F35" s="25"/>
      <c r="G35" s="25"/>
      <c r="H35" s="25"/>
      <c r="I35" s="26"/>
    </row>
    <row r="36" spans="1:12" x14ac:dyDescent="0.3">
      <c r="A36" s="12" t="s">
        <v>68</v>
      </c>
      <c r="B36" s="21" t="s">
        <v>41</v>
      </c>
      <c r="C36" s="25"/>
      <c r="D36" s="25"/>
      <c r="E36" s="25"/>
      <c r="F36" s="25"/>
      <c r="G36" s="25"/>
      <c r="H36" s="25"/>
      <c r="I36" s="26"/>
    </row>
    <row r="37" spans="1:12" s="45" customFormat="1" ht="13.5" x14ac:dyDescent="0.3">
      <c r="A37" s="32" t="s">
        <v>69</v>
      </c>
      <c r="B37" s="33"/>
      <c r="C37" s="33"/>
      <c r="D37" s="33"/>
      <c r="E37" s="33"/>
      <c r="F37" s="69">
        <f>SUM(F26:H36)</f>
        <v>3714.6149999999998</v>
      </c>
      <c r="G37" s="69"/>
      <c r="H37" s="69"/>
      <c r="I37" s="34">
        <f>SUM(I26:I36)</f>
        <v>445987.98224999994</v>
      </c>
      <c r="K37" s="46">
        <f>Responses!E15</f>
        <v>174.6</v>
      </c>
      <c r="L37" s="40" t="s">
        <v>118</v>
      </c>
    </row>
    <row r="38" spans="1:12" ht="15" x14ac:dyDescent="0.3">
      <c r="A38" s="28" t="s">
        <v>113</v>
      </c>
      <c r="B38" s="29"/>
      <c r="C38" s="29"/>
      <c r="D38" s="29"/>
      <c r="E38" s="29"/>
      <c r="F38" s="68">
        <f>ROUND(F37+F25,-1)</f>
        <v>6640</v>
      </c>
      <c r="G38" s="68"/>
      <c r="H38" s="68"/>
      <c r="I38" s="30">
        <f>ROUND(I37+I25,-3)</f>
        <v>797000</v>
      </c>
      <c r="K38" s="46">
        <f>F38/Responses!E15</f>
        <v>38.029782359679267</v>
      </c>
      <c r="L38" s="40" t="s">
        <v>86</v>
      </c>
    </row>
    <row r="39" spans="1:12" ht="15" x14ac:dyDescent="0.3">
      <c r="A39" s="28" t="s">
        <v>112</v>
      </c>
      <c r="B39" s="23"/>
      <c r="C39" s="23"/>
      <c r="D39" s="23"/>
      <c r="E39" s="23"/>
      <c r="F39" s="23"/>
      <c r="G39" s="23"/>
      <c r="H39" s="23"/>
      <c r="I39" s="30">
        <f>'Capital O&amp;M'!I9</f>
        <v>534000</v>
      </c>
    </row>
    <row r="40" spans="1:12" ht="15" x14ac:dyDescent="0.3">
      <c r="A40" s="28" t="s">
        <v>111</v>
      </c>
      <c r="B40" s="23"/>
      <c r="C40" s="23"/>
      <c r="D40" s="23"/>
      <c r="E40" s="23"/>
      <c r="F40" s="23"/>
      <c r="G40" s="23"/>
      <c r="H40" s="23"/>
      <c r="I40" s="30">
        <f>ROUND(I39+I38,-4)</f>
        <v>1330000</v>
      </c>
    </row>
    <row r="42" spans="1:12" x14ac:dyDescent="0.3">
      <c r="A42" s="47" t="s">
        <v>72</v>
      </c>
    </row>
    <row r="43" spans="1:12" ht="31.5" customHeight="1" x14ac:dyDescent="0.3">
      <c r="A43" s="66" t="s">
        <v>146</v>
      </c>
      <c r="B43" s="66"/>
      <c r="C43" s="66"/>
      <c r="D43" s="66"/>
      <c r="E43" s="66"/>
      <c r="F43" s="66"/>
      <c r="G43" s="66"/>
      <c r="H43" s="66"/>
      <c r="I43" s="66"/>
      <c r="J43" s="44"/>
    </row>
    <row r="44" spans="1:12" ht="72.75" customHeight="1" x14ac:dyDescent="0.3">
      <c r="A44" s="66" t="s">
        <v>147</v>
      </c>
      <c r="B44" s="66"/>
      <c r="C44" s="66"/>
      <c r="D44" s="66"/>
      <c r="E44" s="66"/>
      <c r="F44" s="66"/>
      <c r="G44" s="66"/>
      <c r="H44" s="66"/>
      <c r="I44" s="66"/>
      <c r="J44" s="44"/>
    </row>
    <row r="45" spans="1:12" ht="15.5" x14ac:dyDescent="0.3">
      <c r="A45" s="66" t="s">
        <v>127</v>
      </c>
      <c r="B45" s="66"/>
      <c r="C45" s="66"/>
      <c r="D45" s="66"/>
      <c r="E45" s="66"/>
      <c r="F45" s="66"/>
      <c r="G45" s="66"/>
      <c r="H45" s="66"/>
      <c r="I45" s="66"/>
    </row>
    <row r="46" spans="1:12" ht="15.5" x14ac:dyDescent="0.3">
      <c r="A46" s="66" t="s">
        <v>128</v>
      </c>
      <c r="B46" s="66"/>
      <c r="C46" s="66"/>
      <c r="D46" s="66"/>
      <c r="E46" s="66"/>
      <c r="F46" s="66"/>
      <c r="G46" s="66"/>
      <c r="H46" s="66"/>
      <c r="I46" s="66"/>
    </row>
    <row r="47" spans="1:12" ht="15.5" x14ac:dyDescent="0.3">
      <c r="A47" s="66" t="s">
        <v>129</v>
      </c>
      <c r="B47" s="66"/>
      <c r="C47" s="66"/>
      <c r="D47" s="66"/>
      <c r="E47" s="66"/>
      <c r="F47" s="66"/>
      <c r="G47" s="66"/>
      <c r="H47" s="66"/>
      <c r="I47" s="66"/>
    </row>
    <row r="48" spans="1:12" ht="15.5" x14ac:dyDescent="0.3">
      <c r="A48" s="66" t="s">
        <v>133</v>
      </c>
      <c r="B48" s="66"/>
      <c r="C48" s="66"/>
      <c r="D48" s="66"/>
      <c r="E48" s="66"/>
      <c r="F48" s="66"/>
      <c r="G48" s="66"/>
      <c r="H48" s="66"/>
      <c r="I48" s="66"/>
    </row>
    <row r="49" spans="1:10" ht="15.5" x14ac:dyDescent="0.3">
      <c r="A49" s="66" t="s">
        <v>130</v>
      </c>
      <c r="B49" s="66"/>
      <c r="C49" s="66"/>
      <c r="D49" s="66"/>
      <c r="E49" s="66"/>
      <c r="F49" s="66"/>
      <c r="G49" s="66"/>
      <c r="H49" s="66"/>
      <c r="I49" s="66"/>
    </row>
    <row r="50" spans="1:10" ht="15.5" x14ac:dyDescent="0.3">
      <c r="A50" s="66" t="s">
        <v>131</v>
      </c>
      <c r="B50" s="66"/>
      <c r="C50" s="66"/>
      <c r="D50" s="66"/>
      <c r="E50" s="66"/>
      <c r="F50" s="66"/>
      <c r="G50" s="66"/>
      <c r="H50" s="66"/>
      <c r="I50" s="66"/>
    </row>
    <row r="51" spans="1:10" ht="32.25" customHeight="1" x14ac:dyDescent="0.3">
      <c r="A51" s="66" t="s">
        <v>150</v>
      </c>
      <c r="B51" s="66"/>
      <c r="C51" s="66"/>
      <c r="D51" s="66"/>
      <c r="E51" s="66"/>
      <c r="F51" s="66"/>
      <c r="G51" s="66"/>
      <c r="H51" s="66"/>
      <c r="I51" s="66"/>
    </row>
    <row r="52" spans="1:10" ht="15.5" x14ac:dyDescent="0.3">
      <c r="A52" s="66" t="s">
        <v>151</v>
      </c>
      <c r="B52" s="66"/>
      <c r="C52" s="66"/>
      <c r="D52" s="66"/>
      <c r="E52" s="66"/>
      <c r="F52" s="66"/>
      <c r="G52" s="66"/>
      <c r="H52" s="66"/>
      <c r="I52" s="66"/>
    </row>
    <row r="53" spans="1:10" ht="30.65" customHeight="1" x14ac:dyDescent="0.3">
      <c r="A53" s="66" t="s">
        <v>152</v>
      </c>
      <c r="B53" s="66"/>
      <c r="C53" s="66"/>
      <c r="D53" s="66"/>
      <c r="E53" s="66"/>
      <c r="F53" s="66"/>
      <c r="G53" s="66"/>
      <c r="H53" s="66"/>
      <c r="I53" s="66"/>
      <c r="J53" s="44"/>
    </row>
    <row r="54" spans="1:10" ht="15.5" x14ac:dyDescent="0.3">
      <c r="A54" s="66" t="s">
        <v>153</v>
      </c>
      <c r="B54" s="66"/>
      <c r="C54" s="66"/>
      <c r="D54" s="66"/>
      <c r="E54" s="66"/>
      <c r="F54" s="66"/>
      <c r="G54" s="66"/>
      <c r="H54" s="66"/>
      <c r="I54" s="66"/>
    </row>
    <row r="55" spans="1:10" ht="15.5" x14ac:dyDescent="0.3">
      <c r="A55" s="66" t="s">
        <v>110</v>
      </c>
      <c r="B55" s="66"/>
      <c r="C55" s="66"/>
      <c r="D55" s="66"/>
      <c r="E55" s="66"/>
      <c r="F55" s="66"/>
      <c r="G55" s="66"/>
      <c r="H55" s="66"/>
      <c r="I55" s="66"/>
    </row>
  </sheetData>
  <mergeCells count="17">
    <mergeCell ref="F37:H37"/>
    <mergeCell ref="A43:I43"/>
    <mergeCell ref="A44:I44"/>
    <mergeCell ref="A49:I49"/>
    <mergeCell ref="A55:I55"/>
    <mergeCell ref="A1:I1"/>
    <mergeCell ref="A51:I51"/>
    <mergeCell ref="A52:I52"/>
    <mergeCell ref="A53:I53"/>
    <mergeCell ref="A54:I54"/>
    <mergeCell ref="A45:I45"/>
    <mergeCell ref="A46:I46"/>
    <mergeCell ref="A47:I47"/>
    <mergeCell ref="A48:I48"/>
    <mergeCell ref="A50:I50"/>
    <mergeCell ref="F38:H38"/>
    <mergeCell ref="F25:H25"/>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4"/>
  <sheetViews>
    <sheetView topLeftCell="A2" workbookViewId="0">
      <selection activeCell="I20" sqref="I20"/>
    </sheetView>
  </sheetViews>
  <sheetFormatPr defaultColWidth="9.1796875" defaultRowHeight="13" x14ac:dyDescent="0.3"/>
  <cols>
    <col min="1" max="1" width="42.1796875" style="48" customWidth="1"/>
    <col min="2" max="8" width="9.1796875" style="40"/>
    <col min="9" max="9" width="11.54296875" style="40" bestFit="1" customWidth="1"/>
    <col min="10" max="11" width="9.1796875" style="40"/>
    <col min="12" max="12" width="12.7265625" style="40" customWidth="1"/>
    <col min="13" max="16384" width="9.1796875" style="40"/>
  </cols>
  <sheetData>
    <row r="1" spans="1:15" ht="30" customHeight="1" x14ac:dyDescent="0.3">
      <c r="A1" s="67" t="s">
        <v>87</v>
      </c>
      <c r="B1" s="67"/>
      <c r="C1" s="67"/>
      <c r="D1" s="67"/>
      <c r="E1" s="67"/>
      <c r="F1" s="67"/>
      <c r="G1" s="67"/>
      <c r="H1" s="67"/>
      <c r="I1" s="67"/>
    </row>
    <row r="3" spans="1:15" ht="65" x14ac:dyDescent="0.3">
      <c r="A3" s="36" t="s">
        <v>73</v>
      </c>
      <c r="B3" s="36" t="s">
        <v>101</v>
      </c>
      <c r="C3" s="36" t="s">
        <v>102</v>
      </c>
      <c r="D3" s="36" t="s">
        <v>103</v>
      </c>
      <c r="E3" s="36" t="s">
        <v>104</v>
      </c>
      <c r="F3" s="36" t="s">
        <v>105</v>
      </c>
      <c r="G3" s="36" t="s">
        <v>106</v>
      </c>
      <c r="H3" s="36" t="s">
        <v>99</v>
      </c>
      <c r="I3" s="36" t="s">
        <v>107</v>
      </c>
    </row>
    <row r="4" spans="1:15" x14ac:dyDescent="0.3">
      <c r="A4" s="12" t="s">
        <v>74</v>
      </c>
      <c r="B4" s="25"/>
      <c r="C4" s="25"/>
      <c r="D4" s="25"/>
      <c r="E4" s="25"/>
      <c r="F4" s="25"/>
      <c r="G4" s="25"/>
      <c r="H4" s="25"/>
      <c r="I4" s="26"/>
      <c r="K4" s="42" t="s">
        <v>92</v>
      </c>
      <c r="L4" s="23" t="s">
        <v>90</v>
      </c>
      <c r="M4" s="23" t="s">
        <v>91</v>
      </c>
      <c r="N4" s="51"/>
      <c r="O4" s="51"/>
    </row>
    <row r="5" spans="1:15" ht="15.5" x14ac:dyDescent="0.3">
      <c r="A5" s="12" t="s">
        <v>75</v>
      </c>
      <c r="B5" s="21">
        <v>40</v>
      </c>
      <c r="C5" s="21">
        <v>1</v>
      </c>
      <c r="D5" s="21">
        <f>B5*C5</f>
        <v>40</v>
      </c>
      <c r="E5" s="21">
        <f>Respondents!B9</f>
        <v>0</v>
      </c>
      <c r="F5" s="21">
        <f>D5*E5</f>
        <v>0</v>
      </c>
      <c r="G5" s="21">
        <f>F5*0.05</f>
        <v>0</v>
      </c>
      <c r="H5" s="21">
        <f>F5*0.1</f>
        <v>0</v>
      </c>
      <c r="I5" s="39">
        <f>F5*K$5+G5*L$5+H5*M$5</f>
        <v>0</v>
      </c>
      <c r="K5" s="43">
        <v>52.37</v>
      </c>
      <c r="L5" s="43">
        <v>70.56</v>
      </c>
      <c r="M5" s="43">
        <v>28.34</v>
      </c>
      <c r="N5" s="51"/>
      <c r="O5" s="51"/>
    </row>
    <row r="6" spans="1:15" x14ac:dyDescent="0.3">
      <c r="A6" s="12" t="s">
        <v>76</v>
      </c>
      <c r="B6" s="25"/>
      <c r="C6" s="25"/>
      <c r="D6" s="25"/>
      <c r="E6" s="25"/>
      <c r="F6" s="25"/>
      <c r="G6" s="25"/>
      <c r="H6" s="25"/>
      <c r="I6" s="39"/>
    </row>
    <row r="7" spans="1:15" ht="15.5" x14ac:dyDescent="0.3">
      <c r="A7" s="12" t="s">
        <v>77</v>
      </c>
      <c r="B7" s="53">
        <v>40</v>
      </c>
      <c r="C7" s="53">
        <v>1</v>
      </c>
      <c r="D7" s="53">
        <v>40</v>
      </c>
      <c r="E7" s="21">
        <f>Respondents!B9*0.2</f>
        <v>0</v>
      </c>
      <c r="F7" s="21">
        <f>D7*E7</f>
        <v>0</v>
      </c>
      <c r="G7" s="21">
        <f>F7*0.05</f>
        <v>0</v>
      </c>
      <c r="H7" s="21">
        <f>F7*0.1</f>
        <v>0</v>
      </c>
      <c r="I7" s="39">
        <f>F7*K$5+G7*L$5+H7*M$5</f>
        <v>0</v>
      </c>
      <c r="K7" s="44"/>
    </row>
    <row r="8" spans="1:15" x14ac:dyDescent="0.3">
      <c r="A8" s="12" t="s">
        <v>78</v>
      </c>
      <c r="B8" s="25"/>
      <c r="C8" s="25"/>
      <c r="D8" s="25"/>
      <c r="E8" s="25"/>
      <c r="F8" s="25"/>
      <c r="G8" s="25"/>
      <c r="H8" s="25"/>
      <c r="I8" s="39"/>
    </row>
    <row r="9" spans="1:15" x14ac:dyDescent="0.3">
      <c r="A9" s="12" t="s">
        <v>79</v>
      </c>
      <c r="B9" s="25"/>
      <c r="C9" s="25"/>
      <c r="D9" s="25"/>
      <c r="E9" s="25"/>
      <c r="F9" s="25"/>
      <c r="G9" s="25"/>
      <c r="H9" s="25"/>
      <c r="I9" s="39"/>
    </row>
    <row r="10" spans="1:15" x14ac:dyDescent="0.3">
      <c r="A10" s="12" t="s">
        <v>80</v>
      </c>
      <c r="B10" s="21">
        <v>2</v>
      </c>
      <c r="C10" s="21">
        <v>1</v>
      </c>
      <c r="D10" s="21">
        <f t="shared" ref="D10:D19" si="0">B10*C10</f>
        <v>2</v>
      </c>
      <c r="E10" s="21">
        <f>Respondents!B9</f>
        <v>0</v>
      </c>
      <c r="F10" s="21">
        <f t="shared" ref="F10:F19" si="1">D10*E10</f>
        <v>0</v>
      </c>
      <c r="G10" s="21">
        <f t="shared" ref="G10:G19" si="2">F10*0.05</f>
        <v>0</v>
      </c>
      <c r="H10" s="21">
        <f t="shared" ref="H10:H19" si="3">F10*0.1</f>
        <v>0</v>
      </c>
      <c r="I10" s="39">
        <f t="shared" ref="I10:I18" si="4">F10*K$5+G10*L$5+H10*M$5</f>
        <v>0</v>
      </c>
    </row>
    <row r="11" spans="1:15" ht="15.5" x14ac:dyDescent="0.3">
      <c r="A11" s="12" t="s">
        <v>54</v>
      </c>
      <c r="B11" s="21">
        <v>2</v>
      </c>
      <c r="C11" s="21">
        <v>1</v>
      </c>
      <c r="D11" s="21">
        <f t="shared" si="0"/>
        <v>2</v>
      </c>
      <c r="E11" s="21">
        <f>Respondents!B9</f>
        <v>0</v>
      </c>
      <c r="F11" s="21">
        <f t="shared" si="1"/>
        <v>0</v>
      </c>
      <c r="G11" s="21">
        <f t="shared" si="2"/>
        <v>0</v>
      </c>
      <c r="H11" s="21">
        <f t="shared" si="3"/>
        <v>0</v>
      </c>
      <c r="I11" s="39">
        <f t="shared" si="4"/>
        <v>0</v>
      </c>
    </row>
    <row r="12" spans="1:15" ht="15.5" x14ac:dyDescent="0.3">
      <c r="A12" s="12" t="s">
        <v>55</v>
      </c>
      <c r="B12" s="21">
        <v>2</v>
      </c>
      <c r="C12" s="21">
        <v>1</v>
      </c>
      <c r="D12" s="21">
        <f t="shared" si="0"/>
        <v>2</v>
      </c>
      <c r="E12" s="21">
        <f>Respondents!B9</f>
        <v>0</v>
      </c>
      <c r="F12" s="21">
        <f t="shared" si="1"/>
        <v>0</v>
      </c>
      <c r="G12" s="21">
        <f t="shared" si="2"/>
        <v>0</v>
      </c>
      <c r="H12" s="21">
        <f t="shared" si="3"/>
        <v>0</v>
      </c>
      <c r="I12" s="39">
        <f t="shared" si="4"/>
        <v>0</v>
      </c>
    </row>
    <row r="13" spans="1:15" ht="15.5" x14ac:dyDescent="0.3">
      <c r="A13" s="12" t="s">
        <v>56</v>
      </c>
      <c r="B13" s="21">
        <v>2</v>
      </c>
      <c r="C13" s="21">
        <v>1</v>
      </c>
      <c r="D13" s="21">
        <f t="shared" si="0"/>
        <v>2</v>
      </c>
      <c r="E13" s="21">
        <f>Respondents!B9</f>
        <v>0</v>
      </c>
      <c r="F13" s="21">
        <f t="shared" si="1"/>
        <v>0</v>
      </c>
      <c r="G13" s="21">
        <f t="shared" si="2"/>
        <v>0</v>
      </c>
      <c r="H13" s="21">
        <f t="shared" si="3"/>
        <v>0</v>
      </c>
      <c r="I13" s="39">
        <f t="shared" si="4"/>
        <v>0</v>
      </c>
    </row>
    <row r="14" spans="1:15" ht="15.5" x14ac:dyDescent="0.3">
      <c r="A14" s="12" t="s">
        <v>57</v>
      </c>
      <c r="B14" s="21">
        <v>2</v>
      </c>
      <c r="C14" s="21">
        <v>1</v>
      </c>
      <c r="D14" s="21">
        <f t="shared" si="0"/>
        <v>2</v>
      </c>
      <c r="E14" s="21">
        <f>Respondents!B9</f>
        <v>0</v>
      </c>
      <c r="F14" s="21">
        <f t="shared" si="1"/>
        <v>0</v>
      </c>
      <c r="G14" s="21">
        <f t="shared" si="2"/>
        <v>0</v>
      </c>
      <c r="H14" s="21">
        <f t="shared" si="3"/>
        <v>0</v>
      </c>
      <c r="I14" s="39">
        <f t="shared" si="4"/>
        <v>0</v>
      </c>
    </row>
    <row r="15" spans="1:15" ht="28.5" x14ac:dyDescent="0.3">
      <c r="A15" s="12" t="s">
        <v>109</v>
      </c>
      <c r="B15" s="21">
        <v>2</v>
      </c>
      <c r="C15" s="21">
        <v>1</v>
      </c>
      <c r="D15" s="21">
        <f t="shared" si="0"/>
        <v>2</v>
      </c>
      <c r="E15" s="21">
        <f>Respondents!B9</f>
        <v>0</v>
      </c>
      <c r="F15" s="21">
        <f t="shared" si="1"/>
        <v>0</v>
      </c>
      <c r="G15" s="21">
        <f t="shared" si="2"/>
        <v>0</v>
      </c>
      <c r="H15" s="21">
        <f t="shared" si="3"/>
        <v>0</v>
      </c>
      <c r="I15" s="39">
        <f t="shared" si="4"/>
        <v>0</v>
      </c>
    </row>
    <row r="16" spans="1:15" ht="15.5" x14ac:dyDescent="0.3">
      <c r="A16" s="12" t="s">
        <v>81</v>
      </c>
      <c r="B16" s="21">
        <v>4</v>
      </c>
      <c r="C16" s="21">
        <v>1</v>
      </c>
      <c r="D16" s="21">
        <f t="shared" si="0"/>
        <v>4</v>
      </c>
      <c r="E16" s="21">
        <f>Respondents!B9*0.1</f>
        <v>0</v>
      </c>
      <c r="F16" s="21">
        <f t="shared" si="1"/>
        <v>0</v>
      </c>
      <c r="G16" s="21">
        <f t="shared" si="2"/>
        <v>0</v>
      </c>
      <c r="H16" s="21">
        <f t="shared" si="3"/>
        <v>0</v>
      </c>
      <c r="I16" s="39">
        <f t="shared" si="4"/>
        <v>0</v>
      </c>
    </row>
    <row r="17" spans="1:10" ht="15.5" x14ac:dyDescent="0.3">
      <c r="A17" s="12" t="s">
        <v>82</v>
      </c>
      <c r="B17" s="21">
        <v>4</v>
      </c>
      <c r="C17" s="21">
        <v>1</v>
      </c>
      <c r="D17" s="21">
        <f t="shared" si="0"/>
        <v>4</v>
      </c>
      <c r="E17" s="21">
        <f>Respondents!B9*0.05</f>
        <v>0</v>
      </c>
      <c r="F17" s="21">
        <f t="shared" si="1"/>
        <v>0</v>
      </c>
      <c r="G17" s="21">
        <f t="shared" si="2"/>
        <v>0</v>
      </c>
      <c r="H17" s="21">
        <f t="shared" si="3"/>
        <v>0</v>
      </c>
      <c r="I17" s="39">
        <f t="shared" si="4"/>
        <v>0</v>
      </c>
    </row>
    <row r="18" spans="1:10" ht="15.5" x14ac:dyDescent="0.3">
      <c r="A18" s="12" t="s">
        <v>83</v>
      </c>
      <c r="B18" s="21">
        <v>8</v>
      </c>
      <c r="C18" s="21">
        <v>1</v>
      </c>
      <c r="D18" s="21">
        <f t="shared" si="0"/>
        <v>8</v>
      </c>
      <c r="E18" s="21">
        <f>Respondents!B9</f>
        <v>0</v>
      </c>
      <c r="F18" s="21">
        <f t="shared" si="1"/>
        <v>0</v>
      </c>
      <c r="G18" s="21">
        <f t="shared" si="2"/>
        <v>0</v>
      </c>
      <c r="H18" s="21">
        <f t="shared" si="3"/>
        <v>0</v>
      </c>
      <c r="I18" s="39">
        <f t="shared" si="4"/>
        <v>0</v>
      </c>
    </row>
    <row r="19" spans="1:10" ht="28.5" x14ac:dyDescent="0.3">
      <c r="A19" s="12" t="s">
        <v>84</v>
      </c>
      <c r="B19" s="21">
        <v>8</v>
      </c>
      <c r="C19" s="21">
        <v>2</v>
      </c>
      <c r="D19" s="21">
        <f t="shared" si="0"/>
        <v>16</v>
      </c>
      <c r="E19" s="62">
        <f>Responses!B14*0.2</f>
        <v>17.46</v>
      </c>
      <c r="F19" s="64">
        <f t="shared" si="1"/>
        <v>279.36</v>
      </c>
      <c r="G19" s="63">
        <f t="shared" si="2"/>
        <v>13.968000000000002</v>
      </c>
      <c r="H19" s="63">
        <f t="shared" si="3"/>
        <v>27.936000000000003</v>
      </c>
      <c r="I19" s="24">
        <f>F19*K$5+G19*L$5+H19*M$5</f>
        <v>16407.371520000001</v>
      </c>
      <c r="J19" s="44"/>
    </row>
    <row r="20" spans="1:10" ht="15" x14ac:dyDescent="0.3">
      <c r="A20" s="28" t="s">
        <v>108</v>
      </c>
      <c r="B20" s="29"/>
      <c r="C20" s="29"/>
      <c r="D20" s="29"/>
      <c r="E20" s="29"/>
      <c r="F20" s="71">
        <f>SUM(F4:H19)</f>
        <v>321.26400000000001</v>
      </c>
      <c r="G20" s="71"/>
      <c r="H20" s="71"/>
      <c r="I20" s="30">
        <f>ROUND(SUM(I4:I19),-2)</f>
        <v>16400</v>
      </c>
    </row>
    <row r="23" spans="1:10" x14ac:dyDescent="0.3">
      <c r="A23" s="31" t="s">
        <v>72</v>
      </c>
    </row>
    <row r="24" spans="1:10" ht="31.5" customHeight="1" x14ac:dyDescent="0.3">
      <c r="A24" s="66" t="s">
        <v>145</v>
      </c>
      <c r="B24" s="66"/>
      <c r="C24" s="66"/>
      <c r="D24" s="66"/>
      <c r="E24" s="66"/>
      <c r="F24" s="66"/>
      <c r="G24" s="66"/>
      <c r="H24" s="66"/>
      <c r="I24" s="66"/>
    </row>
    <row r="25" spans="1:10" ht="61.9" customHeight="1" x14ac:dyDescent="0.3">
      <c r="A25" s="66" t="s">
        <v>141</v>
      </c>
      <c r="B25" s="66"/>
      <c r="C25" s="66"/>
      <c r="D25" s="66"/>
      <c r="E25" s="66"/>
      <c r="F25" s="66"/>
      <c r="G25" s="66"/>
      <c r="H25" s="66"/>
      <c r="I25" s="66"/>
    </row>
    <row r="26" spans="1:10" ht="19.5" customHeight="1" x14ac:dyDescent="0.3">
      <c r="A26" s="66" t="s">
        <v>119</v>
      </c>
      <c r="B26" s="66"/>
      <c r="C26" s="66"/>
      <c r="D26" s="66"/>
      <c r="E26" s="66"/>
      <c r="F26" s="66"/>
      <c r="G26" s="66"/>
      <c r="H26" s="66"/>
      <c r="I26" s="66"/>
    </row>
    <row r="27" spans="1:10" ht="15.5" x14ac:dyDescent="0.3">
      <c r="A27" s="66" t="s">
        <v>120</v>
      </c>
      <c r="B27" s="66"/>
      <c r="C27" s="66"/>
      <c r="D27" s="66"/>
      <c r="E27" s="66"/>
      <c r="F27" s="66"/>
      <c r="G27" s="66"/>
      <c r="H27" s="66"/>
      <c r="I27" s="66"/>
    </row>
    <row r="28" spans="1:10" ht="15.5" x14ac:dyDescent="0.3">
      <c r="A28" s="66" t="s">
        <v>121</v>
      </c>
      <c r="B28" s="66"/>
      <c r="C28" s="66"/>
      <c r="D28" s="66"/>
      <c r="E28" s="66"/>
      <c r="F28" s="66"/>
      <c r="G28" s="66"/>
      <c r="H28" s="66"/>
      <c r="I28" s="66"/>
    </row>
    <row r="29" spans="1:10" ht="15.5" x14ac:dyDescent="0.3">
      <c r="A29" s="66" t="s">
        <v>122</v>
      </c>
      <c r="B29" s="66"/>
      <c r="C29" s="66"/>
      <c r="D29" s="66"/>
      <c r="E29" s="66"/>
      <c r="F29" s="66"/>
      <c r="G29" s="66"/>
      <c r="H29" s="66"/>
      <c r="I29" s="66"/>
    </row>
    <row r="30" spans="1:10" ht="15.5" x14ac:dyDescent="0.3">
      <c r="A30" s="66" t="s">
        <v>123</v>
      </c>
      <c r="B30" s="66"/>
      <c r="C30" s="66"/>
      <c r="D30" s="66"/>
      <c r="E30" s="66"/>
      <c r="F30" s="66"/>
      <c r="G30" s="66"/>
      <c r="H30" s="66"/>
      <c r="I30" s="66"/>
    </row>
    <row r="31" spans="1:10" ht="15.5" x14ac:dyDescent="0.3">
      <c r="A31" s="66" t="s">
        <v>124</v>
      </c>
      <c r="B31" s="66"/>
      <c r="C31" s="66"/>
      <c r="D31" s="66"/>
      <c r="E31" s="66"/>
      <c r="F31" s="66"/>
      <c r="G31" s="66"/>
      <c r="H31" s="66"/>
      <c r="I31" s="66"/>
    </row>
    <row r="32" spans="1:10" ht="15.5" x14ac:dyDescent="0.3">
      <c r="A32" s="66" t="s">
        <v>125</v>
      </c>
      <c r="B32" s="66"/>
      <c r="C32" s="66"/>
      <c r="D32" s="66"/>
      <c r="E32" s="66"/>
      <c r="F32" s="66"/>
      <c r="G32" s="66"/>
      <c r="H32" s="66"/>
      <c r="I32" s="66"/>
    </row>
    <row r="33" spans="1:9" ht="27.75" customHeight="1" x14ac:dyDescent="0.3">
      <c r="A33" s="66" t="s">
        <v>126</v>
      </c>
      <c r="B33" s="66"/>
      <c r="C33" s="66"/>
      <c r="D33" s="66"/>
      <c r="E33" s="66"/>
      <c r="F33" s="66"/>
      <c r="G33" s="66"/>
      <c r="H33" s="66"/>
      <c r="I33" s="66"/>
    </row>
    <row r="34" spans="1:9" ht="20.25" customHeight="1" x14ac:dyDescent="0.3">
      <c r="A34" s="70" t="s">
        <v>85</v>
      </c>
      <c r="B34" s="70"/>
      <c r="C34" s="70"/>
      <c r="D34" s="70"/>
      <c r="E34" s="70"/>
      <c r="F34" s="70"/>
      <c r="G34" s="70"/>
      <c r="H34" s="70"/>
      <c r="I34" s="70"/>
    </row>
  </sheetData>
  <mergeCells count="13">
    <mergeCell ref="A33:I33"/>
    <mergeCell ref="A34:I34"/>
    <mergeCell ref="A1:I1"/>
    <mergeCell ref="A28:I28"/>
    <mergeCell ref="A29:I29"/>
    <mergeCell ref="A30:I30"/>
    <mergeCell ref="A31:I31"/>
    <mergeCell ref="A32:I32"/>
    <mergeCell ref="F20:H20"/>
    <mergeCell ref="A24:I24"/>
    <mergeCell ref="A25:I25"/>
    <mergeCell ref="A26:I26"/>
    <mergeCell ref="A27:I2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9"/>
  <sheetViews>
    <sheetView workbookViewId="0">
      <selection activeCell="D9" sqref="D9"/>
    </sheetView>
  </sheetViews>
  <sheetFormatPr defaultRowHeight="14.5" x14ac:dyDescent="0.35"/>
  <cols>
    <col min="2" max="2" width="12.7265625" customWidth="1"/>
    <col min="3" max="3" width="14.453125" customWidth="1"/>
    <col min="4" max="4" width="17" customWidth="1"/>
    <col min="5" max="5" width="15.54296875" customWidth="1"/>
    <col min="6" max="6" width="13" customWidth="1"/>
  </cols>
  <sheetData>
    <row r="2" spans="1:8" ht="15" x14ac:dyDescent="0.35">
      <c r="A2" s="72" t="s">
        <v>0</v>
      </c>
      <c r="B2" s="73"/>
      <c r="C2" s="73"/>
      <c r="D2" s="73"/>
      <c r="E2" s="73"/>
      <c r="F2" s="74"/>
    </row>
    <row r="3" spans="1:8" x14ac:dyDescent="0.35">
      <c r="A3" s="1"/>
      <c r="B3" s="4" t="s">
        <v>2</v>
      </c>
      <c r="C3" s="4" t="s">
        <v>4</v>
      </c>
      <c r="D3" s="4" t="s">
        <v>6</v>
      </c>
      <c r="E3" s="4" t="s">
        <v>8</v>
      </c>
      <c r="F3" s="4" t="s">
        <v>10</v>
      </c>
    </row>
    <row r="4" spans="1:8" ht="52" x14ac:dyDescent="0.35">
      <c r="A4" s="2" t="s">
        <v>1</v>
      </c>
      <c r="B4" s="2" t="s">
        <v>3</v>
      </c>
      <c r="C4" s="2" t="s">
        <v>5</v>
      </c>
      <c r="D4" s="2" t="s">
        <v>7</v>
      </c>
      <c r="E4" s="2" t="s">
        <v>9</v>
      </c>
      <c r="F4" s="2" t="s">
        <v>0</v>
      </c>
    </row>
    <row r="5" spans="1:8" x14ac:dyDescent="0.35">
      <c r="A5" s="3"/>
      <c r="B5" s="3"/>
      <c r="C5" s="3"/>
      <c r="D5" s="3"/>
      <c r="E5" s="3"/>
      <c r="F5" s="5" t="s">
        <v>11</v>
      </c>
    </row>
    <row r="6" spans="1:8" x14ac:dyDescent="0.35">
      <c r="A6" s="6">
        <v>1</v>
      </c>
      <c r="B6" s="6">
        <v>0</v>
      </c>
      <c r="C6" s="6">
        <v>97</v>
      </c>
      <c r="D6" s="6">
        <v>0</v>
      </c>
      <c r="E6" s="6">
        <v>0</v>
      </c>
      <c r="F6" s="6">
        <f>B6+C6+D6-E6</f>
        <v>97</v>
      </c>
      <c r="H6" s="16"/>
    </row>
    <row r="7" spans="1:8" x14ac:dyDescent="0.35">
      <c r="A7" s="6">
        <v>2</v>
      </c>
      <c r="B7" s="6">
        <v>0</v>
      </c>
      <c r="C7" s="6">
        <v>97</v>
      </c>
      <c r="D7" s="6">
        <v>0</v>
      </c>
      <c r="E7" s="6">
        <v>0</v>
      </c>
      <c r="F7" s="6">
        <f t="shared" ref="F7:F8" si="0">B7+C7+D7-E7</f>
        <v>97</v>
      </c>
      <c r="H7" s="16"/>
    </row>
    <row r="8" spans="1:8" x14ac:dyDescent="0.35">
      <c r="A8" s="6">
        <v>3</v>
      </c>
      <c r="B8" s="6">
        <v>0</v>
      </c>
      <c r="C8" s="6">
        <v>97</v>
      </c>
      <c r="D8" s="6">
        <v>0</v>
      </c>
      <c r="E8" s="6">
        <v>0</v>
      </c>
      <c r="F8" s="6">
        <f t="shared" si="0"/>
        <v>97</v>
      </c>
    </row>
    <row r="9" spans="1:8" x14ac:dyDescent="0.35">
      <c r="A9" s="6" t="s">
        <v>12</v>
      </c>
      <c r="B9" s="7">
        <f t="shared" ref="B9:E9" si="1">AVERAGE(B6:B8)</f>
        <v>0</v>
      </c>
      <c r="C9" s="7">
        <f t="shared" si="1"/>
        <v>97</v>
      </c>
      <c r="D9" s="7">
        <f t="shared" si="1"/>
        <v>0</v>
      </c>
      <c r="E9" s="7">
        <f t="shared" si="1"/>
        <v>0</v>
      </c>
      <c r="F9" s="7">
        <f>AVERAGE(F6:F8)</f>
        <v>97</v>
      </c>
    </row>
  </sheetData>
  <mergeCells count="1">
    <mergeCell ref="A2:F2"/>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6"/>
  <sheetViews>
    <sheetView topLeftCell="A7" workbookViewId="0">
      <selection activeCell="E14" sqref="E14"/>
    </sheetView>
  </sheetViews>
  <sheetFormatPr defaultRowHeight="14.5" x14ac:dyDescent="0.35"/>
  <cols>
    <col min="1" max="1" width="23.54296875" style="11" customWidth="1"/>
    <col min="2" max="2" width="11.54296875" customWidth="1"/>
    <col min="4" max="4" width="13.26953125" customWidth="1"/>
  </cols>
  <sheetData>
    <row r="2" spans="1:7" ht="15" x14ac:dyDescent="0.35">
      <c r="A2" s="72" t="s">
        <v>13</v>
      </c>
      <c r="B2" s="73"/>
      <c r="C2" s="73"/>
      <c r="D2" s="73"/>
      <c r="E2" s="74"/>
    </row>
    <row r="3" spans="1:7" x14ac:dyDescent="0.35">
      <c r="A3" s="8" t="s">
        <v>2</v>
      </c>
      <c r="B3" s="8" t="s">
        <v>4</v>
      </c>
      <c r="C3" s="8" t="s">
        <v>6</v>
      </c>
      <c r="D3" s="8" t="s">
        <v>8</v>
      </c>
      <c r="E3" s="8" t="s">
        <v>10</v>
      </c>
    </row>
    <row r="4" spans="1:7" ht="34.5" x14ac:dyDescent="0.35">
      <c r="A4" s="76" t="s">
        <v>14</v>
      </c>
      <c r="B4" s="76" t="s">
        <v>15</v>
      </c>
      <c r="C4" s="76" t="s">
        <v>16</v>
      </c>
      <c r="D4" s="76" t="s">
        <v>17</v>
      </c>
      <c r="E4" s="9" t="s">
        <v>18</v>
      </c>
    </row>
    <row r="5" spans="1:7" ht="48.75" customHeight="1" x14ac:dyDescent="0.35">
      <c r="A5" s="77"/>
      <c r="B5" s="77"/>
      <c r="C5" s="77"/>
      <c r="D5" s="77"/>
      <c r="E5" s="10" t="s">
        <v>19</v>
      </c>
    </row>
    <row r="6" spans="1:7" x14ac:dyDescent="0.35">
      <c r="A6" s="12" t="s">
        <v>20</v>
      </c>
      <c r="B6" s="13">
        <v>0</v>
      </c>
      <c r="C6" s="6">
        <v>1</v>
      </c>
      <c r="D6" s="6">
        <v>0</v>
      </c>
      <c r="E6" s="6">
        <f>(B6*C6)+D6</f>
        <v>0</v>
      </c>
    </row>
    <row r="7" spans="1:7" ht="26" x14ac:dyDescent="0.35">
      <c r="A7" s="12" t="s">
        <v>21</v>
      </c>
      <c r="B7" s="13">
        <v>0</v>
      </c>
      <c r="C7" s="6">
        <v>1</v>
      </c>
      <c r="D7" s="6">
        <v>0</v>
      </c>
      <c r="E7" s="6">
        <f t="shared" ref="E7:E14" si="0">(B7*C7)+D7</f>
        <v>0</v>
      </c>
    </row>
    <row r="8" spans="1:7" x14ac:dyDescent="0.35">
      <c r="A8" s="12" t="s">
        <v>22</v>
      </c>
      <c r="B8" s="13">
        <v>0</v>
      </c>
      <c r="C8" s="6">
        <v>1</v>
      </c>
      <c r="D8" s="6">
        <v>0</v>
      </c>
      <c r="E8" s="6">
        <f t="shared" si="0"/>
        <v>0</v>
      </c>
    </row>
    <row r="9" spans="1:7" ht="26" x14ac:dyDescent="0.35">
      <c r="A9" s="12" t="s">
        <v>23</v>
      </c>
      <c r="B9" s="13">
        <v>0</v>
      </c>
      <c r="C9" s="6">
        <v>1</v>
      </c>
      <c r="D9" s="6">
        <v>0</v>
      </c>
      <c r="E9" s="6">
        <f t="shared" si="0"/>
        <v>0</v>
      </c>
    </row>
    <row r="10" spans="1:7" ht="26" x14ac:dyDescent="0.35">
      <c r="A10" s="12" t="s">
        <v>24</v>
      </c>
      <c r="B10" s="13">
        <v>0</v>
      </c>
      <c r="C10" s="6">
        <v>1</v>
      </c>
      <c r="D10" s="6">
        <v>0</v>
      </c>
      <c r="E10" s="6">
        <f t="shared" si="0"/>
        <v>0</v>
      </c>
      <c r="G10" s="16"/>
    </row>
    <row r="11" spans="1:7" ht="16" x14ac:dyDescent="0.35">
      <c r="A11" s="12" t="s">
        <v>25</v>
      </c>
      <c r="B11" s="13">
        <v>0</v>
      </c>
      <c r="C11" s="6">
        <v>1</v>
      </c>
      <c r="D11" s="6">
        <v>0</v>
      </c>
      <c r="E11" s="6">
        <f t="shared" si="0"/>
        <v>0</v>
      </c>
      <c r="G11" s="17"/>
    </row>
    <row r="12" spans="1:7" ht="26" x14ac:dyDescent="0.35">
      <c r="A12" s="12" t="s">
        <v>26</v>
      </c>
      <c r="B12" s="6">
        <v>0</v>
      </c>
      <c r="C12" s="6">
        <v>1</v>
      </c>
      <c r="D12" s="6">
        <v>0</v>
      </c>
      <c r="E12" s="6">
        <f t="shared" si="0"/>
        <v>0</v>
      </c>
      <c r="G12" s="18"/>
    </row>
    <row r="13" spans="1:7" x14ac:dyDescent="0.35">
      <c r="A13" s="12" t="s">
        <v>27</v>
      </c>
      <c r="B13" s="13">
        <v>0</v>
      </c>
      <c r="C13" s="6">
        <v>1</v>
      </c>
      <c r="D13" s="6">
        <v>0</v>
      </c>
      <c r="E13" s="6">
        <f t="shared" si="0"/>
        <v>0</v>
      </c>
    </row>
    <row r="14" spans="1:7" ht="28.5" x14ac:dyDescent="0.35">
      <c r="A14" s="12" t="s">
        <v>149</v>
      </c>
      <c r="B14" s="61">
        <f>Respondents!C9*0.9</f>
        <v>87.3</v>
      </c>
      <c r="C14" s="6">
        <v>2</v>
      </c>
      <c r="D14" s="6">
        <f>Respondents!D9</f>
        <v>0</v>
      </c>
      <c r="E14" s="6">
        <f t="shared" si="0"/>
        <v>174.6</v>
      </c>
      <c r="F14" s="16"/>
    </row>
    <row r="15" spans="1:7" x14ac:dyDescent="0.35">
      <c r="A15" s="14"/>
      <c r="B15" s="6"/>
      <c r="C15" s="6"/>
      <c r="D15" s="15" t="s">
        <v>89</v>
      </c>
      <c r="E15" s="38">
        <f>SUM(E6:E14)</f>
        <v>174.6</v>
      </c>
    </row>
    <row r="16" spans="1:7" ht="45.65" customHeight="1" x14ac:dyDescent="0.35">
      <c r="A16" s="75" t="s">
        <v>148</v>
      </c>
      <c r="B16" s="75"/>
      <c r="C16" s="75"/>
      <c r="D16" s="75"/>
      <c r="E16" s="75"/>
    </row>
  </sheetData>
  <mergeCells count="6">
    <mergeCell ref="A16:E16"/>
    <mergeCell ref="A2:E2"/>
    <mergeCell ref="D4:D5"/>
    <mergeCell ref="A4:A5"/>
    <mergeCell ref="B4:B5"/>
    <mergeCell ref="C4: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I10"/>
  <sheetViews>
    <sheetView workbookViewId="0">
      <selection activeCell="A9" sqref="A9:G9"/>
    </sheetView>
  </sheetViews>
  <sheetFormatPr defaultRowHeight="14.5" x14ac:dyDescent="0.35"/>
  <cols>
    <col min="1" max="1" width="18.453125" customWidth="1"/>
    <col min="2" max="2" width="13.453125" customWidth="1"/>
    <col min="3" max="3" width="15.453125" customWidth="1"/>
    <col min="4" max="4" width="14" customWidth="1"/>
    <col min="5" max="5" width="14.7265625" customWidth="1"/>
    <col min="6" max="6" width="13.453125" customWidth="1"/>
    <col min="9" max="9" width="9.1796875" bestFit="1" customWidth="1"/>
  </cols>
  <sheetData>
    <row r="3" spans="1:9" ht="15" x14ac:dyDescent="0.35">
      <c r="A3" s="72" t="s">
        <v>29</v>
      </c>
      <c r="B3" s="73"/>
      <c r="C3" s="73"/>
      <c r="D3" s="73"/>
      <c r="E3" s="73"/>
      <c r="F3" s="73"/>
      <c r="G3" s="74"/>
    </row>
    <row r="4" spans="1:9" s="58" customFormat="1" ht="14.5" customHeight="1" x14ac:dyDescent="0.35">
      <c r="A4" s="79" t="s">
        <v>2</v>
      </c>
      <c r="B4" s="79" t="s">
        <v>4</v>
      </c>
      <c r="C4" s="79" t="s">
        <v>6</v>
      </c>
      <c r="D4" s="79" t="s">
        <v>8</v>
      </c>
      <c r="E4" s="79" t="s">
        <v>10</v>
      </c>
      <c r="F4" s="79" t="s">
        <v>35</v>
      </c>
      <c r="G4" s="79" t="s">
        <v>37</v>
      </c>
    </row>
    <row r="5" spans="1:9" s="58" customFormat="1" x14ac:dyDescent="0.35">
      <c r="A5" s="80"/>
      <c r="B5" s="80"/>
      <c r="C5" s="80"/>
      <c r="D5" s="80"/>
      <c r="E5" s="80"/>
      <c r="F5" s="80"/>
      <c r="G5" s="80"/>
    </row>
    <row r="6" spans="1:9" s="58" customFormat="1" ht="39.65" customHeight="1" x14ac:dyDescent="0.35">
      <c r="A6" s="80" t="s">
        <v>30</v>
      </c>
      <c r="B6" s="80" t="s">
        <v>31</v>
      </c>
      <c r="C6" s="80" t="s">
        <v>32</v>
      </c>
      <c r="D6" s="80" t="s">
        <v>33</v>
      </c>
      <c r="E6" s="80" t="s">
        <v>34</v>
      </c>
      <c r="F6" s="80" t="s">
        <v>36</v>
      </c>
      <c r="G6" s="80" t="s">
        <v>144</v>
      </c>
      <c r="I6" s="59"/>
    </row>
    <row r="7" spans="1:9" s="58" customFormat="1" x14ac:dyDescent="0.35">
      <c r="A7" s="81"/>
      <c r="B7" s="81"/>
      <c r="C7" s="81"/>
      <c r="D7" s="81"/>
      <c r="E7" s="81"/>
      <c r="F7" s="81"/>
      <c r="G7" s="81"/>
      <c r="I7" s="59"/>
    </row>
    <row r="8" spans="1:9" ht="28.5" x14ac:dyDescent="0.35">
      <c r="A8" s="19" t="s">
        <v>38</v>
      </c>
      <c r="B8" s="37">
        <v>32500</v>
      </c>
      <c r="C8" s="19">
        <v>0</v>
      </c>
      <c r="D8" s="37">
        <f>B8*C8</f>
        <v>0</v>
      </c>
      <c r="E8" s="37">
        <v>5500</v>
      </c>
      <c r="F8" s="19">
        <f>Respondents!C9</f>
        <v>97</v>
      </c>
      <c r="G8" s="37">
        <f>ROUND(E8*F8,-3)</f>
        <v>534000</v>
      </c>
    </row>
    <row r="9" spans="1:9" ht="33.65" customHeight="1" x14ac:dyDescent="0.35">
      <c r="A9" s="78" t="s">
        <v>142</v>
      </c>
      <c r="B9" s="78"/>
      <c r="C9" s="78"/>
      <c r="D9" s="78"/>
      <c r="E9" s="78"/>
      <c r="F9" s="78"/>
      <c r="G9" s="78"/>
      <c r="H9" t="s">
        <v>28</v>
      </c>
      <c r="I9" s="49">
        <f>ROUND(D8+G8,-3)</f>
        <v>534000</v>
      </c>
    </row>
    <row r="10" spans="1:9" ht="15.5" x14ac:dyDescent="0.35">
      <c r="A10" s="20" t="s">
        <v>143</v>
      </c>
    </row>
  </sheetData>
  <mergeCells count="16">
    <mergeCell ref="A9:G9"/>
    <mergeCell ref="A3:G3"/>
    <mergeCell ref="A4:A5"/>
    <mergeCell ref="A6:A7"/>
    <mergeCell ref="B6:B7"/>
    <mergeCell ref="B4:B5"/>
    <mergeCell ref="C6:C7"/>
    <mergeCell ref="D6:D7"/>
    <mergeCell ref="E6:E7"/>
    <mergeCell ref="F6:F7"/>
    <mergeCell ref="G6:G7"/>
    <mergeCell ref="C4:C5"/>
    <mergeCell ref="D4:D5"/>
    <mergeCell ref="E4:E5"/>
    <mergeCell ref="F4:F5"/>
    <mergeCell ref="G4:G5"/>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Respondents</vt:lpstr>
      <vt:lpstr>Responses</vt:lpstr>
      <vt:lpstr>Capital 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Wrigley, William</cp:lastModifiedBy>
  <dcterms:created xsi:type="dcterms:W3CDTF">2016-04-05T11:56:34Z</dcterms:created>
  <dcterms:modified xsi:type="dcterms:W3CDTF">2022-10-27T13:39:38Z</dcterms:modified>
</cp:coreProperties>
</file>