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C0313FA8-AA14-4EA4-8B38-2DAA0B37654F}" xr6:coauthVersionLast="47" xr6:coauthVersionMax="47" xr10:uidLastSave="{00000000-0000-0000-0000-000000000000}"/>
  <bookViews>
    <workbookView xWindow="-110" yWindow="-110" windowWidth="19420" windowHeight="10420" xr2:uid="{00000000-000D-0000-FFFF-FFFF00000000}"/>
  </bookViews>
  <sheets>
    <sheet name="Summary" sheetId="8" r:id="rId1"/>
    <sheet name="Table 1" sheetId="1" r:id="rId2"/>
    <sheet name="Table 2" sheetId="2" r:id="rId3"/>
    <sheet name="Responses" sheetId="6" r:id="rId4"/>
    <sheet name="Capital O&amp;M" sheetId="5" r:id="rId5"/>
    <sheet name="Respondent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95" i="1" l="1"/>
  <c r="I96" i="1"/>
  <c r="E6" i="6"/>
  <c r="G5" i="5"/>
  <c r="I6" i="5"/>
  <c r="I97" i="1" l="1"/>
  <c r="I95" i="1"/>
  <c r="F95" i="1"/>
  <c r="I93" i="1"/>
  <c r="F93" i="1"/>
  <c r="I80" i="1"/>
  <c r="F80" i="1"/>
  <c r="I67" i="1"/>
  <c r="F67" i="1"/>
  <c r="I66" i="1"/>
  <c r="F66" i="1"/>
  <c r="I37" i="1"/>
  <c r="F37" i="1"/>
  <c r="I12" i="1"/>
  <c r="I11" i="1"/>
  <c r="H11" i="1"/>
  <c r="G11" i="1"/>
  <c r="F11" i="1"/>
  <c r="D20" i="1"/>
  <c r="H18" i="1" l="1"/>
  <c r="G18" i="1"/>
  <c r="F18" i="1"/>
  <c r="H12" i="1"/>
  <c r="G12" i="1"/>
  <c r="F12" i="1"/>
  <c r="F94" i="1"/>
  <c r="B6" i="8"/>
  <c r="B3" i="8"/>
  <c r="F5" i="7"/>
  <c r="F6" i="7"/>
  <c r="F7" i="7"/>
  <c r="B8" i="7"/>
  <c r="C8" i="7"/>
  <c r="F8" i="7"/>
  <c r="E8" i="6"/>
  <c r="B7" i="8" s="1"/>
  <c r="E7" i="6"/>
  <c r="E5" i="6"/>
  <c r="E4" i="6"/>
  <c r="B6" i="6"/>
  <c r="B5" i="6"/>
  <c r="B4" i="6"/>
  <c r="G6" i="5"/>
  <c r="D6" i="5"/>
  <c r="D5" i="5"/>
  <c r="C5" i="5"/>
  <c r="B2" i="8" l="1"/>
  <c r="B4" i="8"/>
  <c r="E17" i="2" l="1"/>
  <c r="E21" i="1"/>
  <c r="E12" i="1" l="1"/>
  <c r="E11" i="1" l="1"/>
  <c r="E18" i="1" l="1"/>
  <c r="L6" i="1" l="1"/>
  <c r="L4" i="1"/>
  <c r="E90" i="1"/>
  <c r="E89" i="1"/>
  <c r="E88" i="1"/>
  <c r="E87" i="1"/>
  <c r="E77" i="1"/>
  <c r="E76" i="1"/>
  <c r="E75" i="1"/>
  <c r="E74" i="1"/>
  <c r="D65" i="1"/>
  <c r="E64" i="1"/>
  <c r="E41" i="1"/>
  <c r="D41" i="1"/>
  <c r="E51" i="1"/>
  <c r="E50" i="1"/>
  <c r="E49" i="1"/>
  <c r="E47" i="1"/>
  <c r="E35" i="1"/>
  <c r="E34" i="1"/>
  <c r="E33" i="1"/>
  <c r="E32" i="1"/>
  <c r="E31" i="1"/>
  <c r="E30" i="1"/>
  <c r="E29" i="1"/>
  <c r="E28" i="1"/>
  <c r="E27" i="1"/>
  <c r="E22" i="1"/>
  <c r="E17" i="1"/>
  <c r="E16" i="1"/>
  <c r="E14" i="1"/>
  <c r="D12" i="1"/>
  <c r="E20" i="1" l="1"/>
  <c r="F41" i="1"/>
  <c r="H41" i="1" s="1"/>
  <c r="D19" i="2"/>
  <c r="F19" i="2" s="1"/>
  <c r="G19" i="2" s="1"/>
  <c r="D18" i="2"/>
  <c r="D17" i="2"/>
  <c r="F17" i="2" s="1"/>
  <c r="D16" i="2"/>
  <c r="F16" i="2" s="1"/>
  <c r="D15" i="2"/>
  <c r="F15" i="2" s="1"/>
  <c r="G15" i="2" s="1"/>
  <c r="D14" i="2"/>
  <c r="F14" i="2" s="1"/>
  <c r="G14" i="2" s="1"/>
  <c r="D13" i="2"/>
  <c r="F13" i="2" s="1"/>
  <c r="D12" i="2"/>
  <c r="F12" i="2" s="1"/>
  <c r="D11" i="2"/>
  <c r="F11" i="2" s="1"/>
  <c r="G11" i="2" s="1"/>
  <c r="D10" i="2"/>
  <c r="F10" i="2" s="1"/>
  <c r="G10" i="2" s="1"/>
  <c r="D8" i="2"/>
  <c r="D7" i="2"/>
  <c r="F7" i="2" s="1"/>
  <c r="H7" i="2" s="1"/>
  <c r="D6" i="2"/>
  <c r="F6" i="2" s="1"/>
  <c r="F18" i="2"/>
  <c r="G18" i="2" s="1"/>
  <c r="F8" i="2"/>
  <c r="H8" i="2" s="1"/>
  <c r="F20" i="1" l="1"/>
  <c r="H20" i="1" s="1"/>
  <c r="H16" i="2"/>
  <c r="G16" i="2"/>
  <c r="H12" i="2"/>
  <c r="G12" i="2"/>
  <c r="G41" i="1"/>
  <c r="I41" i="1" s="1"/>
  <c r="H13" i="2"/>
  <c r="I13" i="2" s="1"/>
  <c r="G13" i="2"/>
  <c r="H17" i="2"/>
  <c r="G17" i="2"/>
  <c r="H10" i="2"/>
  <c r="I10" i="2" s="1"/>
  <c r="H14" i="2"/>
  <c r="I14" i="2" s="1"/>
  <c r="H18" i="2"/>
  <c r="I18" i="2" s="1"/>
  <c r="H11" i="2"/>
  <c r="I11" i="2" s="1"/>
  <c r="H15" i="2"/>
  <c r="I15" i="2" s="1"/>
  <c r="H19" i="2"/>
  <c r="I19" i="2" s="1"/>
  <c r="G7" i="2"/>
  <c r="I7" i="2" s="1"/>
  <c r="G8" i="2"/>
  <c r="I8" i="2" s="1"/>
  <c r="H6" i="2"/>
  <c r="G6" i="2"/>
  <c r="F17" i="1"/>
  <c r="G17" i="1" s="1"/>
  <c r="F16" i="1"/>
  <c r="H16" i="1" s="1"/>
  <c r="D90" i="1"/>
  <c r="F90" i="1" s="1"/>
  <c r="G90" i="1" s="1"/>
  <c r="D89" i="1"/>
  <c r="F89" i="1" s="1"/>
  <c r="H89" i="1" s="1"/>
  <c r="D88" i="1"/>
  <c r="F88" i="1" s="1"/>
  <c r="D87" i="1"/>
  <c r="F87" i="1" s="1"/>
  <c r="G87" i="1" s="1"/>
  <c r="D77" i="1"/>
  <c r="F77" i="1" s="1"/>
  <c r="G77" i="1" s="1"/>
  <c r="D76" i="1"/>
  <c r="F76" i="1" s="1"/>
  <c r="D75" i="1"/>
  <c r="F75" i="1" s="1"/>
  <c r="D74" i="1"/>
  <c r="F74" i="1" s="1"/>
  <c r="F65" i="1"/>
  <c r="G65" i="1" s="1"/>
  <c r="D64" i="1"/>
  <c r="F64" i="1" s="1"/>
  <c r="H64" i="1" s="1"/>
  <c r="D63" i="1"/>
  <c r="F63" i="1" s="1"/>
  <c r="D62" i="1"/>
  <c r="F62" i="1" s="1"/>
  <c r="G62" i="1" s="1"/>
  <c r="D61" i="1"/>
  <c r="F61" i="1" s="1"/>
  <c r="H61" i="1" s="1"/>
  <c r="D60" i="1"/>
  <c r="F60" i="1" s="1"/>
  <c r="D59" i="1"/>
  <c r="F59" i="1" s="1"/>
  <c r="D58" i="1"/>
  <c r="F58" i="1" s="1"/>
  <c r="G58" i="1" s="1"/>
  <c r="D57" i="1"/>
  <c r="F57" i="1" s="1"/>
  <c r="G57" i="1" s="1"/>
  <c r="D56" i="1"/>
  <c r="F56" i="1" s="1"/>
  <c r="H56" i="1" s="1"/>
  <c r="D51" i="1"/>
  <c r="F51" i="1" s="1"/>
  <c r="D50" i="1"/>
  <c r="F50" i="1" s="1"/>
  <c r="G50" i="1" s="1"/>
  <c r="D49" i="1"/>
  <c r="F49" i="1" s="1"/>
  <c r="D47" i="1"/>
  <c r="F47" i="1" s="1"/>
  <c r="D46" i="1"/>
  <c r="F46" i="1" s="1"/>
  <c r="D45" i="1"/>
  <c r="F45" i="1" s="1"/>
  <c r="G45" i="1" s="1"/>
  <c r="D43" i="1"/>
  <c r="F43" i="1" s="1"/>
  <c r="G43" i="1" s="1"/>
  <c r="D40" i="1"/>
  <c r="F40" i="1" s="1"/>
  <c r="H40" i="1" s="1"/>
  <c r="D36" i="1"/>
  <c r="F36" i="1" s="1"/>
  <c r="D35" i="1"/>
  <c r="F35" i="1" s="1"/>
  <c r="G35" i="1" s="1"/>
  <c r="D34" i="1"/>
  <c r="F34" i="1" s="1"/>
  <c r="G34" i="1" s="1"/>
  <c r="D33" i="1"/>
  <c r="F33" i="1" s="1"/>
  <c r="D32" i="1"/>
  <c r="F32" i="1" s="1"/>
  <c r="D31" i="1"/>
  <c r="F31" i="1" s="1"/>
  <c r="G31" i="1" s="1"/>
  <c r="D30" i="1"/>
  <c r="F30" i="1" s="1"/>
  <c r="G30" i="1" s="1"/>
  <c r="D29" i="1"/>
  <c r="F29" i="1" s="1"/>
  <c r="H29" i="1" s="1"/>
  <c r="D28" i="1"/>
  <c r="F28" i="1" s="1"/>
  <c r="D27" i="1"/>
  <c r="F27" i="1" s="1"/>
  <c r="G27" i="1" s="1"/>
  <c r="D22" i="1"/>
  <c r="F22" i="1" s="1"/>
  <c r="D21" i="1"/>
  <c r="F21" i="1" s="1"/>
  <c r="H21" i="1" s="1"/>
  <c r="D14" i="1"/>
  <c r="F14" i="1" s="1"/>
  <c r="D11" i="1"/>
  <c r="G20" i="1" l="1"/>
  <c r="I20" i="1" s="1"/>
  <c r="I6" i="2"/>
  <c r="F20" i="2"/>
  <c r="G49" i="1"/>
  <c r="I12" i="2"/>
  <c r="I16" i="2"/>
  <c r="H90" i="1"/>
  <c r="I90" i="1" s="1"/>
  <c r="I17" i="2"/>
  <c r="H30" i="1"/>
  <c r="I30" i="1" s="1"/>
  <c r="G61" i="1"/>
  <c r="I61" i="1" s="1"/>
  <c r="H57" i="1"/>
  <c r="I57" i="1" s="1"/>
  <c r="H49" i="1"/>
  <c r="H77" i="1"/>
  <c r="I77" i="1" s="1"/>
  <c r="I18" i="1"/>
  <c r="H22" i="1"/>
  <c r="G22" i="1"/>
  <c r="G21" i="1"/>
  <c r="I21" i="1" s="1"/>
  <c r="H34" i="1"/>
  <c r="I34" i="1" s="1"/>
  <c r="H17" i="1"/>
  <c r="I17" i="1" s="1"/>
  <c r="H43" i="1"/>
  <c r="I43" i="1" s="1"/>
  <c r="H65" i="1"/>
  <c r="I65" i="1" s="1"/>
  <c r="G28" i="1"/>
  <c r="H28" i="1"/>
  <c r="G32" i="1"/>
  <c r="H32" i="1"/>
  <c r="G36" i="1"/>
  <c r="H36" i="1"/>
  <c r="G46" i="1"/>
  <c r="H46" i="1"/>
  <c r="G51" i="1"/>
  <c r="H51" i="1"/>
  <c r="I51" i="1" s="1"/>
  <c r="G59" i="1"/>
  <c r="H59" i="1"/>
  <c r="I59" i="1" s="1"/>
  <c r="G63" i="1"/>
  <c r="H63" i="1"/>
  <c r="G75" i="1"/>
  <c r="H75" i="1"/>
  <c r="G88" i="1"/>
  <c r="H88" i="1"/>
  <c r="I88" i="1" s="1"/>
  <c r="H33" i="1"/>
  <c r="G33" i="1"/>
  <c r="H47" i="1"/>
  <c r="G47" i="1"/>
  <c r="H60" i="1"/>
  <c r="G60" i="1"/>
  <c r="H76" i="1"/>
  <c r="G76" i="1"/>
  <c r="G74" i="1"/>
  <c r="G14" i="1"/>
  <c r="H14" i="1"/>
  <c r="G16" i="1"/>
  <c r="I16" i="1" s="1"/>
  <c r="H31" i="1"/>
  <c r="I31" i="1" s="1"/>
  <c r="H45" i="1"/>
  <c r="I45" i="1" s="1"/>
  <c r="H58" i="1"/>
  <c r="I58" i="1" s="1"/>
  <c r="H74" i="1"/>
  <c r="G29" i="1"/>
  <c r="I29" i="1" s="1"/>
  <c r="G40" i="1"/>
  <c r="I40" i="1" s="1"/>
  <c r="G56" i="1"/>
  <c r="I56" i="1" s="1"/>
  <c r="G64" i="1"/>
  <c r="I64" i="1" s="1"/>
  <c r="G89" i="1"/>
  <c r="I89" i="1" s="1"/>
  <c r="H27" i="1"/>
  <c r="I27" i="1" s="1"/>
  <c r="H35" i="1"/>
  <c r="I35" i="1" s="1"/>
  <c r="H50" i="1"/>
  <c r="I50" i="1" s="1"/>
  <c r="H62" i="1"/>
  <c r="I62" i="1" s="1"/>
  <c r="H87" i="1"/>
  <c r="I87" i="1" s="1"/>
  <c r="I49" i="1" l="1"/>
  <c r="I14" i="1"/>
  <c r="I20" i="2"/>
  <c r="I46" i="1"/>
  <c r="I60" i="1"/>
  <c r="I47" i="1"/>
  <c r="I63" i="1"/>
  <c r="I32" i="1"/>
  <c r="I75" i="1"/>
  <c r="I22" i="1"/>
  <c r="I74" i="1"/>
  <c r="I36" i="1"/>
  <c r="I28" i="1"/>
  <c r="I33" i="1"/>
  <c r="I76" i="1"/>
  <c r="I94" i="1" l="1"/>
  <c r="B5" i="8" s="1"/>
</calcChain>
</file>

<file path=xl/sharedStrings.xml><?xml version="1.0" encoding="utf-8"?>
<sst xmlns="http://schemas.openxmlformats.org/spreadsheetml/2006/main" count="268" uniqueCount="174">
  <si>
    <t xml:space="preserve">  Table 1: Annual Respondent Burden and Cost – NSPS for Small Municipal Waste Combustors (40 CFR Part 60, Subpart
 AAAA) (Renewal)</t>
  </si>
  <si>
    <t>Burden Item</t>
  </si>
  <si>
    <t xml:space="preserve">(A) </t>
  </si>
  <si>
    <t>Respondent Hours Per Occurrence</t>
  </si>
  <si>
    <t xml:space="preserve">(B) </t>
  </si>
  <si>
    <t>Number of Occurrences Per Respondent Per Year</t>
  </si>
  <si>
    <t xml:space="preserve">(C) </t>
  </si>
  <si>
    <t>Person Hours Per Respondent Per Year (AxB)</t>
  </si>
  <si>
    <t xml:space="preserve">(D) </t>
  </si>
  <si>
    <t xml:space="preserve">(E) </t>
  </si>
  <si>
    <t>Technical Hours Per Year (CxD)</t>
  </si>
  <si>
    <t xml:space="preserve">(G) </t>
  </si>
  <si>
    <t>Clerical Hours Per Year (Ex0.1)</t>
  </si>
  <si>
    <t xml:space="preserve">(H) </t>
  </si>
  <si>
    <t>1. Applications</t>
  </si>
  <si>
    <t>N/A</t>
  </si>
  <si>
    <t>2. Surveys and Studies</t>
  </si>
  <si>
    <t>B. Required Activities</t>
  </si>
  <si>
    <t xml:space="preserve"> </t>
  </si>
  <si>
    <t>1) Initial performance tests and reports (PM, dioxins/furans, opacity, fugitives, HCl, Cd, Pb, Hg)</t>
  </si>
  <si>
    <t xml:space="preserve">2) CEMS demonstration (SO2, NOx, opacity, CO, CO2, O2) </t>
  </si>
  <si>
    <t>a) Installation of CEM units</t>
  </si>
  <si>
    <t>b) Initial demonstration</t>
  </si>
  <si>
    <t>3) Annual performance tests and test reports (PM, dioxins/furans, opacity, fugitives, HCl, Cd, Pb, Hg)</t>
  </si>
  <si>
    <t xml:space="preserve">4) Quarterly Appendix F audits of CEMS (SO2, NOx, CO) </t>
  </si>
  <si>
    <t>C. Create Information</t>
  </si>
  <si>
    <t>See 3B</t>
  </si>
  <si>
    <t>D. Gather Information</t>
  </si>
  <si>
    <t>See  3E</t>
  </si>
  <si>
    <t>E. Report Preparation</t>
  </si>
  <si>
    <t>1) Plant startup</t>
  </si>
  <si>
    <t>a) Preliminary and final material separation plans and siting analysis</t>
  </si>
  <si>
    <t>b) Public meeting and comment response</t>
  </si>
  <si>
    <t>c) Notification of construction</t>
  </si>
  <si>
    <t>d) Notification of startup</t>
  </si>
  <si>
    <t>2)  Notification of initial performance tests</t>
  </si>
  <si>
    <t>3)  Initial compliance reports</t>
  </si>
  <si>
    <t>4)  Notification of CEMS demonstration</t>
  </si>
  <si>
    <t>5)  Initial CEMS demonstration report</t>
  </si>
  <si>
    <t>Subtotal Reporting Requirements (Private Sources)</t>
  </si>
  <si>
    <t>See  3B</t>
  </si>
  <si>
    <t>Subtotal Reporting Requirements (State/Local Government Sources)</t>
  </si>
  <si>
    <t>Total  Reporting Requirements for Private and State/Local Government Sources</t>
  </si>
  <si>
    <t>See  3A</t>
  </si>
  <si>
    <t>B. Plan Activities</t>
  </si>
  <si>
    <t>C. Implement Activities</t>
  </si>
  <si>
    <t>D. Develop Record System</t>
  </si>
  <si>
    <t>E. Record information</t>
  </si>
  <si>
    <t>3) Records of employee review of operations manual</t>
  </si>
  <si>
    <t>4) Record amount of sorbent used for Hg and dioxin/furan control</t>
  </si>
  <si>
    <t>F. Personnel Training</t>
  </si>
  <si>
    <t>G. Time for audits</t>
  </si>
  <si>
    <t>Subtotal Recordkeeping Requirements (Private Sources)</t>
  </si>
  <si>
    <t>Subtotal Recordkeeping Requirements (State/Local Government Sources)</t>
  </si>
  <si>
    <t>Total  Recordkeeping Requirements for Private and State/Local Government Sources</t>
  </si>
  <si>
    <t>ASSUMPTIONS</t>
  </si>
  <si>
    <r>
      <t>i</t>
    </r>
    <r>
      <rPr>
        <sz val="10"/>
        <color theme="1"/>
        <rFont val="Times New Roman"/>
        <family val="1"/>
      </rPr>
      <t xml:space="preserve">  Assumes a total of 2 semiannual excess emission reports (1 report for a privately-owned source and 1 report for a state/local government-owned source). </t>
    </r>
  </si>
  <si>
    <t>EPA Hours Per Occurrence</t>
  </si>
  <si>
    <t>Number of Occurrences Per Year</t>
  </si>
  <si>
    <t>EPA Person Hours Per Year (AxB)</t>
  </si>
  <si>
    <t>Tech Hours Per Year (CxD)</t>
  </si>
  <si>
    <t>2. Read and Understand Rule Requirements</t>
  </si>
  <si>
    <t>A. Create Information</t>
  </si>
  <si>
    <t>B. Gather Information</t>
  </si>
  <si>
    <t>C. Report Reviews</t>
  </si>
  <si>
    <t>1) Review preliminary and final material separation plans and siting analysis</t>
  </si>
  <si>
    <t>2) Review notification of construction</t>
  </si>
  <si>
    <t>3) Review notification of startup</t>
  </si>
  <si>
    <t>4) Review notification of initial performance test</t>
  </si>
  <si>
    <t>5) Review notification of initial CEMS demonstration</t>
  </si>
  <si>
    <t>6) Review initial performance test report</t>
  </si>
  <si>
    <t>7) Review initial CEMS demonstration report</t>
  </si>
  <si>
    <t>8) Review annual compliance report</t>
  </si>
  <si>
    <t>D. Prepare annual summary report</t>
  </si>
  <si>
    <t xml:space="preserve">(F) </t>
  </si>
  <si>
    <t>Management Hours Per Year (Ex0.05)</t>
  </si>
  <si>
    <r>
      <t xml:space="preserve">Number of Respondents Per Year </t>
    </r>
    <r>
      <rPr>
        <b/>
        <vertAlign val="superscript"/>
        <sz val="10"/>
        <color rgb="FF000000"/>
        <rFont val="Times New Roman"/>
        <family val="1"/>
      </rPr>
      <t>a</t>
    </r>
  </si>
  <si>
    <r>
      <t xml:space="preserve">7)  Semi-annual excess emission reports </t>
    </r>
    <r>
      <rPr>
        <vertAlign val="superscript"/>
        <sz val="10"/>
        <color rgb="FF000000"/>
        <rFont val="Times New Roman"/>
        <family val="1"/>
      </rPr>
      <t>i</t>
    </r>
  </si>
  <si>
    <r>
      <t xml:space="preserve">d  </t>
    </r>
    <r>
      <rPr>
        <sz val="10"/>
        <rFont val="Times New Roman"/>
        <family val="1"/>
      </rPr>
      <t>Totals have been rounded to 3 significant figures.  Figures may not add exactly due to rounding.</t>
    </r>
  </si>
  <si>
    <r>
      <t xml:space="preserve">EPA Cost Per Year,$ </t>
    </r>
    <r>
      <rPr>
        <b/>
        <vertAlign val="superscript"/>
        <sz val="10"/>
        <color rgb="FF000000"/>
        <rFont val="Times New Roman"/>
        <family val="1"/>
      </rPr>
      <t>b</t>
    </r>
  </si>
  <si>
    <r>
      <t xml:space="preserve">9) Review semi-annual excess emission report </t>
    </r>
    <r>
      <rPr>
        <vertAlign val="superscript"/>
        <sz val="10"/>
        <color rgb="FF000000"/>
        <rFont val="Times New Roman"/>
        <family val="1"/>
      </rPr>
      <t>c</t>
    </r>
  </si>
  <si>
    <r>
      <t xml:space="preserve">TOTAL ANNUAL BURDEN AND COST (rounded) </t>
    </r>
    <r>
      <rPr>
        <b/>
        <vertAlign val="superscript"/>
        <sz val="10"/>
        <color rgb="FF000000"/>
        <rFont val="Times New Roman"/>
        <family val="1"/>
      </rPr>
      <t>d</t>
    </r>
  </si>
  <si>
    <r>
      <t xml:space="preserve">Respondents Per Year </t>
    </r>
    <r>
      <rPr>
        <b/>
        <vertAlign val="superscript"/>
        <sz val="10"/>
        <color rgb="FF000000"/>
        <rFont val="Times New Roman"/>
        <family val="1"/>
      </rPr>
      <t>a</t>
    </r>
  </si>
  <si>
    <t>Management Hours Per Year (F=Ex0.05)</t>
  </si>
  <si>
    <t>Clerical Hours Per Year (G=Ex0.1)</t>
  </si>
  <si>
    <t>Category</t>
  </si>
  <si>
    <t>Number of Respondents</t>
  </si>
  <si>
    <t>Number of Responses</t>
  </si>
  <si>
    <t>Private</t>
  </si>
  <si>
    <t>Total</t>
  </si>
  <si>
    <t>1) New Sources</t>
  </si>
  <si>
    <t>2) Existing Sources</t>
  </si>
  <si>
    <t># Respondents per year</t>
  </si>
  <si>
    <t>Private (New)</t>
  </si>
  <si>
    <t>Private (Existing)</t>
  </si>
  <si>
    <t>Private (Total)</t>
  </si>
  <si>
    <t>Public (Existing)</t>
  </si>
  <si>
    <t>Table 2: Average Annual EPA Burden and Cost – NSPS for Small Municipal Waste Combustors (40 CFR Part 60, Subpart AAAA) (Renewal)</t>
  </si>
  <si>
    <t>A. Familiarization with rule requirements</t>
  </si>
  <si>
    <t>hr/response</t>
  </si>
  <si>
    <t>Public</t>
  </si>
  <si>
    <t>Total Cost Per Year, $</t>
  </si>
  <si>
    <r>
      <t xml:space="preserve">3. Reporting Requirements for Private Sources </t>
    </r>
    <r>
      <rPr>
        <b/>
        <vertAlign val="superscript"/>
        <sz val="10"/>
        <color rgb="FF000000"/>
        <rFont val="Times New Roman"/>
        <family val="1"/>
      </rPr>
      <t>b</t>
    </r>
  </si>
  <si>
    <r>
      <t xml:space="preserve">4. Recordkeeping Requirements for Private Sources </t>
    </r>
    <r>
      <rPr>
        <b/>
        <vertAlign val="superscript"/>
        <sz val="10"/>
        <color rgb="FF000000"/>
        <rFont val="Times New Roman"/>
        <family val="1"/>
      </rPr>
      <t>b</t>
    </r>
  </si>
  <si>
    <r>
      <t xml:space="preserve">6)  Annual compliance reports </t>
    </r>
    <r>
      <rPr>
        <vertAlign val="superscript"/>
        <sz val="10"/>
        <color rgb="FF000000"/>
        <rFont val="Times New Roman"/>
        <family val="1"/>
      </rPr>
      <t>d</t>
    </r>
  </si>
  <si>
    <r>
      <t xml:space="preserve">a) RATA audit (one per year) </t>
    </r>
    <r>
      <rPr>
        <vertAlign val="superscript"/>
        <sz val="10"/>
        <color rgb="FF000000"/>
        <rFont val="Times New Roman"/>
        <family val="1"/>
      </rPr>
      <t>d, e, h</t>
    </r>
  </si>
  <si>
    <r>
      <t xml:space="preserve">b) RAA audit (three per year) </t>
    </r>
    <r>
      <rPr>
        <vertAlign val="superscript"/>
        <sz val="10"/>
        <color rgb="FF000000"/>
        <rFont val="Times New Roman"/>
        <family val="1"/>
      </rPr>
      <t>f, h</t>
    </r>
  </si>
  <si>
    <r>
      <t xml:space="preserve">c) Daily calibration and operation </t>
    </r>
    <r>
      <rPr>
        <vertAlign val="superscript"/>
        <sz val="10"/>
        <color rgb="FF000000"/>
        <rFont val="Times New Roman"/>
        <family val="1"/>
      </rPr>
      <t>g</t>
    </r>
  </si>
  <si>
    <r>
      <t>h</t>
    </r>
    <r>
      <rPr>
        <sz val="10"/>
        <color theme="1"/>
        <rFont val="Times New Roman"/>
        <family val="1"/>
      </rPr>
      <t xml:space="preserve">  RATA audits are performed for one of the four quarterly audits.  RAA tests are performed for three of the four quarterly audits.  Audits of the diluent monitor (O</t>
    </r>
    <r>
      <rPr>
        <vertAlign val="subscript"/>
        <sz val="10"/>
        <color theme="1"/>
        <rFont val="Times New Roman"/>
        <family val="1"/>
      </rPr>
      <t>2</t>
    </r>
    <r>
      <rPr>
        <sz val="10"/>
        <color theme="1"/>
        <rFont val="Times New Roman"/>
        <family val="1"/>
      </rPr>
      <t xml:space="preserve"> or CO</t>
    </r>
    <r>
      <rPr>
        <vertAlign val="subscript"/>
        <sz val="10"/>
        <color theme="1"/>
        <rFont val="Times New Roman"/>
        <family val="1"/>
      </rPr>
      <t>2</t>
    </r>
    <r>
      <rPr>
        <sz val="10"/>
        <color theme="1"/>
        <rFont val="Times New Roman"/>
        <family val="1"/>
      </rPr>
      <t>) are not required because tests on SO</t>
    </r>
    <r>
      <rPr>
        <vertAlign val="subscript"/>
        <sz val="10"/>
        <color theme="1"/>
        <rFont val="Times New Roman"/>
        <family val="1"/>
      </rPr>
      <t>2</t>
    </r>
    <r>
      <rPr>
        <sz val="10"/>
        <color theme="1"/>
        <rFont val="Times New Roman"/>
        <family val="1"/>
      </rPr>
      <t xml:space="preserve"> and CO monitors will incorporate the use of the diluent monitor.</t>
    </r>
  </si>
  <si>
    <r>
      <t xml:space="preserve">k  </t>
    </r>
    <r>
      <rPr>
        <sz val="10"/>
        <rFont val="Times New Roman"/>
        <family val="1"/>
      </rPr>
      <t>Totals have been rounded to 3 significant figures.  Figures may not add exactly due to rounding.</t>
    </r>
  </si>
  <si>
    <r>
      <t xml:space="preserve">TOTAL LABOR BURDEN AND COST (rounded): </t>
    </r>
    <r>
      <rPr>
        <b/>
        <vertAlign val="superscript"/>
        <sz val="10"/>
        <color rgb="FF000000"/>
        <rFont val="Times New Roman"/>
        <family val="1"/>
      </rPr>
      <t>k</t>
    </r>
  </si>
  <si>
    <r>
      <t>TOTAL CAPITAL AND O&amp;M COST (rounded):</t>
    </r>
    <r>
      <rPr>
        <b/>
        <vertAlign val="superscript"/>
        <sz val="10"/>
        <rFont val="Times New Roman"/>
        <family val="1"/>
      </rPr>
      <t>k</t>
    </r>
  </si>
  <si>
    <r>
      <t>GRAND TOTAL (rounded):</t>
    </r>
    <r>
      <rPr>
        <b/>
        <vertAlign val="superscript"/>
        <sz val="10"/>
        <rFont val="Times New Roman"/>
        <family val="1"/>
      </rPr>
      <t>k</t>
    </r>
  </si>
  <si>
    <r>
      <t xml:space="preserve">1) Record startups, shutdowns, and malfunctions </t>
    </r>
    <r>
      <rPr>
        <vertAlign val="superscript"/>
        <sz val="10"/>
        <color rgb="FF000000"/>
        <rFont val="Times New Roman"/>
        <family val="1"/>
      </rPr>
      <t>j</t>
    </r>
  </si>
  <si>
    <r>
      <t xml:space="preserve">2) Records of all emission rates, computations, tests </t>
    </r>
    <r>
      <rPr>
        <vertAlign val="superscript"/>
        <sz val="10"/>
        <color rgb="FF000000"/>
        <rFont val="Times New Roman"/>
        <family val="1"/>
      </rPr>
      <t>j</t>
    </r>
  </si>
  <si>
    <r>
      <t>j</t>
    </r>
    <r>
      <rPr>
        <sz val="10"/>
        <color theme="1"/>
        <rFont val="Times New Roman"/>
        <family val="1"/>
      </rPr>
      <t xml:space="preserve">  Assumes 47 weeks of operation (90 percent availability) per year per facility.</t>
    </r>
  </si>
  <si>
    <r>
      <t xml:space="preserve">3. Reporting Requirements for State/Local Government Sources </t>
    </r>
    <r>
      <rPr>
        <b/>
        <vertAlign val="superscript"/>
        <sz val="10"/>
        <color rgb="FF000000"/>
        <rFont val="Times New Roman"/>
        <family val="1"/>
      </rPr>
      <t>c</t>
    </r>
  </si>
  <si>
    <r>
      <t xml:space="preserve">4. Recordkeeping Requirements for State/Local Government Sources </t>
    </r>
    <r>
      <rPr>
        <b/>
        <vertAlign val="superscript"/>
        <sz val="10"/>
        <color rgb="FF000000"/>
        <rFont val="Times New Roman"/>
        <family val="1"/>
      </rPr>
      <t>c</t>
    </r>
  </si>
  <si>
    <r>
      <t>c</t>
    </r>
    <r>
      <rPr>
        <sz val="10"/>
        <color theme="1"/>
        <rFont val="Times New Roman"/>
        <family val="1"/>
      </rPr>
      <t xml:space="preserve">  Assumes a total of 2 excess emissions reports from all affected facilities.</t>
    </r>
  </si>
  <si>
    <r>
      <t>a</t>
    </r>
    <r>
      <rPr>
        <sz val="10"/>
        <color theme="1"/>
        <rFont val="Times New Roman"/>
        <family val="1"/>
      </rPr>
      <t xml:space="preserve">  We have assumed that the average number of existing respondents that will be subject to the rule will be 6.  There will be no additional new sources that will become subject to the rule over the three-year period of this ICR. </t>
    </r>
  </si>
  <si>
    <r>
      <t>d</t>
    </r>
    <r>
      <rPr>
        <sz val="10"/>
        <color theme="1"/>
        <rFont val="Times New Roman"/>
        <family val="1"/>
      </rPr>
      <t xml:space="preserve"> There are an average of 1.33 affected facilities (i.e., sources or units) per respondent [8 facilities at 6 plants = 1.33 (Rounded)].</t>
    </r>
  </si>
  <si>
    <r>
      <t>e</t>
    </r>
    <r>
      <rPr>
        <sz val="10"/>
        <color theme="1"/>
        <rFont val="Times New Roman"/>
        <family val="1"/>
      </rPr>
      <t xml:space="preserve">  Relative accuracy test audits (RATA) occur once per year for each affected facility (1 x 1.33 = 1.33).</t>
    </r>
  </si>
  <si>
    <r>
      <t xml:space="preserve">f </t>
    </r>
    <r>
      <rPr>
        <sz val="10"/>
        <color theme="1"/>
        <rFont val="Times New Roman"/>
        <family val="1"/>
      </rPr>
      <t xml:space="preserve"> Relative accuracy audits (RAA) occur three times per year for each affected facility (3 x 1.33 = 4).</t>
    </r>
  </si>
  <si>
    <r>
      <t>g</t>
    </r>
    <r>
      <rPr>
        <sz val="10"/>
        <color theme="1"/>
        <rFont val="Times New Roman"/>
        <family val="1"/>
      </rPr>
      <t xml:space="preserve"> Daily calibration and operation data occurs daily (365 x 1.33 = 485.5).</t>
    </r>
  </si>
  <si>
    <r>
      <t>a</t>
    </r>
    <r>
      <rPr>
        <sz val="10"/>
        <color theme="1"/>
        <rFont val="Times New Roman"/>
        <family val="1"/>
      </rPr>
      <t xml:space="preserve">  We have assumed that the average number of respondents that will be subject to the rule will be 6.  There will be no additional new sources that will become subject to the rule over the three-year period of this ICR. </t>
    </r>
  </si>
  <si>
    <r>
      <rPr>
        <vertAlign val="superscript"/>
        <sz val="10"/>
        <color theme="1"/>
        <rFont val="Times New Roman"/>
        <family val="1"/>
      </rPr>
      <t>c</t>
    </r>
    <r>
      <rPr>
        <sz val="10"/>
        <color theme="1"/>
        <rFont val="Times New Roman"/>
        <family val="1"/>
      </rPr>
      <t xml:space="preserve"> Totals have been rounded to 3 significant digits. Figures may not add exactly due to rounding. </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</si>
  <si>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c</t>
    </r>
  </si>
  <si>
    <t>Total O&amp;M, 
(E X F)</t>
  </si>
  <si>
    <r>
      <t>Number of Respondents with O&amp;M</t>
    </r>
    <r>
      <rPr>
        <b/>
        <vertAlign val="superscript"/>
        <sz val="10"/>
        <color theme="1"/>
        <rFont val="Times New Roman"/>
        <family val="1"/>
      </rPr>
      <t xml:space="preserve"> b</t>
    </r>
  </si>
  <si>
    <t>Annual O&amp;M Costs for One Respondent</t>
  </si>
  <si>
    <t>Total Capital/Startup Cost,  (B X C)</t>
  </si>
  <si>
    <r>
      <t xml:space="preserve">Number of New  Respondents </t>
    </r>
    <r>
      <rPr>
        <b/>
        <vertAlign val="superscript"/>
        <sz val="10"/>
        <color theme="1"/>
        <rFont val="Times New Roman"/>
        <family val="1"/>
      </rPr>
      <t>a</t>
    </r>
  </si>
  <si>
    <t>Capital/Startup Cost for One Respondent</t>
  </si>
  <si>
    <t>Continuous Monitoring Device</t>
  </si>
  <si>
    <t>(G)</t>
  </si>
  <si>
    <t>(F)</t>
  </si>
  <si>
    <t>(E)</t>
  </si>
  <si>
    <t>(D)</t>
  </si>
  <si>
    <t>(C)</t>
  </si>
  <si>
    <t>(B)</t>
  </si>
  <si>
    <t>(A)</t>
  </si>
  <si>
    <r>
      <t>Capital/Startup vs. Operation and Maintenance (O&amp;M) Costs</t>
    </r>
    <r>
      <rPr>
        <sz val="10"/>
        <color theme="1"/>
        <rFont val="Times New Roman"/>
        <family val="1"/>
      </rPr>
      <t> </t>
    </r>
  </si>
  <si>
    <t>Load monitors, temperature monitors, and carbon federate monitors (Sections 60.1315 thru 60.1335)</t>
  </si>
  <si>
    <r>
      <rPr>
        <vertAlign val="superscript"/>
        <sz val="10"/>
        <color theme="1"/>
        <rFont val="Times New Roman"/>
        <family val="1"/>
      </rPr>
      <t xml:space="preserve">a  </t>
    </r>
    <r>
      <rPr>
        <sz val="10"/>
        <color theme="1"/>
        <rFont val="Times New Roman"/>
        <family val="1"/>
      </rPr>
      <t xml:space="preserve">We estimate that no additional facilities will become subject to this subpart over the next three years. </t>
    </r>
  </si>
  <si>
    <r>
      <rPr>
        <vertAlign val="superscript"/>
        <sz val="10"/>
        <color theme="1"/>
        <rFont val="Times New Roman"/>
        <family val="1"/>
      </rPr>
      <t xml:space="preserve">b  </t>
    </r>
    <r>
      <rPr>
        <sz val="10"/>
        <color theme="1"/>
        <rFont val="Times New Roman"/>
        <family val="1"/>
      </rPr>
      <t>The estimated number of facilities with O&amp;M costs includes the 8 existing small MWC units (at 6 plants).</t>
    </r>
  </si>
  <si>
    <t>Total Annual Responses E=(BxC)+D</t>
  </si>
  <si>
    <t>Number of Existing Respondents That Keep Records But Do Not Submit Reports</t>
  </si>
  <si>
    <t>Information Collection Activity</t>
  </si>
  <si>
    <t>Total Annual Responses</t>
  </si>
  <si>
    <r>
      <t>Plant Startup (Waste Separation Plan, Notifications, etc.)</t>
    </r>
    <r>
      <rPr>
        <vertAlign val="superscript"/>
        <sz val="10"/>
        <color theme="1"/>
        <rFont val="Times New Roman"/>
        <family val="1"/>
      </rPr>
      <t>a</t>
    </r>
  </si>
  <si>
    <r>
      <t>Notifications (Performance Test, CEMS Demonstration, etc.)</t>
    </r>
    <r>
      <rPr>
        <vertAlign val="superscript"/>
        <sz val="10"/>
        <color theme="1"/>
        <rFont val="Times New Roman"/>
        <family val="1"/>
      </rPr>
      <t>a</t>
    </r>
  </si>
  <si>
    <r>
      <t>Annual Reports</t>
    </r>
    <r>
      <rPr>
        <vertAlign val="superscript"/>
        <sz val="10"/>
        <color theme="1"/>
        <rFont val="Times New Roman"/>
        <family val="1"/>
      </rPr>
      <t>b</t>
    </r>
  </si>
  <si>
    <r>
      <t>Semiannual Excess Emission Reports</t>
    </r>
    <r>
      <rPr>
        <vertAlign val="superscript"/>
        <sz val="10"/>
        <color theme="1"/>
        <rFont val="Times New Roman"/>
        <family val="1"/>
      </rPr>
      <t>c</t>
    </r>
  </si>
  <si>
    <r>
      <rPr>
        <vertAlign val="superscript"/>
        <sz val="10"/>
        <color rgb="FF000000"/>
        <rFont val="Times New Roman"/>
        <family val="1"/>
      </rPr>
      <t>b</t>
    </r>
    <r>
      <rPr>
        <sz val="10"/>
        <color rgb="FF000000"/>
        <rFont val="Times New Roman"/>
        <family val="1"/>
      </rPr>
      <t xml:space="preserve"> There is an average of 1.33 affected facility (i.e. sources or units) per respondent (i.e. plant). 
   8 facilities / 6 plants = 1.33 facilities/plant (rounded). </t>
    </r>
  </si>
  <si>
    <r>
      <rPr>
        <vertAlign val="superscript"/>
        <sz val="10"/>
        <rFont val="Times New Roman"/>
        <family val="1"/>
      </rPr>
      <t xml:space="preserve">c </t>
    </r>
    <r>
      <rPr>
        <sz val="10"/>
        <rFont val="Times New Roman"/>
        <family val="1"/>
      </rPr>
      <t>Assumes a total of 2 semiannual excess emission reports (1 report for a privately-owned source and 1 report for a state/local government-owned source).</t>
    </r>
  </si>
  <si>
    <r>
      <t xml:space="preserve">a </t>
    </r>
    <r>
      <rPr>
        <sz val="10"/>
        <color rgb="FF000000"/>
        <rFont val="Times New Roman"/>
        <family val="1"/>
      </rPr>
      <t xml:space="preserve">  New respondents include sources with constructed and reconstructed affected facilities.</t>
    </r>
  </si>
  <si>
    <t>Average</t>
  </si>
  <si>
    <t>Number of Respondents (E=A+B+C-D)</t>
  </si>
  <si>
    <t>Number of Existing Respondents That Are Also New Respondents</t>
  </si>
  <si>
    <t>Number of Existing Respondents that keep records but do not submit reports</t>
  </si>
  <si>
    <t>Number of Existing Respondents</t>
  </si>
  <si>
    <r>
      <t xml:space="preserve">Number of New Respondents </t>
    </r>
    <r>
      <rPr>
        <b/>
        <vertAlign val="superscript"/>
        <sz val="10"/>
        <color rgb="FF000000"/>
        <rFont val="Times New Roman"/>
        <family val="1"/>
      </rPr>
      <t>a</t>
    </r>
  </si>
  <si>
    <t>Year</t>
  </si>
  <si>
    <t>Respondents That Do Not Submit Any Reports</t>
  </si>
  <si>
    <t>Respondents That Submit Reports</t>
  </si>
  <si>
    <t>Annualized Capital O&amp;M</t>
  </si>
  <si>
    <t>Total Estimated Costs</t>
  </si>
  <si>
    <t>Total Estimated Burden Hours</t>
  </si>
  <si>
    <t>Hours per Response</t>
  </si>
  <si>
    <t>ICR Summary Information</t>
  </si>
  <si>
    <r>
      <t>b</t>
    </r>
    <r>
      <rPr>
        <sz val="10"/>
        <color theme="1"/>
        <rFont val="Times New Roman"/>
        <family val="1"/>
      </rPr>
      <t xml:space="preserve">  This ICR uses the following labor rates for private sources: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The rates have been increased by 110% to account for </t>
    </r>
    <r>
      <rPr>
        <sz val="10"/>
        <rFont val="Times New Roman"/>
        <family val="1"/>
      </rPr>
      <t>varying industry wage rates and the additional overhead business costs of employing workers beyond their wages and benefits, including business expenses associated with hiring, training, and equipping their employees.</t>
    </r>
  </si>
  <si>
    <r>
      <rPr>
        <vertAlign val="superscript"/>
        <sz val="10"/>
        <color rgb="FF000000"/>
        <rFont val="Times New Roman"/>
        <family val="1"/>
      </rPr>
      <t>a</t>
    </r>
    <r>
      <rPr>
        <sz val="10"/>
        <color rgb="FF000000"/>
        <rFont val="Times New Roman"/>
        <family val="1"/>
      </rPr>
      <t xml:space="preserve">  </t>
    </r>
    <r>
      <rPr>
        <sz val="10"/>
        <rFont val="Times New Roman"/>
        <family val="1"/>
      </rPr>
      <t>New respondents include sources with constructed, reconstructed and modified affected facilities.</t>
    </r>
    <r>
      <rPr>
        <b/>
        <sz val="10"/>
        <color rgb="FFFF0000"/>
        <rFont val="Times New Roman"/>
        <family val="1"/>
      </rPr>
      <t xml:space="preserve"> </t>
    </r>
    <r>
      <rPr>
        <sz val="10"/>
        <color rgb="FF000000"/>
        <rFont val="Times New Roman"/>
        <family val="1"/>
      </rPr>
      <t xml:space="preserve">We assume no new respondents will be subject to the rule in the next three years.  </t>
    </r>
  </si>
  <si>
    <r>
      <t>c</t>
    </r>
    <r>
      <rPr>
        <sz val="10"/>
        <color theme="1"/>
        <rFont val="Times New Roman"/>
        <family val="1"/>
      </rPr>
      <t xml:space="preserve"> This ICR uses the following labor rates for public sources: Managerial rate of $70.56 (GS-13, Step </t>
    </r>
    <r>
      <rPr>
        <sz val="10"/>
        <rFont val="Times New Roman"/>
        <family val="1"/>
      </rPr>
      <t xml:space="preserve">5, $44.10 + 60%), Technical rate of $52.37 (GS-12, Step 1, $32.73 </t>
    </r>
    <r>
      <rPr>
        <sz val="10"/>
        <color theme="1"/>
        <rFont val="Times New Roman"/>
        <family val="1"/>
      </rPr>
      <t>+ 60%), and Clerical rate of $28.34 (GS-6, Step 3, $</t>
    </r>
    <r>
      <rPr>
        <sz val="10"/>
        <rFont val="Times New Roman"/>
        <family val="1"/>
      </rPr>
      <t>17.17 + 60%</t>
    </r>
    <r>
      <rPr>
        <sz val="10"/>
        <color theme="1"/>
        <rFont val="Times New Roman"/>
        <family val="1"/>
      </rPr>
      <t xml:space="preserve">).  These rates are from the Office of Personnel Management (OPM), “2022 General Schedule” which excludes locality rates of pay. The rates have been increased by 60 percent to account for the benefit packages available to government employees. </t>
    </r>
  </si>
  <si>
    <r>
      <t xml:space="preserve">b </t>
    </r>
    <r>
      <rPr>
        <sz val="10"/>
        <color theme="1"/>
        <rFont val="Times New Roman"/>
        <family val="1"/>
      </rPr>
      <t xml:space="preserve"> This cost is based on the following labor rates: Managerial rate of $70.56 (GS-13, Step 5, $44.10 + 60%), Technical rate of $52.37 (GS-12, Step 1, $32.73 + 60%), and Clerical rate of $28.34 (GS-6, Step 3, $</t>
    </r>
    <r>
      <rPr>
        <sz val="10"/>
        <rFont val="Times New Roman"/>
        <family val="1"/>
      </rPr>
      <t>17.17</t>
    </r>
    <r>
      <rPr>
        <b/>
        <sz val="10"/>
        <color rgb="FFFF0000"/>
        <rFont val="Times New Roman"/>
        <family val="1"/>
      </rPr>
      <t xml:space="preserve"> </t>
    </r>
    <r>
      <rPr>
        <sz val="10"/>
        <color theme="1"/>
        <rFont val="Times New Roman"/>
        <family val="1"/>
      </rPr>
      <t xml:space="preserve">+ 60%).  These rates are from the Office of Personnel Management (OPM), “2022 General Schedule” which excludes locality rates of pay. The rates have been increased by 60 percent to account for the benefit packages available to government employees.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</si>
</sst>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quot;$&quot;#,##0"/>
    <numFmt numFmtId="165" formatCode="0.0"/>
    <numFmt numFmtId="166" formatCode="General_)"/>
    <numFmt numFmtId="167" formatCode="&quot;$&quot;#,##0.00"/>
  </numFmts>
  <fonts count="30" x14ac:knownFonts="1">
    <font>
      <sz val="11"/>
      <color theme="1"/>
      <name val="Calibri"/>
      <family val="2"/>
      <scheme val="minor"/>
    </font>
    <font>
      <sz val="10"/>
      <color theme="1"/>
      <name val="Times New Roman"/>
      <family val="1"/>
    </font>
    <font>
      <sz val="10"/>
      <color rgb="FF000000"/>
      <name val="Times New Roman"/>
      <family val="1"/>
    </font>
    <font>
      <b/>
      <u/>
      <sz val="10"/>
      <color theme="1"/>
      <name val="Times New Roman"/>
      <family val="1"/>
    </font>
    <font>
      <vertAlign val="superscript"/>
      <sz val="10"/>
      <color theme="1"/>
      <name val="Times New Roman"/>
      <family val="1"/>
    </font>
    <font>
      <vertAlign val="subscript"/>
      <sz val="10"/>
      <color theme="1"/>
      <name val="Times New Roman"/>
      <family val="1"/>
    </font>
    <font>
      <sz val="12"/>
      <color theme="0"/>
      <name val="Times New Roman"/>
      <family val="1"/>
    </font>
    <font>
      <b/>
      <sz val="10"/>
      <name val="Times New Roman"/>
      <family val="1"/>
    </font>
    <font>
      <b/>
      <vertAlign val="superscript"/>
      <sz val="10"/>
      <name val="Times New Roman"/>
      <family val="1"/>
    </font>
    <font>
      <sz val="10"/>
      <name val="Times New Roman"/>
      <family val="1"/>
    </font>
    <font>
      <vertAlign val="superscript"/>
      <sz val="10"/>
      <name val="Times New Roman"/>
      <family val="1"/>
    </font>
    <font>
      <b/>
      <sz val="10"/>
      <color rgb="FF000000"/>
      <name val="Times New Roman"/>
      <family val="1"/>
    </font>
    <font>
      <b/>
      <vertAlign val="superscript"/>
      <sz val="10"/>
      <color rgb="FF000000"/>
      <name val="Times New Roman"/>
      <family val="1"/>
    </font>
    <font>
      <vertAlign val="superscript"/>
      <sz val="10"/>
      <color rgb="FF000000"/>
      <name val="Times New Roman"/>
      <family val="1"/>
    </font>
    <font>
      <b/>
      <i/>
      <sz val="10"/>
      <color rgb="FF000000"/>
      <name val="Times New Roman"/>
      <family val="1"/>
    </font>
    <font>
      <i/>
      <sz val="10"/>
      <color rgb="FF000000"/>
      <name val="Times New Roman"/>
      <family val="1"/>
    </font>
    <font>
      <i/>
      <sz val="10"/>
      <color theme="1"/>
      <name val="Times New Roman"/>
      <family val="1"/>
    </font>
    <font>
      <sz val="10"/>
      <color theme="1"/>
      <name val="Calibri"/>
      <family val="2"/>
      <scheme val="minor"/>
    </font>
    <font>
      <sz val="10"/>
      <color rgb="FFFF0000"/>
      <name val="Times New Roman"/>
      <family val="1"/>
    </font>
    <font>
      <sz val="11"/>
      <color theme="1"/>
      <name val="Times New Roman"/>
      <family val="1"/>
    </font>
    <font>
      <b/>
      <sz val="11"/>
      <color theme="1"/>
      <name val="Calibri"/>
      <family val="2"/>
      <scheme val="minor"/>
    </font>
    <font>
      <sz val="12"/>
      <name val="Times New Roman"/>
      <family val="1"/>
    </font>
    <font>
      <sz val="11"/>
      <color rgb="FFFF0000"/>
      <name val="Calibri"/>
      <family val="2"/>
      <scheme val="minor"/>
    </font>
    <font>
      <b/>
      <sz val="11"/>
      <color theme="1"/>
      <name val="Times New Roman"/>
      <family val="1"/>
    </font>
    <font>
      <sz val="10"/>
      <color rgb="FFFF0000"/>
      <name val="Calibri"/>
      <family val="2"/>
      <scheme val="minor"/>
    </font>
    <font>
      <b/>
      <sz val="10"/>
      <color theme="1"/>
      <name val="Times New Roman"/>
      <family val="1"/>
    </font>
    <font>
      <b/>
      <vertAlign val="superscript"/>
      <sz val="10"/>
      <color theme="1"/>
      <name val="Times New Roman"/>
      <family val="1"/>
    </font>
    <font>
      <sz val="8"/>
      <name val="Helv"/>
    </font>
    <font>
      <b/>
      <sz val="12"/>
      <color rgb="FF000000"/>
      <name val="Times New Roman"/>
      <family val="1"/>
    </font>
    <font>
      <b/>
      <sz val="10"/>
      <color rgb="FFFF0000"/>
      <name val="Times New Roman"/>
      <family val="1"/>
    </font>
  </fonts>
  <fills count="3">
    <fill>
      <patternFill patternType="none"/>
    </fill>
    <fill>
      <patternFill patternType="gray125"/>
    </fill>
    <fill>
      <patternFill patternType="solid">
        <fgColor rgb="FFD8D8D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6" fontId="27" fillId="0" borderId="0"/>
  </cellStyleXfs>
  <cellXfs count="114">
    <xf numFmtId="0" fontId="0" fillId="0" borderId="0" xfId="0"/>
    <xf numFmtId="0" fontId="3" fillId="0" borderId="0" xfId="0" applyFont="1" applyAlignment="1">
      <alignment vertical="center"/>
    </xf>
    <xf numFmtId="0" fontId="1" fillId="0" borderId="1" xfId="0" applyFont="1" applyBorder="1"/>
    <xf numFmtId="0" fontId="1" fillId="0" borderId="0" xfId="0" applyFont="1" applyAlignment="1">
      <alignment vertical="center"/>
    </xf>
    <xf numFmtId="0" fontId="6" fillId="0" borderId="0" xfId="0" applyFont="1"/>
    <xf numFmtId="0" fontId="7" fillId="0" borderId="3" xfId="0" applyFont="1" applyBorder="1"/>
    <xf numFmtId="0" fontId="9" fillId="0" borderId="2" xfId="0" applyFont="1" applyBorder="1" applyAlignment="1">
      <alignment horizontal="center"/>
    </xf>
    <xf numFmtId="0" fontId="9" fillId="0" borderId="3" xfId="0" applyFont="1" applyBorder="1" applyAlignment="1">
      <alignment horizontal="center"/>
    </xf>
    <xf numFmtId="164" fontId="7" fillId="0" borderId="1" xfId="0" applyNumberFormat="1" applyFont="1" applyBorder="1" applyAlignment="1">
      <alignment horizontal="right"/>
    </xf>
    <xf numFmtId="0" fontId="9" fillId="0" borderId="0" xfId="0" applyFont="1"/>
    <xf numFmtId="0" fontId="11"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8"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2" fillId="0" borderId="1" xfId="0" applyFont="1" applyBorder="1" applyAlignment="1">
      <alignment vertical="center"/>
    </xf>
    <xf numFmtId="0" fontId="1"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15" fillId="0" borderId="1" xfId="0" applyFont="1" applyBorder="1" applyAlignment="1">
      <alignment vertical="center"/>
    </xf>
    <xf numFmtId="0" fontId="11" fillId="0" borderId="1" xfId="0" applyFont="1" applyBorder="1" applyAlignment="1">
      <alignment vertical="center" wrapText="1"/>
    </xf>
    <xf numFmtId="6" fontId="11" fillId="0" borderId="1" xfId="0" applyNumberFormat="1" applyFont="1" applyBorder="1" applyAlignment="1">
      <alignment horizontal="right" vertical="center" wrapText="1"/>
    </xf>
    <xf numFmtId="6" fontId="14" fillId="0" borderId="1" xfId="0" applyNumberFormat="1" applyFont="1" applyBorder="1" applyAlignment="1">
      <alignment horizontal="right" vertical="center" wrapText="1"/>
    </xf>
    <xf numFmtId="0" fontId="17" fillId="0" borderId="0" xfId="0" applyFont="1"/>
    <xf numFmtId="0" fontId="19" fillId="0" borderId="0" xfId="0" applyFont="1"/>
    <xf numFmtId="0" fontId="0" fillId="0" borderId="1" xfId="0" applyBorder="1"/>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0" fillId="0" borderId="1" xfId="0" applyFont="1" applyBorder="1" applyAlignment="1">
      <alignment horizontal="center"/>
    </xf>
    <xf numFmtId="0" fontId="20" fillId="0" borderId="1" xfId="0" applyFont="1" applyBorder="1" applyAlignment="1">
      <alignment horizontal="center" wrapText="1"/>
    </xf>
    <xf numFmtId="0" fontId="0" fillId="0" borderId="1" xfId="0" applyBorder="1" applyAlignment="1">
      <alignment vertical="top"/>
    </xf>
    <xf numFmtId="0" fontId="4" fillId="0" borderId="0" xfId="0" applyFont="1" applyAlignment="1">
      <alignment vertical="center"/>
    </xf>
    <xf numFmtId="0" fontId="0" fillId="0" borderId="0" xfId="0" applyAlignment="1">
      <alignment vertical="center"/>
    </xf>
    <xf numFmtId="8" fontId="4" fillId="0" borderId="0" xfId="0" applyNumberFormat="1" applyFont="1" applyAlignment="1">
      <alignment vertical="center"/>
    </xf>
    <xf numFmtId="0" fontId="2" fillId="0" borderId="1" xfId="0" applyFont="1" applyFill="1" applyBorder="1" applyAlignment="1">
      <alignment vertical="center" wrapText="1"/>
    </xf>
    <xf numFmtId="2"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1" fontId="2" fillId="0" borderId="1" xfId="0" applyNumberFormat="1" applyFont="1" applyBorder="1" applyAlignment="1">
      <alignment horizontal="center" vertical="center" wrapText="1"/>
    </xf>
    <xf numFmtId="2"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1" fillId="0" borderId="0" xfId="0" applyFont="1"/>
    <xf numFmtId="1" fontId="0" fillId="0" borderId="0" xfId="0" applyNumberFormat="1"/>
    <xf numFmtId="0" fontId="22" fillId="0" borderId="0" xfId="0" applyFont="1"/>
    <xf numFmtId="0" fontId="9" fillId="0" borderId="1" xfId="0" applyFont="1" applyFill="1" applyBorder="1" applyAlignment="1">
      <alignment horizontal="center" vertical="center" wrapText="1"/>
    </xf>
    <xf numFmtId="0" fontId="23" fillId="0" borderId="0" xfId="0" applyFont="1" applyAlignment="1"/>
    <xf numFmtId="0" fontId="20" fillId="0" borderId="0" xfId="0" applyFont="1" applyAlignment="1"/>
    <xf numFmtId="0" fontId="11" fillId="0" borderId="1" xfId="0" applyFont="1" applyBorder="1" applyAlignment="1">
      <alignment horizontal="center" vertical="center" wrapText="1"/>
    </xf>
    <xf numFmtId="0" fontId="24" fillId="0" borderId="0" xfId="0" applyFont="1" applyAlignment="1">
      <alignment vertical="top" wrapText="1"/>
    </xf>
    <xf numFmtId="6" fontId="25" fillId="0" borderId="0" xfId="0" applyNumberFormat="1" applyFont="1" applyAlignment="1">
      <alignment horizontal="center" vertical="center" wrapText="1"/>
    </xf>
    <xf numFmtId="0" fontId="1" fillId="0" borderId="0" xfId="0" applyFont="1" applyAlignment="1">
      <alignment horizontal="center" vertical="center" wrapText="1"/>
    </xf>
    <xf numFmtId="0" fontId="25" fillId="0" borderId="0" xfId="0" applyFont="1" applyAlignment="1">
      <alignment vertical="center" wrapText="1"/>
    </xf>
    <xf numFmtId="6" fontId="17" fillId="0" borderId="0" xfId="0" applyNumberFormat="1" applyFont="1"/>
    <xf numFmtId="0" fontId="25" fillId="0" borderId="1" xfId="0" applyFont="1" applyBorder="1" applyAlignment="1">
      <alignment vertical="center" wrapText="1"/>
    </xf>
    <xf numFmtId="6"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6" fontId="1" fillId="0" borderId="0" xfId="0" applyNumberFormat="1" applyFont="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167" fontId="9" fillId="0" borderId="0" xfId="1" applyNumberFormat="1" applyFont="1" applyAlignment="1">
      <alignment horizontal="right" wrapText="1"/>
    </xf>
    <xf numFmtId="166" fontId="9" fillId="0" borderId="0" xfId="1" applyFont="1" applyAlignment="1">
      <alignment horizontal="center" vertical="center" wrapText="1"/>
    </xf>
    <xf numFmtId="6" fontId="0" fillId="0" borderId="0" xfId="0" applyNumberFormat="1"/>
    <xf numFmtId="1" fontId="25" fillId="0" borderId="5" xfId="0" applyNumberFormat="1" applyFont="1" applyBorder="1" applyAlignment="1">
      <alignment horizontal="center" vertical="center" wrapText="1"/>
    </xf>
    <xf numFmtId="0" fontId="25"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vertical="center" wrapText="1"/>
    </xf>
    <xf numFmtId="1" fontId="1" fillId="0" borderId="1" xfId="0" applyNumberFormat="1" applyFont="1" applyBorder="1" applyAlignment="1">
      <alignment horizontal="center" vertical="center" wrapText="1"/>
    </xf>
    <xf numFmtId="0" fontId="18" fillId="0" borderId="0" xfId="0" applyFont="1"/>
    <xf numFmtId="0" fontId="13" fillId="0" borderId="0" xfId="0" applyFont="1" applyAlignment="1">
      <alignment vertical="center"/>
    </xf>
    <xf numFmtId="3" fontId="0" fillId="0" borderId="0" xfId="0" applyNumberFormat="1"/>
    <xf numFmtId="41" fontId="0" fillId="0" borderId="0" xfId="0" applyNumberFormat="1"/>
    <xf numFmtId="0" fontId="0" fillId="0" borderId="0" xfId="0" applyFill="1"/>
    <xf numFmtId="6" fontId="2" fillId="0" borderId="1" xfId="0" applyNumberFormat="1" applyFont="1" applyBorder="1" applyAlignment="1">
      <alignment horizontal="right" vertical="center" wrapText="1"/>
    </xf>
    <xf numFmtId="1" fontId="2" fillId="0" borderId="1" xfId="0" applyNumberFormat="1" applyFont="1" applyFill="1" applyBorder="1" applyAlignment="1">
      <alignment horizontal="center" vertical="center" wrapText="1"/>
    </xf>
    <xf numFmtId="6" fontId="2" fillId="0" borderId="1" xfId="0" applyNumberFormat="1" applyFont="1" applyFill="1" applyBorder="1" applyAlignment="1">
      <alignment horizontal="right" vertical="center" wrapText="1"/>
    </xf>
    <xf numFmtId="0" fontId="17" fillId="0" borderId="0" xfId="0" applyFont="1" applyFill="1"/>
    <xf numFmtId="0" fontId="0" fillId="0" borderId="0" xfId="0" applyAlignment="1">
      <alignment horizontal="center"/>
    </xf>
    <xf numFmtId="0" fontId="4" fillId="0" borderId="0" xfId="0" applyFont="1" applyFill="1" applyAlignment="1">
      <alignment horizontal="left" vertical="center" wrapText="1"/>
    </xf>
    <xf numFmtId="0" fontId="11" fillId="0" borderId="1" xfId="0" applyFont="1" applyBorder="1" applyAlignment="1">
      <alignment horizontal="center" vertical="center" wrapText="1"/>
    </xf>
    <xf numFmtId="3" fontId="14" fillId="0" borderId="2" xfId="0" applyNumberFormat="1" applyFont="1" applyBorder="1" applyAlignment="1">
      <alignment horizontal="center" vertical="center" wrapText="1"/>
    </xf>
    <xf numFmtId="3" fontId="14" fillId="0" borderId="3" xfId="0" applyNumberFormat="1" applyFont="1" applyBorder="1" applyAlignment="1">
      <alignment horizontal="center" vertical="center" wrapText="1"/>
    </xf>
    <xf numFmtId="3" fontId="14" fillId="0" borderId="4"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4" fillId="0" borderId="0" xfId="0" applyFont="1" applyAlignment="1">
      <alignment horizontal="left" vertical="center" wrapText="1"/>
    </xf>
    <xf numFmtId="0" fontId="0" fillId="0" borderId="0" xfId="0" applyFill="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wrapText="1"/>
    </xf>
    <xf numFmtId="0" fontId="0" fillId="0" borderId="0" xfId="0" applyAlignment="1">
      <alignment horizontal="left" wrapText="1"/>
    </xf>
    <xf numFmtId="0" fontId="17" fillId="0" borderId="0" xfId="0" applyFont="1" applyAlignment="1">
      <alignment horizontal="left"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1" fontId="11" fillId="0" borderId="1" xfId="0" applyNumberFormat="1" applyFont="1" applyBorder="1" applyAlignment="1">
      <alignment horizontal="center" vertical="center" wrapText="1"/>
    </xf>
    <xf numFmtId="0" fontId="3" fillId="0" borderId="0" xfId="0" applyFont="1" applyAlignment="1">
      <alignment horizontal="left" vertical="center" wrapText="1"/>
    </xf>
    <xf numFmtId="0" fontId="18" fillId="0" borderId="0" xfId="0" applyFont="1" applyAlignment="1">
      <alignment horizontal="left" vertical="center" wrapText="1"/>
    </xf>
    <xf numFmtId="0" fontId="17" fillId="0" borderId="0" xfId="0" applyFont="1" applyAlignment="1">
      <alignment horizontal="left" vertical="center" wrapText="1"/>
    </xf>
    <xf numFmtId="0" fontId="28" fillId="0" borderId="1" xfId="0" applyFont="1" applyBorder="1" applyAlignment="1">
      <alignment horizontal="center" vertical="center" wrapText="1"/>
    </xf>
    <xf numFmtId="166" fontId="9" fillId="0" borderId="0" xfId="1" applyFont="1" applyAlignment="1">
      <alignment horizontal="left" vertical="top" wrapText="1"/>
    </xf>
    <xf numFmtId="0" fontId="2" fillId="0" borderId="0" xfId="0" applyFont="1" applyFill="1"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center" wrapText="1"/>
    </xf>
    <xf numFmtId="0" fontId="17" fillId="0" borderId="0" xfId="0" applyFont="1" applyAlignment="1">
      <alignment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11" fillId="0" borderId="1" xfId="0" applyFont="1" applyBorder="1" applyAlignment="1">
      <alignment vertical="center" wrapText="1"/>
    </xf>
  </cellXfs>
  <cellStyles count="2">
    <cellStyle name="Normal" xfId="0" builtinId="0"/>
    <cellStyle name="Normal_SSI Burden Estimate BML 060710" xfId="1" xr:uid="{191727B7-37BB-4AE9-A4A1-1B45248B26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B9227-1E4E-4165-902A-522F726609A0}">
  <dimension ref="A1:B7"/>
  <sheetViews>
    <sheetView tabSelected="1" workbookViewId="0">
      <selection activeCell="I22" sqref="I22"/>
    </sheetView>
  </sheetViews>
  <sheetFormatPr defaultRowHeight="14.5" x14ac:dyDescent="0.35"/>
  <cols>
    <col min="1" max="1" width="26.90625" bestFit="1" customWidth="1"/>
    <col min="2" max="2" width="10.54296875" bestFit="1" customWidth="1"/>
  </cols>
  <sheetData>
    <row r="1" spans="1:2" x14ac:dyDescent="0.35">
      <c r="A1" s="83" t="s">
        <v>169</v>
      </c>
      <c r="B1" s="83"/>
    </row>
    <row r="2" spans="1:2" x14ac:dyDescent="0.35">
      <c r="A2" t="s">
        <v>168</v>
      </c>
      <c r="B2" s="77">
        <f>'Table 1'!L95</f>
        <v>1870</v>
      </c>
    </row>
    <row r="3" spans="1:2" x14ac:dyDescent="0.35">
      <c r="A3" t="s">
        <v>86</v>
      </c>
      <c r="B3">
        <f>Respondents!F8</f>
        <v>6</v>
      </c>
    </row>
    <row r="4" spans="1:2" x14ac:dyDescent="0.35">
      <c r="A4" t="s">
        <v>167</v>
      </c>
      <c r="B4" s="76">
        <f>'Table 1'!F95</f>
        <v>18700</v>
      </c>
    </row>
    <row r="5" spans="1:2" x14ac:dyDescent="0.35">
      <c r="A5" t="s">
        <v>166</v>
      </c>
      <c r="B5" s="68">
        <f>'Table 1'!I97</f>
        <v>2180000</v>
      </c>
    </row>
    <row r="6" spans="1:2" x14ac:dyDescent="0.35">
      <c r="A6" t="s">
        <v>165</v>
      </c>
      <c r="B6" s="68">
        <f>'Table 1'!I96</f>
        <v>154000</v>
      </c>
    </row>
    <row r="7" spans="1:2" x14ac:dyDescent="0.35">
      <c r="A7" t="s">
        <v>148</v>
      </c>
      <c r="B7" s="49">
        <f>Responses!E8</f>
        <v>10</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10"/>
  <sheetViews>
    <sheetView zoomScale="89" zoomScaleNormal="89" workbookViewId="0">
      <pane ySplit="6" topLeftCell="A94" activePane="bottomLeft" state="frozen"/>
      <selection pane="bottomLeft" activeCell="A102" sqref="A102:I102"/>
    </sheetView>
  </sheetViews>
  <sheetFormatPr defaultRowHeight="14.5" x14ac:dyDescent="0.35"/>
  <cols>
    <col min="1" max="1" width="43.6328125" customWidth="1"/>
    <col min="2" max="9" width="11.6328125" customWidth="1"/>
    <col min="10" max="10" width="3.453125" customWidth="1"/>
    <col min="11" max="11" width="14.6328125" customWidth="1"/>
    <col min="12" max="12" width="14.36328125" customWidth="1"/>
    <col min="13" max="13" width="12.08984375" customWidth="1"/>
  </cols>
  <sheetData>
    <row r="1" spans="1:25" ht="29" x14ac:dyDescent="0.35">
      <c r="A1" s="53" t="s">
        <v>0</v>
      </c>
      <c r="K1" s="35" t="s">
        <v>85</v>
      </c>
      <c r="L1" s="36" t="s">
        <v>92</v>
      </c>
    </row>
    <row r="2" spans="1:25" ht="15.5" x14ac:dyDescent="0.35">
      <c r="F2" s="48">
        <v>123.94</v>
      </c>
      <c r="G2" s="48">
        <v>157.61000000000001</v>
      </c>
      <c r="H2" s="48">
        <v>62.52</v>
      </c>
      <c r="I2" t="s">
        <v>88</v>
      </c>
      <c r="K2" s="32" t="s">
        <v>93</v>
      </c>
      <c r="L2" s="32">
        <v>0</v>
      </c>
    </row>
    <row r="3" spans="1:25" ht="15.5" x14ac:dyDescent="0.35">
      <c r="F3" s="48">
        <v>52.37</v>
      </c>
      <c r="G3" s="48">
        <v>70.56</v>
      </c>
      <c r="H3" s="48">
        <v>28.34</v>
      </c>
      <c r="I3" t="s">
        <v>100</v>
      </c>
      <c r="K3" s="32" t="s">
        <v>94</v>
      </c>
      <c r="L3" s="32">
        <v>5</v>
      </c>
    </row>
    <row r="4" spans="1:25" ht="15.5" x14ac:dyDescent="0.35">
      <c r="F4" s="4"/>
      <c r="G4" s="4"/>
      <c r="H4" s="4"/>
      <c r="K4" s="32" t="s">
        <v>95</v>
      </c>
      <c r="L4" s="32">
        <f>SUM(L2:L3)</f>
        <v>5</v>
      </c>
    </row>
    <row r="5" spans="1:25" ht="15" customHeight="1" x14ac:dyDescent="0.35">
      <c r="A5" s="85" t="s">
        <v>1</v>
      </c>
      <c r="B5" s="10" t="s">
        <v>2</v>
      </c>
      <c r="C5" s="10" t="s">
        <v>4</v>
      </c>
      <c r="D5" s="10" t="s">
        <v>6</v>
      </c>
      <c r="E5" s="10" t="s">
        <v>8</v>
      </c>
      <c r="F5" s="10" t="s">
        <v>9</v>
      </c>
      <c r="G5" s="10" t="s">
        <v>74</v>
      </c>
      <c r="H5" s="10" t="s">
        <v>11</v>
      </c>
      <c r="I5" s="10" t="s">
        <v>13</v>
      </c>
      <c r="K5" s="32" t="s">
        <v>96</v>
      </c>
      <c r="L5" s="32">
        <v>1</v>
      </c>
    </row>
    <row r="6" spans="1:25" ht="65" x14ac:dyDescent="0.35">
      <c r="A6" s="85"/>
      <c r="B6" s="10" t="s">
        <v>3</v>
      </c>
      <c r="C6" s="10" t="s">
        <v>5</v>
      </c>
      <c r="D6" s="10" t="s">
        <v>7</v>
      </c>
      <c r="E6" s="10" t="s">
        <v>76</v>
      </c>
      <c r="F6" s="10" t="s">
        <v>10</v>
      </c>
      <c r="G6" s="10" t="s">
        <v>75</v>
      </c>
      <c r="H6" s="10" t="s">
        <v>12</v>
      </c>
      <c r="I6" s="10" t="s">
        <v>101</v>
      </c>
      <c r="K6" s="37" t="s">
        <v>89</v>
      </c>
      <c r="L6" s="37">
        <f>SUM(L2:L3,L5)</f>
        <v>6</v>
      </c>
    </row>
    <row r="7" spans="1:25" x14ac:dyDescent="0.35">
      <c r="A7" s="11" t="s">
        <v>14</v>
      </c>
      <c r="B7" s="12" t="s">
        <v>15</v>
      </c>
      <c r="C7" s="13"/>
      <c r="D7" s="13"/>
      <c r="E7" s="13"/>
      <c r="F7" s="13"/>
      <c r="G7" s="13"/>
      <c r="H7" s="13"/>
      <c r="I7" s="13"/>
    </row>
    <row r="8" spans="1:25" x14ac:dyDescent="0.35">
      <c r="A8" s="11" t="s">
        <v>16</v>
      </c>
      <c r="B8" s="12" t="s">
        <v>15</v>
      </c>
      <c r="C8" s="13"/>
      <c r="D8" s="13"/>
      <c r="E8" s="13"/>
      <c r="F8" s="13"/>
      <c r="G8" s="13"/>
      <c r="H8" s="13"/>
      <c r="I8" s="13"/>
    </row>
    <row r="9" spans="1:25" ht="15" x14ac:dyDescent="0.35">
      <c r="A9" s="14" t="s">
        <v>102</v>
      </c>
      <c r="B9" s="15"/>
      <c r="C9" s="16"/>
      <c r="D9" s="16"/>
      <c r="E9" s="16"/>
      <c r="F9" s="16"/>
      <c r="G9" s="16"/>
      <c r="H9" s="16"/>
      <c r="I9" s="16"/>
    </row>
    <row r="10" spans="1:25" x14ac:dyDescent="0.35">
      <c r="A10" s="11" t="s">
        <v>98</v>
      </c>
      <c r="B10" s="32"/>
      <c r="C10" s="32"/>
      <c r="D10" s="32"/>
      <c r="E10" s="32"/>
      <c r="F10" s="32"/>
      <c r="G10" s="32"/>
      <c r="H10" s="32"/>
      <c r="I10" s="32"/>
    </row>
    <row r="11" spans="1:25" x14ac:dyDescent="0.35">
      <c r="A11" s="41" t="s">
        <v>90</v>
      </c>
      <c r="B11" s="12">
        <v>40</v>
      </c>
      <c r="C11" s="13">
        <v>1</v>
      </c>
      <c r="D11" s="13">
        <f>B11*C11</f>
        <v>40</v>
      </c>
      <c r="E11" s="13">
        <f>$L$2</f>
        <v>0</v>
      </c>
      <c r="F11" s="13">
        <f>D11*E11</f>
        <v>0</v>
      </c>
      <c r="G11" s="13">
        <f>F11*0.05</f>
        <v>0</v>
      </c>
      <c r="H11" s="13">
        <f>F11*0.1</f>
        <v>0</v>
      </c>
      <c r="I11" s="81">
        <f>H11*$H$2+G11*$G$2+F11*$F$2</f>
        <v>0</v>
      </c>
      <c r="K11" s="78"/>
      <c r="L11" s="78"/>
      <c r="M11" s="78"/>
      <c r="N11" s="78"/>
      <c r="O11" s="78"/>
      <c r="P11" s="78"/>
      <c r="Q11" s="78"/>
      <c r="R11" s="78"/>
      <c r="S11" s="78"/>
      <c r="T11" s="78"/>
      <c r="U11" s="78"/>
      <c r="V11" s="78"/>
      <c r="W11" s="78"/>
      <c r="X11" s="78"/>
      <c r="Y11" s="78"/>
    </row>
    <row r="12" spans="1:25" x14ac:dyDescent="0.35">
      <c r="A12" s="41" t="s">
        <v>91</v>
      </c>
      <c r="B12" s="33">
        <v>1</v>
      </c>
      <c r="C12" s="34">
        <v>1</v>
      </c>
      <c r="D12" s="34">
        <f>B12*C12</f>
        <v>1</v>
      </c>
      <c r="E12" s="51">
        <f>$L$3</f>
        <v>5</v>
      </c>
      <c r="F12" s="13">
        <f>D12*E12</f>
        <v>5</v>
      </c>
      <c r="G12" s="13">
        <f>F12*0.05</f>
        <v>0.25</v>
      </c>
      <c r="H12" s="13">
        <f>F12*0.1</f>
        <v>0.5</v>
      </c>
      <c r="I12" s="17">
        <f>H12*$H$2+G12*$G$2+F12*$F$2</f>
        <v>690.36250000000007</v>
      </c>
      <c r="K12" s="50"/>
    </row>
    <row r="13" spans="1:25" x14ac:dyDescent="0.35">
      <c r="A13" s="11" t="s">
        <v>17</v>
      </c>
      <c r="B13" s="12"/>
      <c r="C13" s="13"/>
      <c r="D13" s="13"/>
      <c r="E13" s="13"/>
      <c r="F13" s="13"/>
      <c r="G13" s="13" t="s">
        <v>18</v>
      </c>
      <c r="H13" s="13" t="s">
        <v>18</v>
      </c>
      <c r="I13" s="18"/>
    </row>
    <row r="14" spans="1:25" ht="26" x14ac:dyDescent="0.35">
      <c r="A14" s="11" t="s">
        <v>19</v>
      </c>
      <c r="B14" s="12">
        <v>775</v>
      </c>
      <c r="C14" s="13">
        <v>1</v>
      </c>
      <c r="D14" s="13">
        <f>B14*C14</f>
        <v>775</v>
      </c>
      <c r="E14" s="13">
        <f>$L$2</f>
        <v>0</v>
      </c>
      <c r="F14" s="13">
        <f>D14*E14</f>
        <v>0</v>
      </c>
      <c r="G14" s="80">
        <f>F14*0.05</f>
        <v>0</v>
      </c>
      <c r="H14" s="80">
        <f>F14*0.1</f>
        <v>0</v>
      </c>
      <c r="I14" s="81">
        <f>H14*$H$2+G14*$G$2+F14*$F$2</f>
        <v>0</v>
      </c>
    </row>
    <row r="15" spans="1:25" ht="26" x14ac:dyDescent="0.35">
      <c r="A15" s="11" t="s">
        <v>20</v>
      </c>
      <c r="B15" s="12"/>
      <c r="C15" s="13"/>
      <c r="D15" s="13"/>
      <c r="E15" s="13"/>
      <c r="F15" s="13"/>
      <c r="G15" s="13" t="s">
        <v>18</v>
      </c>
      <c r="H15" s="13" t="s">
        <v>18</v>
      </c>
      <c r="I15" s="18" t="s">
        <v>18</v>
      </c>
    </row>
    <row r="16" spans="1:25" x14ac:dyDescent="0.35">
      <c r="A16" s="11" t="s">
        <v>21</v>
      </c>
      <c r="B16" s="12">
        <v>225</v>
      </c>
      <c r="C16" s="13">
        <v>1</v>
      </c>
      <c r="D16" s="13">
        <v>225</v>
      </c>
      <c r="E16" s="13">
        <f t="shared" ref="E16:E17" si="0">$L$2</f>
        <v>0</v>
      </c>
      <c r="F16" s="13">
        <f t="shared" ref="F16:F17" si="1">D16*E16</f>
        <v>0</v>
      </c>
      <c r="G16" s="45">
        <f t="shared" ref="G16:G17" si="2">F16*0.05</f>
        <v>0</v>
      </c>
      <c r="H16" s="45">
        <f t="shared" ref="H16:H17" si="3">F16*0.1</f>
        <v>0</v>
      </c>
      <c r="I16" s="79">
        <f t="shared" ref="I16:I18" si="4">H16*$H$2+G16*$G$2+F16*$F$2</f>
        <v>0</v>
      </c>
    </row>
    <row r="17" spans="1:17" x14ac:dyDescent="0.35">
      <c r="A17" s="11" t="s">
        <v>22</v>
      </c>
      <c r="B17" s="12">
        <v>450</v>
      </c>
      <c r="C17" s="13">
        <v>1</v>
      </c>
      <c r="D17" s="13">
        <v>450</v>
      </c>
      <c r="E17" s="13">
        <f t="shared" si="0"/>
        <v>0</v>
      </c>
      <c r="F17" s="13">
        <f t="shared" si="1"/>
        <v>0</v>
      </c>
      <c r="G17" s="45">
        <f t="shared" si="2"/>
        <v>0</v>
      </c>
      <c r="H17" s="45">
        <f t="shared" si="3"/>
        <v>0</v>
      </c>
      <c r="I17" s="79">
        <f t="shared" si="4"/>
        <v>0</v>
      </c>
    </row>
    <row r="18" spans="1:17" ht="26" x14ac:dyDescent="0.35">
      <c r="A18" s="11" t="s">
        <v>23</v>
      </c>
      <c r="B18" s="12">
        <v>775</v>
      </c>
      <c r="C18" s="13">
        <v>1</v>
      </c>
      <c r="D18" s="13">
        <v>775</v>
      </c>
      <c r="E18" s="13">
        <f>$L$3+$L$2</f>
        <v>5</v>
      </c>
      <c r="F18" s="13">
        <f>D18*E18</f>
        <v>3875</v>
      </c>
      <c r="G18" s="42">
        <f>F18*0.05</f>
        <v>193.75</v>
      </c>
      <c r="H18" s="42">
        <f>F18*0.1</f>
        <v>387.5</v>
      </c>
      <c r="I18" s="17">
        <f t="shared" si="4"/>
        <v>535030.9375</v>
      </c>
    </row>
    <row r="19" spans="1:17" ht="23.15" customHeight="1" x14ac:dyDescent="0.35">
      <c r="A19" s="11" t="s">
        <v>24</v>
      </c>
      <c r="B19" s="12"/>
      <c r="C19" s="13"/>
      <c r="D19" s="13"/>
      <c r="E19" s="13"/>
      <c r="F19" s="13"/>
      <c r="G19" s="13"/>
      <c r="H19" s="13"/>
      <c r="I19" s="18"/>
    </row>
    <row r="20" spans="1:17" ht="15.5" x14ac:dyDescent="0.35">
      <c r="A20" s="41" t="s">
        <v>105</v>
      </c>
      <c r="B20" s="12">
        <v>350</v>
      </c>
      <c r="C20" s="46">
        <v>1.33</v>
      </c>
      <c r="D20" s="45">
        <f>B20*C20</f>
        <v>465.5</v>
      </c>
      <c r="E20" s="13">
        <f>L4</f>
        <v>5</v>
      </c>
      <c r="F20" s="13">
        <f t="shared" ref="F20" si="5">D20*E20</f>
        <v>2327.5</v>
      </c>
      <c r="G20" s="42">
        <f t="shared" ref="G20" si="6">F20*0.05</f>
        <v>116.375</v>
      </c>
      <c r="H20" s="42">
        <f t="shared" ref="H20" si="7">F20*0.1</f>
        <v>232.75</v>
      </c>
      <c r="I20" s="17">
        <f t="shared" ref="I20" si="8">H20*$H$2+G20*$G$2+F20*$F$2</f>
        <v>321363.74374999997</v>
      </c>
      <c r="K20" s="40"/>
      <c r="L20" s="39"/>
      <c r="M20" s="39"/>
      <c r="N20" s="39"/>
      <c r="O20" s="39"/>
      <c r="P20" s="39"/>
      <c r="Q20" s="39"/>
    </row>
    <row r="21" spans="1:17" ht="15.5" x14ac:dyDescent="0.35">
      <c r="A21" s="11" t="s">
        <v>106</v>
      </c>
      <c r="B21" s="12">
        <v>130</v>
      </c>
      <c r="C21" s="46">
        <v>4</v>
      </c>
      <c r="D21" s="43">
        <f t="shared" ref="D21:D22" si="9">B21*C21</f>
        <v>520</v>
      </c>
      <c r="E21" s="13">
        <f>$L$3+$L$2</f>
        <v>5</v>
      </c>
      <c r="F21" s="42">
        <f t="shared" ref="F21:F22" si="10">D21*E21</f>
        <v>2600</v>
      </c>
      <c r="G21" s="42">
        <f t="shared" ref="G21:G22" si="11">F21*0.05</f>
        <v>130</v>
      </c>
      <c r="H21" s="42">
        <f t="shared" ref="H21:H22" si="12">F21*0.1</f>
        <v>260</v>
      </c>
      <c r="I21" s="17">
        <f t="shared" ref="I21:I22" si="13">H21*$H$2+G21*$G$2+F21*$F$2</f>
        <v>358988.5</v>
      </c>
      <c r="K21" s="38"/>
      <c r="L21" s="39"/>
      <c r="M21" s="39"/>
      <c r="N21" s="39"/>
      <c r="O21" s="39"/>
      <c r="P21" s="39"/>
      <c r="Q21" s="39"/>
    </row>
    <row r="22" spans="1:17" ht="15.5" x14ac:dyDescent="0.35">
      <c r="A22" s="11" t="s">
        <v>107</v>
      </c>
      <c r="B22" s="12">
        <v>1</v>
      </c>
      <c r="C22" s="47">
        <v>485.5</v>
      </c>
      <c r="D22" s="43">
        <f t="shared" si="9"/>
        <v>485.5</v>
      </c>
      <c r="E22" s="13">
        <f>$L$3+$L$2</f>
        <v>5</v>
      </c>
      <c r="F22" s="42">
        <f t="shared" si="10"/>
        <v>2427.5</v>
      </c>
      <c r="G22" s="42">
        <f t="shared" si="11"/>
        <v>121.375</v>
      </c>
      <c r="H22" s="42">
        <f t="shared" si="12"/>
        <v>242.75</v>
      </c>
      <c r="I22" s="17">
        <f t="shared" si="13"/>
        <v>335170.99374999997</v>
      </c>
      <c r="K22" s="38"/>
      <c r="L22" s="39"/>
      <c r="M22" s="39"/>
      <c r="N22" s="39"/>
      <c r="O22" s="39"/>
      <c r="P22" s="39"/>
      <c r="Q22" s="39"/>
    </row>
    <row r="23" spans="1:17" x14ac:dyDescent="0.35">
      <c r="A23" s="11" t="s">
        <v>25</v>
      </c>
      <c r="B23" s="12" t="s">
        <v>26</v>
      </c>
      <c r="C23" s="13"/>
      <c r="D23" s="13"/>
      <c r="E23" s="13"/>
      <c r="F23" s="13"/>
      <c r="G23" s="13"/>
      <c r="H23" s="13"/>
      <c r="I23" s="18" t="s">
        <v>18</v>
      </c>
    </row>
    <row r="24" spans="1:17" x14ac:dyDescent="0.35">
      <c r="A24" s="11" t="s">
        <v>27</v>
      </c>
      <c r="B24" s="12" t="s">
        <v>28</v>
      </c>
      <c r="C24" s="13"/>
      <c r="D24" s="13"/>
      <c r="E24" s="13"/>
      <c r="F24" s="13"/>
      <c r="G24" s="13"/>
      <c r="H24" s="13"/>
      <c r="I24" s="18" t="s">
        <v>18</v>
      </c>
    </row>
    <row r="25" spans="1:17" x14ac:dyDescent="0.35">
      <c r="A25" s="11" t="s">
        <v>29</v>
      </c>
      <c r="B25" s="19"/>
      <c r="C25" s="13"/>
      <c r="D25" s="13"/>
      <c r="E25" s="13"/>
      <c r="F25" s="13"/>
      <c r="G25" s="13"/>
      <c r="H25" s="13"/>
      <c r="I25" s="18" t="s">
        <v>18</v>
      </c>
    </row>
    <row r="26" spans="1:17" x14ac:dyDescent="0.35">
      <c r="A26" s="11" t="s">
        <v>30</v>
      </c>
      <c r="B26" s="19"/>
      <c r="C26" s="13"/>
      <c r="D26" s="13"/>
      <c r="E26" s="13"/>
      <c r="F26" s="13"/>
      <c r="G26" s="13"/>
      <c r="H26" s="13"/>
      <c r="I26" s="18" t="s">
        <v>18</v>
      </c>
    </row>
    <row r="27" spans="1:17" ht="26" x14ac:dyDescent="0.35">
      <c r="A27" s="11" t="s">
        <v>31</v>
      </c>
      <c r="B27" s="12">
        <v>270</v>
      </c>
      <c r="C27" s="13">
        <v>1</v>
      </c>
      <c r="D27" s="13">
        <f t="shared" ref="D27:D36" si="14">B27*C27</f>
        <v>270</v>
      </c>
      <c r="E27" s="13">
        <f t="shared" ref="E27:E34" si="15">$L$2</f>
        <v>0</v>
      </c>
      <c r="F27" s="13">
        <f t="shared" ref="F27:F36" si="16">D27*E27</f>
        <v>0</v>
      </c>
      <c r="G27" s="45">
        <f t="shared" ref="G27:G36" si="17">F27*0.05</f>
        <v>0</v>
      </c>
      <c r="H27" s="45">
        <f t="shared" ref="H27:H36" si="18">F27*0.1</f>
        <v>0</v>
      </c>
      <c r="I27" s="79">
        <f t="shared" ref="I27:I36" si="19">H27*$H$2+G27*$G$2+F27*$F$2</f>
        <v>0</v>
      </c>
    </row>
    <row r="28" spans="1:17" x14ac:dyDescent="0.35">
      <c r="A28" s="11" t="s">
        <v>32</v>
      </c>
      <c r="B28" s="12">
        <v>140</v>
      </c>
      <c r="C28" s="13">
        <v>1</v>
      </c>
      <c r="D28" s="13">
        <f t="shared" si="14"/>
        <v>140</v>
      </c>
      <c r="E28" s="13">
        <f t="shared" si="15"/>
        <v>0</v>
      </c>
      <c r="F28" s="13">
        <f t="shared" si="16"/>
        <v>0</v>
      </c>
      <c r="G28" s="45">
        <f t="shared" si="17"/>
        <v>0</v>
      </c>
      <c r="H28" s="45">
        <f t="shared" si="18"/>
        <v>0</v>
      </c>
      <c r="I28" s="79">
        <f t="shared" si="19"/>
        <v>0</v>
      </c>
    </row>
    <row r="29" spans="1:17" x14ac:dyDescent="0.35">
      <c r="A29" s="11" t="s">
        <v>33</v>
      </c>
      <c r="B29" s="12">
        <v>2</v>
      </c>
      <c r="C29" s="13">
        <v>1</v>
      </c>
      <c r="D29" s="13">
        <f t="shared" si="14"/>
        <v>2</v>
      </c>
      <c r="E29" s="13">
        <f t="shared" si="15"/>
        <v>0</v>
      </c>
      <c r="F29" s="13">
        <f t="shared" si="16"/>
        <v>0</v>
      </c>
      <c r="G29" s="45">
        <f t="shared" si="17"/>
        <v>0</v>
      </c>
      <c r="H29" s="45">
        <f t="shared" si="18"/>
        <v>0</v>
      </c>
      <c r="I29" s="79">
        <f t="shared" si="19"/>
        <v>0</v>
      </c>
    </row>
    <row r="30" spans="1:17" x14ac:dyDescent="0.35">
      <c r="A30" s="11" t="s">
        <v>34</v>
      </c>
      <c r="B30" s="12">
        <v>2</v>
      </c>
      <c r="C30" s="13">
        <v>1</v>
      </c>
      <c r="D30" s="13">
        <f t="shared" si="14"/>
        <v>2</v>
      </c>
      <c r="E30" s="13">
        <f t="shared" si="15"/>
        <v>0</v>
      </c>
      <c r="F30" s="13">
        <f t="shared" si="16"/>
        <v>0</v>
      </c>
      <c r="G30" s="45">
        <f t="shared" si="17"/>
        <v>0</v>
      </c>
      <c r="H30" s="45">
        <f t="shared" si="18"/>
        <v>0</v>
      </c>
      <c r="I30" s="79">
        <f t="shared" si="19"/>
        <v>0</v>
      </c>
    </row>
    <row r="31" spans="1:17" x14ac:dyDescent="0.35">
      <c r="A31" s="11" t="s">
        <v>35</v>
      </c>
      <c r="B31" s="12">
        <v>4</v>
      </c>
      <c r="C31" s="13">
        <v>1</v>
      </c>
      <c r="D31" s="13">
        <f t="shared" si="14"/>
        <v>4</v>
      </c>
      <c r="E31" s="13">
        <f t="shared" si="15"/>
        <v>0</v>
      </c>
      <c r="F31" s="13">
        <f t="shared" si="16"/>
        <v>0</v>
      </c>
      <c r="G31" s="45">
        <f t="shared" si="17"/>
        <v>0</v>
      </c>
      <c r="H31" s="45">
        <f t="shared" si="18"/>
        <v>0</v>
      </c>
      <c r="I31" s="79">
        <f t="shared" si="19"/>
        <v>0</v>
      </c>
    </row>
    <row r="32" spans="1:17" x14ac:dyDescent="0.35">
      <c r="A32" s="11" t="s">
        <v>36</v>
      </c>
      <c r="B32" s="12">
        <v>40</v>
      </c>
      <c r="C32" s="13">
        <v>1</v>
      </c>
      <c r="D32" s="13">
        <f t="shared" si="14"/>
        <v>40</v>
      </c>
      <c r="E32" s="13">
        <f t="shared" si="15"/>
        <v>0</v>
      </c>
      <c r="F32" s="13">
        <f t="shared" si="16"/>
        <v>0</v>
      </c>
      <c r="G32" s="45">
        <f t="shared" si="17"/>
        <v>0</v>
      </c>
      <c r="H32" s="45">
        <f t="shared" si="18"/>
        <v>0</v>
      </c>
      <c r="I32" s="79">
        <f t="shared" si="19"/>
        <v>0</v>
      </c>
    </row>
    <row r="33" spans="1:11" x14ac:dyDescent="0.35">
      <c r="A33" s="11" t="s">
        <v>37</v>
      </c>
      <c r="B33" s="12">
        <v>4</v>
      </c>
      <c r="C33" s="13">
        <v>1</v>
      </c>
      <c r="D33" s="13">
        <f t="shared" si="14"/>
        <v>4</v>
      </c>
      <c r="E33" s="13">
        <f t="shared" si="15"/>
        <v>0</v>
      </c>
      <c r="F33" s="13">
        <f t="shared" si="16"/>
        <v>0</v>
      </c>
      <c r="G33" s="45">
        <f t="shared" si="17"/>
        <v>0</v>
      </c>
      <c r="H33" s="45">
        <f t="shared" si="18"/>
        <v>0</v>
      </c>
      <c r="I33" s="79">
        <f t="shared" si="19"/>
        <v>0</v>
      </c>
    </row>
    <row r="34" spans="1:11" x14ac:dyDescent="0.35">
      <c r="A34" s="11" t="s">
        <v>38</v>
      </c>
      <c r="B34" s="12">
        <v>40</v>
      </c>
      <c r="C34" s="13">
        <v>1</v>
      </c>
      <c r="D34" s="13">
        <f t="shared" si="14"/>
        <v>40</v>
      </c>
      <c r="E34" s="13">
        <f t="shared" si="15"/>
        <v>0</v>
      </c>
      <c r="F34" s="13">
        <f t="shared" si="16"/>
        <v>0</v>
      </c>
      <c r="G34" s="45">
        <f t="shared" si="17"/>
        <v>0</v>
      </c>
      <c r="H34" s="45">
        <f t="shared" si="18"/>
        <v>0</v>
      </c>
      <c r="I34" s="79">
        <f t="shared" si="19"/>
        <v>0</v>
      </c>
    </row>
    <row r="35" spans="1:11" ht="15.5" x14ac:dyDescent="0.35">
      <c r="A35" s="11" t="s">
        <v>104</v>
      </c>
      <c r="B35" s="12">
        <v>40</v>
      </c>
      <c r="C35" s="46">
        <v>1.33</v>
      </c>
      <c r="D35" s="42">
        <f t="shared" si="14"/>
        <v>53.2</v>
      </c>
      <c r="E35" s="13">
        <f>$L$3+$L$2</f>
        <v>5</v>
      </c>
      <c r="F35" s="42">
        <f t="shared" si="16"/>
        <v>266</v>
      </c>
      <c r="G35" s="42">
        <f t="shared" si="17"/>
        <v>13.3</v>
      </c>
      <c r="H35" s="42">
        <f t="shared" si="18"/>
        <v>26.6</v>
      </c>
      <c r="I35" s="17">
        <f t="shared" si="19"/>
        <v>36727.285000000003</v>
      </c>
    </row>
    <row r="36" spans="1:11" ht="15.5" x14ac:dyDescent="0.35">
      <c r="A36" s="11" t="s">
        <v>77</v>
      </c>
      <c r="B36" s="12">
        <v>40</v>
      </c>
      <c r="C36" s="34">
        <v>2</v>
      </c>
      <c r="D36" s="13">
        <f t="shared" si="14"/>
        <v>80</v>
      </c>
      <c r="E36" s="44">
        <v>0.5</v>
      </c>
      <c r="F36" s="13">
        <f t="shared" si="16"/>
        <v>40</v>
      </c>
      <c r="G36" s="13">
        <f t="shared" si="17"/>
        <v>2</v>
      </c>
      <c r="H36" s="13">
        <f t="shared" si="18"/>
        <v>4</v>
      </c>
      <c r="I36" s="17">
        <f t="shared" si="19"/>
        <v>5522.9000000000005</v>
      </c>
      <c r="K36" s="78"/>
    </row>
    <row r="37" spans="1:11" x14ac:dyDescent="0.35">
      <c r="A37" s="21" t="s">
        <v>39</v>
      </c>
      <c r="B37" s="22"/>
      <c r="C37" s="23"/>
      <c r="D37" s="23"/>
      <c r="E37" s="24"/>
      <c r="F37" s="86">
        <f>SUM(F11:H36)</f>
        <v>13272.15</v>
      </c>
      <c r="G37" s="87"/>
      <c r="H37" s="88"/>
      <c r="I37" s="29">
        <f>SUM(I11:I36)</f>
        <v>1593494.7224999997</v>
      </c>
    </row>
    <row r="38" spans="1:11" ht="28" x14ac:dyDescent="0.35">
      <c r="A38" s="14" t="s">
        <v>116</v>
      </c>
      <c r="B38" s="25"/>
      <c r="C38" s="16"/>
      <c r="D38" s="16"/>
      <c r="E38" s="16"/>
      <c r="F38" s="16"/>
      <c r="G38" s="16"/>
      <c r="H38" s="16"/>
      <c r="I38" s="16"/>
      <c r="K38" s="50"/>
    </row>
    <row r="39" spans="1:11" x14ac:dyDescent="0.35">
      <c r="A39" s="11" t="s">
        <v>98</v>
      </c>
      <c r="B39" s="32"/>
      <c r="C39" s="32"/>
      <c r="D39" s="32"/>
      <c r="E39" s="32"/>
      <c r="F39" s="32"/>
      <c r="G39" s="32"/>
      <c r="H39" s="32"/>
      <c r="I39" s="32"/>
    </row>
    <row r="40" spans="1:11" x14ac:dyDescent="0.35">
      <c r="A40" s="41" t="s">
        <v>90</v>
      </c>
      <c r="B40" s="12">
        <v>40</v>
      </c>
      <c r="C40" s="13">
        <v>1</v>
      </c>
      <c r="D40" s="13">
        <f>B40*C40</f>
        <v>40</v>
      </c>
      <c r="E40" s="13">
        <v>0</v>
      </c>
      <c r="F40" s="13">
        <f>D40*E40</f>
        <v>0</v>
      </c>
      <c r="G40" s="13">
        <f>F40*0.05</f>
        <v>0</v>
      </c>
      <c r="H40" s="13">
        <f>F40*0.1</f>
        <v>0</v>
      </c>
      <c r="I40" s="17">
        <f>H40*$H$3+G40*$G$3+F40*$F$3</f>
        <v>0</v>
      </c>
    </row>
    <row r="41" spans="1:11" x14ac:dyDescent="0.35">
      <c r="A41" s="41" t="s">
        <v>91</v>
      </c>
      <c r="B41" s="12">
        <v>1</v>
      </c>
      <c r="C41" s="13">
        <v>1</v>
      </c>
      <c r="D41" s="13">
        <f>B41*C41</f>
        <v>1</v>
      </c>
      <c r="E41" s="13">
        <f>$L$5</f>
        <v>1</v>
      </c>
      <c r="F41" s="13">
        <f>D41*E41</f>
        <v>1</v>
      </c>
      <c r="G41" s="13">
        <f>F41*0.05</f>
        <v>0.05</v>
      </c>
      <c r="H41" s="13">
        <f>F41*0.1</f>
        <v>0.1</v>
      </c>
      <c r="I41" s="17">
        <f t="shared" ref="I41:I51" si="20">H41*$H$3+G41*$G$3+F41*$F$3</f>
        <v>58.731999999999999</v>
      </c>
    </row>
    <row r="42" spans="1:11" x14ac:dyDescent="0.35">
      <c r="A42" s="11" t="s">
        <v>17</v>
      </c>
      <c r="B42" s="12"/>
      <c r="C42" s="13"/>
      <c r="D42" s="13"/>
      <c r="E42" s="13"/>
      <c r="F42" s="13"/>
      <c r="G42" s="13" t="s">
        <v>18</v>
      </c>
      <c r="H42" s="13" t="s">
        <v>18</v>
      </c>
      <c r="I42" s="17"/>
    </row>
    <row r="43" spans="1:11" ht="26" x14ac:dyDescent="0.35">
      <c r="A43" s="11" t="s">
        <v>19</v>
      </c>
      <c r="B43" s="12">
        <v>775</v>
      </c>
      <c r="C43" s="13">
        <v>1</v>
      </c>
      <c r="D43" s="13">
        <f>B43*C43</f>
        <v>775</v>
      </c>
      <c r="E43" s="13">
        <v>0</v>
      </c>
      <c r="F43" s="13">
        <f>D43*E43</f>
        <v>0</v>
      </c>
      <c r="G43" s="13">
        <f>F43*0.05</f>
        <v>0</v>
      </c>
      <c r="H43" s="13">
        <f>F43*0.1</f>
        <v>0</v>
      </c>
      <c r="I43" s="79">
        <f t="shared" si="20"/>
        <v>0</v>
      </c>
    </row>
    <row r="44" spans="1:11" ht="26" x14ac:dyDescent="0.35">
      <c r="A44" s="11" t="s">
        <v>20</v>
      </c>
      <c r="B44" s="12"/>
      <c r="C44" s="13"/>
      <c r="D44" s="13"/>
      <c r="E44" s="13"/>
      <c r="F44" s="13"/>
      <c r="G44" s="13" t="s">
        <v>18</v>
      </c>
      <c r="H44" s="13" t="s">
        <v>18</v>
      </c>
      <c r="I44" s="17"/>
    </row>
    <row r="45" spans="1:11" x14ac:dyDescent="0.35">
      <c r="A45" s="11" t="s">
        <v>21</v>
      </c>
      <c r="B45" s="12">
        <v>225</v>
      </c>
      <c r="C45" s="13">
        <v>1</v>
      </c>
      <c r="D45" s="13">
        <f t="shared" ref="D45:D47" si="21">B45*C45</f>
        <v>225</v>
      </c>
      <c r="E45" s="13">
        <v>0</v>
      </c>
      <c r="F45" s="13">
        <f t="shared" ref="F45:F47" si="22">D45*E45</f>
        <v>0</v>
      </c>
      <c r="G45" s="13">
        <f t="shared" ref="G45:G47" si="23">F45*0.05</f>
        <v>0</v>
      </c>
      <c r="H45" s="13">
        <f t="shared" ref="H45:H47" si="24">F45*0.1</f>
        <v>0</v>
      </c>
      <c r="I45" s="79">
        <f t="shared" si="20"/>
        <v>0</v>
      </c>
    </row>
    <row r="46" spans="1:11" x14ac:dyDescent="0.35">
      <c r="A46" s="11" t="s">
        <v>22</v>
      </c>
      <c r="B46" s="12">
        <v>450</v>
      </c>
      <c r="C46" s="13">
        <v>1</v>
      </c>
      <c r="D46" s="13">
        <f t="shared" si="21"/>
        <v>450</v>
      </c>
      <c r="E46" s="13">
        <v>0</v>
      </c>
      <c r="F46" s="13">
        <f t="shared" si="22"/>
        <v>0</v>
      </c>
      <c r="G46" s="13">
        <f t="shared" si="23"/>
        <v>0</v>
      </c>
      <c r="H46" s="13">
        <f t="shared" si="24"/>
        <v>0</v>
      </c>
      <c r="I46" s="79">
        <f t="shared" si="20"/>
        <v>0</v>
      </c>
    </row>
    <row r="47" spans="1:11" ht="26" x14ac:dyDescent="0.35">
      <c r="A47" s="11" t="s">
        <v>23</v>
      </c>
      <c r="B47" s="12">
        <v>775</v>
      </c>
      <c r="C47" s="13">
        <v>1</v>
      </c>
      <c r="D47" s="13">
        <f t="shared" si="21"/>
        <v>775</v>
      </c>
      <c r="E47" s="13">
        <f>$L$5</f>
        <v>1</v>
      </c>
      <c r="F47" s="13">
        <f t="shared" si="22"/>
        <v>775</v>
      </c>
      <c r="G47" s="13">
        <f t="shared" si="23"/>
        <v>38.75</v>
      </c>
      <c r="H47" s="13">
        <f t="shared" si="24"/>
        <v>77.5</v>
      </c>
      <c r="I47" s="17">
        <f t="shared" si="20"/>
        <v>45517.3</v>
      </c>
    </row>
    <row r="48" spans="1:11" ht="25.5" customHeight="1" x14ac:dyDescent="0.35">
      <c r="A48" s="11" t="s">
        <v>24</v>
      </c>
      <c r="B48" s="12"/>
      <c r="C48" s="13"/>
      <c r="D48" s="13"/>
      <c r="E48" s="13"/>
      <c r="F48" s="13"/>
      <c r="G48" s="13"/>
      <c r="H48" s="13"/>
      <c r="I48" s="17"/>
    </row>
    <row r="49" spans="1:9" ht="15.5" x14ac:dyDescent="0.35">
      <c r="A49" s="41" t="s">
        <v>105</v>
      </c>
      <c r="B49" s="12">
        <v>350</v>
      </c>
      <c r="C49" s="34">
        <v>1.33</v>
      </c>
      <c r="D49" s="13">
        <f t="shared" ref="D49:D51" si="25">B49*C49</f>
        <v>465.5</v>
      </c>
      <c r="E49" s="13">
        <f t="shared" ref="E49:E51" si="26">$L$5</f>
        <v>1</v>
      </c>
      <c r="F49" s="45">
        <f t="shared" ref="F49:F51" si="27">D49*E49</f>
        <v>465.5</v>
      </c>
      <c r="G49" s="13">
        <f t="shared" ref="G49:G51" si="28">F49*0.05</f>
        <v>23.275000000000002</v>
      </c>
      <c r="H49" s="43">
        <f t="shared" ref="H49:H51" si="29">F49*0.1</f>
        <v>46.550000000000004</v>
      </c>
      <c r="I49" s="17">
        <f t="shared" si="20"/>
        <v>27339.745999999999</v>
      </c>
    </row>
    <row r="50" spans="1:9" ht="15.5" x14ac:dyDescent="0.35">
      <c r="A50" s="11" t="s">
        <v>106</v>
      </c>
      <c r="B50" s="12">
        <v>130</v>
      </c>
      <c r="C50" s="34">
        <v>4</v>
      </c>
      <c r="D50" s="13">
        <f t="shared" si="25"/>
        <v>520</v>
      </c>
      <c r="E50" s="13">
        <f t="shared" si="26"/>
        <v>1</v>
      </c>
      <c r="F50" s="43">
        <f t="shared" si="27"/>
        <v>520</v>
      </c>
      <c r="G50" s="13">
        <f t="shared" si="28"/>
        <v>26</v>
      </c>
      <c r="H50" s="13">
        <f t="shared" si="29"/>
        <v>52</v>
      </c>
      <c r="I50" s="17">
        <f t="shared" si="20"/>
        <v>30540.639999999999</v>
      </c>
    </row>
    <row r="51" spans="1:9" ht="15.5" x14ac:dyDescent="0.35">
      <c r="A51" s="11" t="s">
        <v>107</v>
      </c>
      <c r="B51" s="12">
        <v>1</v>
      </c>
      <c r="C51" s="34">
        <v>485.5</v>
      </c>
      <c r="D51" s="13">
        <f t="shared" si="25"/>
        <v>485.5</v>
      </c>
      <c r="E51" s="13">
        <f t="shared" si="26"/>
        <v>1</v>
      </c>
      <c r="F51" s="43">
        <f t="shared" si="27"/>
        <v>485.5</v>
      </c>
      <c r="G51" s="42">
        <f t="shared" si="28"/>
        <v>24.275000000000002</v>
      </c>
      <c r="H51" s="13">
        <f t="shared" si="29"/>
        <v>48.550000000000004</v>
      </c>
      <c r="I51" s="17">
        <f t="shared" si="20"/>
        <v>28514.385999999999</v>
      </c>
    </row>
    <row r="52" spans="1:9" x14ac:dyDescent="0.35">
      <c r="A52" s="11" t="s">
        <v>25</v>
      </c>
      <c r="B52" s="12" t="s">
        <v>40</v>
      </c>
      <c r="C52" s="13"/>
      <c r="D52" s="13"/>
      <c r="E52" s="13"/>
      <c r="F52" s="13"/>
      <c r="G52" s="13"/>
      <c r="H52" s="13"/>
      <c r="I52" s="13" t="s">
        <v>18</v>
      </c>
    </row>
    <row r="53" spans="1:9" x14ac:dyDescent="0.35">
      <c r="A53" s="11" t="s">
        <v>27</v>
      </c>
      <c r="B53" s="12" t="s">
        <v>28</v>
      </c>
      <c r="C53" s="13"/>
      <c r="D53" s="13"/>
      <c r="E53" s="13"/>
      <c r="F53" s="13"/>
      <c r="G53" s="13"/>
      <c r="H53" s="13"/>
      <c r="I53" s="13" t="s">
        <v>18</v>
      </c>
    </row>
    <row r="54" spans="1:9" x14ac:dyDescent="0.35">
      <c r="A54" s="11" t="s">
        <v>29</v>
      </c>
      <c r="B54" s="19"/>
      <c r="C54" s="13"/>
      <c r="D54" s="13"/>
      <c r="E54" s="13"/>
      <c r="F54" s="13"/>
      <c r="G54" s="13"/>
      <c r="H54" s="13"/>
      <c r="I54" s="13" t="s">
        <v>18</v>
      </c>
    </row>
    <row r="55" spans="1:9" x14ac:dyDescent="0.35">
      <c r="A55" s="11" t="s">
        <v>30</v>
      </c>
      <c r="B55" s="19"/>
      <c r="C55" s="13"/>
      <c r="D55" s="13"/>
      <c r="E55" s="13"/>
      <c r="F55" s="13"/>
      <c r="G55" s="13"/>
      <c r="H55" s="13"/>
      <c r="I55" s="13" t="s">
        <v>18</v>
      </c>
    </row>
    <row r="56" spans="1:9" ht="26" x14ac:dyDescent="0.35">
      <c r="A56" s="11" t="s">
        <v>31</v>
      </c>
      <c r="B56" s="12">
        <v>270</v>
      </c>
      <c r="C56" s="13">
        <v>1</v>
      </c>
      <c r="D56" s="13">
        <f t="shared" ref="D56:D65" si="30">B56*C56</f>
        <v>270</v>
      </c>
      <c r="E56" s="20">
        <v>0</v>
      </c>
      <c r="F56" s="13">
        <f t="shared" ref="F56:F65" si="31">D56*E56</f>
        <v>0</v>
      </c>
      <c r="G56" s="13">
        <f t="shared" ref="G56:G65" si="32">F56*0.05</f>
        <v>0</v>
      </c>
      <c r="H56" s="13">
        <f t="shared" ref="H56:H65" si="33">F56*0.1</f>
        <v>0</v>
      </c>
      <c r="I56" s="79">
        <f t="shared" ref="I56:I65" si="34">H56*$H$3+G56*$G$3+F56*$F$3</f>
        <v>0</v>
      </c>
    </row>
    <row r="57" spans="1:9" x14ac:dyDescent="0.35">
      <c r="A57" s="11" t="s">
        <v>32</v>
      </c>
      <c r="B57" s="12">
        <v>140</v>
      </c>
      <c r="C57" s="13">
        <v>1</v>
      </c>
      <c r="D57" s="13">
        <f t="shared" si="30"/>
        <v>140</v>
      </c>
      <c r="E57" s="20">
        <v>0</v>
      </c>
      <c r="F57" s="13">
        <f t="shared" si="31"/>
        <v>0</v>
      </c>
      <c r="G57" s="13">
        <f t="shared" si="32"/>
        <v>0</v>
      </c>
      <c r="H57" s="13">
        <f t="shared" si="33"/>
        <v>0</v>
      </c>
      <c r="I57" s="79">
        <f t="shared" si="34"/>
        <v>0</v>
      </c>
    </row>
    <row r="58" spans="1:9" x14ac:dyDescent="0.35">
      <c r="A58" s="11" t="s">
        <v>33</v>
      </c>
      <c r="B58" s="12">
        <v>2</v>
      </c>
      <c r="C58" s="13">
        <v>1</v>
      </c>
      <c r="D58" s="13">
        <f t="shared" si="30"/>
        <v>2</v>
      </c>
      <c r="E58" s="20">
        <v>0</v>
      </c>
      <c r="F58" s="13">
        <f t="shared" si="31"/>
        <v>0</v>
      </c>
      <c r="G58" s="13">
        <f t="shared" si="32"/>
        <v>0</v>
      </c>
      <c r="H58" s="13">
        <f t="shared" si="33"/>
        <v>0</v>
      </c>
      <c r="I58" s="79">
        <f t="shared" si="34"/>
        <v>0</v>
      </c>
    </row>
    <row r="59" spans="1:9" x14ac:dyDescent="0.35">
      <c r="A59" s="11" t="s">
        <v>34</v>
      </c>
      <c r="B59" s="12">
        <v>2</v>
      </c>
      <c r="C59" s="13">
        <v>1</v>
      </c>
      <c r="D59" s="13">
        <f t="shared" si="30"/>
        <v>2</v>
      </c>
      <c r="E59" s="20">
        <v>0</v>
      </c>
      <c r="F59" s="13">
        <f t="shared" si="31"/>
        <v>0</v>
      </c>
      <c r="G59" s="13">
        <f t="shared" si="32"/>
        <v>0</v>
      </c>
      <c r="H59" s="13">
        <f t="shared" si="33"/>
        <v>0</v>
      </c>
      <c r="I59" s="79">
        <f t="shared" si="34"/>
        <v>0</v>
      </c>
    </row>
    <row r="60" spans="1:9" x14ac:dyDescent="0.35">
      <c r="A60" s="11" t="s">
        <v>35</v>
      </c>
      <c r="B60" s="12">
        <v>4</v>
      </c>
      <c r="C60" s="13">
        <v>1</v>
      </c>
      <c r="D60" s="13">
        <f t="shared" si="30"/>
        <v>4</v>
      </c>
      <c r="E60" s="20">
        <v>0</v>
      </c>
      <c r="F60" s="13">
        <f t="shared" si="31"/>
        <v>0</v>
      </c>
      <c r="G60" s="13">
        <f t="shared" si="32"/>
        <v>0</v>
      </c>
      <c r="H60" s="13">
        <f t="shared" si="33"/>
        <v>0</v>
      </c>
      <c r="I60" s="79">
        <f t="shared" si="34"/>
        <v>0</v>
      </c>
    </row>
    <row r="61" spans="1:9" x14ac:dyDescent="0.35">
      <c r="A61" s="11" t="s">
        <v>36</v>
      </c>
      <c r="B61" s="12">
        <v>40</v>
      </c>
      <c r="C61" s="13">
        <v>1</v>
      </c>
      <c r="D61" s="13">
        <f t="shared" si="30"/>
        <v>40</v>
      </c>
      <c r="E61" s="20">
        <v>0</v>
      </c>
      <c r="F61" s="13">
        <f t="shared" si="31"/>
        <v>0</v>
      </c>
      <c r="G61" s="13">
        <f t="shared" si="32"/>
        <v>0</v>
      </c>
      <c r="H61" s="13">
        <f t="shared" si="33"/>
        <v>0</v>
      </c>
      <c r="I61" s="79">
        <f t="shared" si="34"/>
        <v>0</v>
      </c>
    </row>
    <row r="62" spans="1:9" x14ac:dyDescent="0.35">
      <c r="A62" s="11" t="s">
        <v>37</v>
      </c>
      <c r="B62" s="12">
        <v>4</v>
      </c>
      <c r="C62" s="13">
        <v>1</v>
      </c>
      <c r="D62" s="13">
        <f t="shared" si="30"/>
        <v>4</v>
      </c>
      <c r="E62" s="20">
        <v>0</v>
      </c>
      <c r="F62" s="13">
        <f t="shared" si="31"/>
        <v>0</v>
      </c>
      <c r="G62" s="13">
        <f t="shared" si="32"/>
        <v>0</v>
      </c>
      <c r="H62" s="13">
        <f t="shared" si="33"/>
        <v>0</v>
      </c>
      <c r="I62" s="79">
        <f t="shared" si="34"/>
        <v>0</v>
      </c>
    </row>
    <row r="63" spans="1:9" x14ac:dyDescent="0.35">
      <c r="A63" s="11" t="s">
        <v>38</v>
      </c>
      <c r="B63" s="12">
        <v>40</v>
      </c>
      <c r="C63" s="13">
        <v>1</v>
      </c>
      <c r="D63" s="13">
        <f t="shared" si="30"/>
        <v>40</v>
      </c>
      <c r="E63" s="20">
        <v>0</v>
      </c>
      <c r="F63" s="13">
        <f t="shared" si="31"/>
        <v>0</v>
      </c>
      <c r="G63" s="13">
        <f t="shared" si="32"/>
        <v>0</v>
      </c>
      <c r="H63" s="13">
        <f t="shared" si="33"/>
        <v>0</v>
      </c>
      <c r="I63" s="79">
        <f t="shared" si="34"/>
        <v>0</v>
      </c>
    </row>
    <row r="64" spans="1:9" ht="15.5" x14ac:dyDescent="0.35">
      <c r="A64" s="11" t="s">
        <v>104</v>
      </c>
      <c r="B64" s="12">
        <v>40</v>
      </c>
      <c r="C64" s="34">
        <v>1.33</v>
      </c>
      <c r="D64" s="13">
        <f t="shared" si="30"/>
        <v>53.2</v>
      </c>
      <c r="E64" s="13">
        <f>$L$5</f>
        <v>1</v>
      </c>
      <c r="F64" s="13">
        <f t="shared" si="31"/>
        <v>53.2</v>
      </c>
      <c r="G64" s="13">
        <f t="shared" si="32"/>
        <v>2.66</v>
      </c>
      <c r="H64" s="13">
        <f t="shared" si="33"/>
        <v>5.32</v>
      </c>
      <c r="I64" s="17">
        <f t="shared" si="34"/>
        <v>3124.5423999999998</v>
      </c>
    </row>
    <row r="65" spans="1:9" ht="15.5" x14ac:dyDescent="0.35">
      <c r="A65" s="11" t="s">
        <v>77</v>
      </c>
      <c r="B65" s="12">
        <v>40</v>
      </c>
      <c r="C65" s="34">
        <v>2</v>
      </c>
      <c r="D65" s="13">
        <f t="shared" si="30"/>
        <v>80</v>
      </c>
      <c r="E65" s="44">
        <v>0.5</v>
      </c>
      <c r="F65" s="13">
        <f t="shared" si="31"/>
        <v>40</v>
      </c>
      <c r="G65" s="13">
        <f t="shared" si="32"/>
        <v>2</v>
      </c>
      <c r="H65" s="13">
        <f t="shared" si="33"/>
        <v>4</v>
      </c>
      <c r="I65" s="17">
        <f t="shared" si="34"/>
        <v>2349.2799999999997</v>
      </c>
    </row>
    <row r="66" spans="1:9" ht="27" x14ac:dyDescent="0.35">
      <c r="A66" s="21" t="s">
        <v>41</v>
      </c>
      <c r="B66" s="22"/>
      <c r="C66" s="23"/>
      <c r="D66" s="23"/>
      <c r="E66" s="23"/>
      <c r="F66" s="86">
        <f>SUM(F40:H65)</f>
        <v>2691.2300000000005</v>
      </c>
      <c r="G66" s="87"/>
      <c r="H66" s="88"/>
      <c r="I66" s="29">
        <f>SUM(I40:I65)</f>
        <v>137444.62640000001</v>
      </c>
    </row>
    <row r="67" spans="1:9" ht="27" x14ac:dyDescent="0.35">
      <c r="A67" s="21" t="s">
        <v>42</v>
      </c>
      <c r="B67" s="22"/>
      <c r="C67" s="23"/>
      <c r="D67" s="23"/>
      <c r="E67" s="23"/>
      <c r="F67" s="86">
        <f>SUM(F66,F37)</f>
        <v>15963.380000000001</v>
      </c>
      <c r="G67" s="87"/>
      <c r="H67" s="88"/>
      <c r="I67" s="29">
        <f>SUM(I66,I37)</f>
        <v>1730939.3488999996</v>
      </c>
    </row>
    <row r="68" spans="1:9" ht="15" x14ac:dyDescent="0.35">
      <c r="A68" s="14" t="s">
        <v>103</v>
      </c>
      <c r="B68" s="15"/>
      <c r="C68" s="16"/>
      <c r="D68" s="16"/>
      <c r="E68" s="16"/>
      <c r="F68" s="16"/>
      <c r="G68" s="16"/>
      <c r="H68" s="16"/>
      <c r="I68" s="16"/>
    </row>
    <row r="69" spans="1:9" x14ac:dyDescent="0.35">
      <c r="A69" s="11" t="s">
        <v>98</v>
      </c>
      <c r="B69" s="12" t="s">
        <v>43</v>
      </c>
      <c r="C69" s="13"/>
      <c r="D69" s="13"/>
      <c r="E69" s="13"/>
      <c r="F69" s="13"/>
      <c r="G69" s="13"/>
      <c r="H69" s="13"/>
      <c r="I69" s="13"/>
    </row>
    <row r="70" spans="1:9" x14ac:dyDescent="0.35">
      <c r="A70" s="11" t="s">
        <v>44</v>
      </c>
      <c r="B70" s="12" t="s">
        <v>40</v>
      </c>
      <c r="C70" s="13"/>
      <c r="D70" s="13"/>
      <c r="E70" s="13"/>
      <c r="F70" s="13"/>
      <c r="G70" s="13"/>
      <c r="H70" s="13"/>
      <c r="I70" s="13"/>
    </row>
    <row r="71" spans="1:9" x14ac:dyDescent="0.35">
      <c r="A71" s="11" t="s">
        <v>45</v>
      </c>
      <c r="B71" s="12" t="s">
        <v>40</v>
      </c>
      <c r="C71" s="13"/>
      <c r="D71" s="13"/>
      <c r="E71" s="13"/>
      <c r="F71" s="13"/>
      <c r="G71" s="13"/>
      <c r="H71" s="13"/>
      <c r="I71" s="13"/>
    </row>
    <row r="72" spans="1:9" x14ac:dyDescent="0.35">
      <c r="A72" s="11" t="s">
        <v>46</v>
      </c>
      <c r="B72" s="12" t="s">
        <v>15</v>
      </c>
      <c r="C72" s="13"/>
      <c r="D72" s="13"/>
      <c r="E72" s="13"/>
      <c r="F72" s="13"/>
      <c r="G72" s="13"/>
      <c r="H72" s="13"/>
      <c r="I72" s="13"/>
    </row>
    <row r="73" spans="1:9" x14ac:dyDescent="0.35">
      <c r="A73" s="11" t="s">
        <v>47</v>
      </c>
      <c r="B73" s="19"/>
      <c r="C73" s="13"/>
      <c r="D73" s="13"/>
      <c r="E73" s="13"/>
      <c r="F73" s="13"/>
      <c r="G73" s="13"/>
      <c r="H73" s="13"/>
      <c r="I73" s="13"/>
    </row>
    <row r="74" spans="1:9" ht="15.5" x14ac:dyDescent="0.35">
      <c r="A74" s="11" t="s">
        <v>113</v>
      </c>
      <c r="B74" s="12">
        <v>4</v>
      </c>
      <c r="C74" s="13">
        <v>47</v>
      </c>
      <c r="D74" s="13">
        <f t="shared" ref="D74:D77" si="35">B74*C74</f>
        <v>188</v>
      </c>
      <c r="E74" s="13">
        <f t="shared" ref="E74:E77" si="36">$L$3+$L$2</f>
        <v>5</v>
      </c>
      <c r="F74" s="13">
        <f t="shared" ref="F74:F77" si="37">D74*E74</f>
        <v>940</v>
      </c>
      <c r="G74" s="42">
        <f t="shared" ref="G74:G77" si="38">F74*0.05</f>
        <v>47</v>
      </c>
      <c r="H74" s="42">
        <f t="shared" ref="H74:H77" si="39">F74*0.1</f>
        <v>94</v>
      </c>
      <c r="I74" s="17">
        <f t="shared" ref="I74:I77" si="40">H74*$H$2+G74*$G$2+F74*$F$2</f>
        <v>129788.15</v>
      </c>
    </row>
    <row r="75" spans="1:9" ht="15.5" x14ac:dyDescent="0.35">
      <c r="A75" s="11" t="s">
        <v>114</v>
      </c>
      <c r="B75" s="12">
        <v>4</v>
      </c>
      <c r="C75" s="13">
        <v>47</v>
      </c>
      <c r="D75" s="13">
        <f t="shared" si="35"/>
        <v>188</v>
      </c>
      <c r="E75" s="13">
        <f t="shared" si="36"/>
        <v>5</v>
      </c>
      <c r="F75" s="13">
        <f t="shared" si="37"/>
        <v>940</v>
      </c>
      <c r="G75" s="42">
        <f t="shared" si="38"/>
        <v>47</v>
      </c>
      <c r="H75" s="42">
        <f t="shared" si="39"/>
        <v>94</v>
      </c>
      <c r="I75" s="17">
        <f t="shared" si="40"/>
        <v>129788.15</v>
      </c>
    </row>
    <row r="76" spans="1:9" x14ac:dyDescent="0.35">
      <c r="A76" s="11" t="s">
        <v>48</v>
      </c>
      <c r="B76" s="12">
        <v>4</v>
      </c>
      <c r="C76" s="13">
        <v>1</v>
      </c>
      <c r="D76" s="13">
        <f t="shared" si="35"/>
        <v>4</v>
      </c>
      <c r="E76" s="13">
        <f t="shared" si="36"/>
        <v>5</v>
      </c>
      <c r="F76" s="13">
        <f t="shared" si="37"/>
        <v>20</v>
      </c>
      <c r="G76" s="42">
        <f t="shared" si="38"/>
        <v>1</v>
      </c>
      <c r="H76" s="42">
        <f t="shared" si="39"/>
        <v>2</v>
      </c>
      <c r="I76" s="17">
        <f t="shared" si="40"/>
        <v>2761.4500000000003</v>
      </c>
    </row>
    <row r="77" spans="1:9" ht="26" x14ac:dyDescent="0.35">
      <c r="A77" s="11" t="s">
        <v>49</v>
      </c>
      <c r="B77" s="12">
        <v>4</v>
      </c>
      <c r="C77" s="13">
        <v>4</v>
      </c>
      <c r="D77" s="13">
        <f t="shared" si="35"/>
        <v>16</v>
      </c>
      <c r="E77" s="13">
        <f t="shared" si="36"/>
        <v>5</v>
      </c>
      <c r="F77" s="13">
        <f t="shared" si="37"/>
        <v>80</v>
      </c>
      <c r="G77" s="42">
        <f t="shared" si="38"/>
        <v>4</v>
      </c>
      <c r="H77" s="42">
        <f t="shared" si="39"/>
        <v>8</v>
      </c>
      <c r="I77" s="17">
        <f t="shared" si="40"/>
        <v>11045.800000000001</v>
      </c>
    </row>
    <row r="78" spans="1:9" x14ac:dyDescent="0.35">
      <c r="A78" s="11" t="s">
        <v>50</v>
      </c>
      <c r="B78" s="12" t="s">
        <v>15</v>
      </c>
      <c r="C78" s="13"/>
      <c r="D78" s="13"/>
      <c r="E78" s="13"/>
      <c r="F78" s="13"/>
      <c r="G78" s="13"/>
      <c r="H78" s="13"/>
      <c r="I78" s="13"/>
    </row>
    <row r="79" spans="1:9" x14ac:dyDescent="0.35">
      <c r="A79" s="11" t="s">
        <v>51</v>
      </c>
      <c r="B79" s="12" t="s">
        <v>15</v>
      </c>
      <c r="C79" s="13"/>
      <c r="D79" s="13"/>
      <c r="E79" s="13"/>
      <c r="F79" s="13"/>
      <c r="G79" s="13"/>
      <c r="H79" s="13"/>
      <c r="I79" s="13"/>
    </row>
    <row r="80" spans="1:9" ht="27" x14ac:dyDescent="0.35">
      <c r="A80" s="21" t="s">
        <v>52</v>
      </c>
      <c r="B80" s="26"/>
      <c r="C80" s="23"/>
      <c r="D80" s="23"/>
      <c r="E80" s="23"/>
      <c r="F80" s="86">
        <f>SUM(F74:H77)</f>
        <v>2277</v>
      </c>
      <c r="G80" s="87"/>
      <c r="H80" s="88"/>
      <c r="I80" s="29">
        <f>SUM(I74:I77)</f>
        <v>273383.55</v>
      </c>
    </row>
    <row r="81" spans="1:13" ht="28" x14ac:dyDescent="0.35">
      <c r="A81" s="14" t="s">
        <v>117</v>
      </c>
      <c r="B81" s="15"/>
      <c r="C81" s="16"/>
      <c r="D81" s="16"/>
      <c r="E81" s="16"/>
      <c r="F81" s="16"/>
      <c r="G81" s="16"/>
      <c r="H81" s="16"/>
      <c r="I81" s="16"/>
    </row>
    <row r="82" spans="1:13" x14ac:dyDescent="0.35">
      <c r="A82" s="11" t="s">
        <v>98</v>
      </c>
      <c r="B82" s="12" t="s">
        <v>43</v>
      </c>
      <c r="C82" s="13"/>
      <c r="D82" s="13"/>
      <c r="E82" s="13"/>
      <c r="F82" s="13"/>
      <c r="G82" s="13"/>
      <c r="H82" s="13"/>
      <c r="I82" s="13"/>
    </row>
    <row r="83" spans="1:13" x14ac:dyDescent="0.35">
      <c r="A83" s="11" t="s">
        <v>44</v>
      </c>
      <c r="B83" s="12" t="s">
        <v>40</v>
      </c>
      <c r="C83" s="13"/>
      <c r="D83" s="13"/>
      <c r="E83" s="13"/>
      <c r="F83" s="13"/>
      <c r="G83" s="13"/>
      <c r="H83" s="13"/>
      <c r="I83" s="13"/>
    </row>
    <row r="84" spans="1:13" x14ac:dyDescent="0.35">
      <c r="A84" s="11" t="s">
        <v>45</v>
      </c>
      <c r="B84" s="12" t="s">
        <v>40</v>
      </c>
      <c r="C84" s="13"/>
      <c r="D84" s="13"/>
      <c r="E84" s="13"/>
      <c r="F84" s="13"/>
      <c r="G84" s="13"/>
      <c r="H84" s="13"/>
      <c r="I84" s="13"/>
    </row>
    <row r="85" spans="1:13" x14ac:dyDescent="0.35">
      <c r="A85" s="11" t="s">
        <v>46</v>
      </c>
      <c r="B85" s="12" t="s">
        <v>15</v>
      </c>
      <c r="C85" s="13"/>
      <c r="D85" s="13"/>
      <c r="E85" s="13"/>
      <c r="F85" s="13"/>
      <c r="G85" s="13"/>
      <c r="H85" s="13"/>
      <c r="I85" s="13"/>
    </row>
    <row r="86" spans="1:13" x14ac:dyDescent="0.35">
      <c r="A86" s="11" t="s">
        <v>47</v>
      </c>
      <c r="B86" s="19"/>
      <c r="C86" s="13"/>
      <c r="D86" s="13"/>
      <c r="E86" s="13"/>
      <c r="F86" s="13"/>
      <c r="G86" s="13"/>
      <c r="H86" s="13"/>
      <c r="I86" s="13"/>
    </row>
    <row r="87" spans="1:13" ht="15.5" x14ac:dyDescent="0.35">
      <c r="A87" s="11" t="s">
        <v>113</v>
      </c>
      <c r="B87" s="12">
        <v>4</v>
      </c>
      <c r="C87" s="13">
        <v>47</v>
      </c>
      <c r="D87" s="13">
        <f t="shared" ref="D87:D90" si="41">B87*C87</f>
        <v>188</v>
      </c>
      <c r="E87" s="13">
        <f t="shared" ref="E87:E90" si="42">$L$5</f>
        <v>1</v>
      </c>
      <c r="F87" s="13">
        <f t="shared" ref="F87:F90" si="43">D87*E87</f>
        <v>188</v>
      </c>
      <c r="G87" s="13">
        <f t="shared" ref="G87:G90" si="44">F87*0.05</f>
        <v>9.4</v>
      </c>
      <c r="H87" s="13">
        <f t="shared" ref="H87:H90" si="45">F87*0.1</f>
        <v>18.8</v>
      </c>
      <c r="I87" s="17">
        <f t="shared" ref="I87:I90" si="46">H87*$H$3+G87*$G$3+F87*$F$3</f>
        <v>11041.616</v>
      </c>
    </row>
    <row r="88" spans="1:13" ht="15.5" x14ac:dyDescent="0.35">
      <c r="A88" s="11" t="s">
        <v>114</v>
      </c>
      <c r="B88" s="12">
        <v>4</v>
      </c>
      <c r="C88" s="13">
        <v>47</v>
      </c>
      <c r="D88" s="13">
        <f t="shared" si="41"/>
        <v>188</v>
      </c>
      <c r="E88" s="13">
        <f t="shared" si="42"/>
        <v>1</v>
      </c>
      <c r="F88" s="13">
        <f t="shared" si="43"/>
        <v>188</v>
      </c>
      <c r="G88" s="13">
        <f t="shared" si="44"/>
        <v>9.4</v>
      </c>
      <c r="H88" s="13">
        <f t="shared" si="45"/>
        <v>18.8</v>
      </c>
      <c r="I88" s="17">
        <f t="shared" si="46"/>
        <v>11041.616</v>
      </c>
    </row>
    <row r="89" spans="1:13" x14ac:dyDescent="0.35">
      <c r="A89" s="11" t="s">
        <v>48</v>
      </c>
      <c r="B89" s="12">
        <v>4</v>
      </c>
      <c r="C89" s="13">
        <v>1</v>
      </c>
      <c r="D89" s="13">
        <f t="shared" si="41"/>
        <v>4</v>
      </c>
      <c r="E89" s="13">
        <f t="shared" si="42"/>
        <v>1</v>
      </c>
      <c r="F89" s="13">
        <f t="shared" si="43"/>
        <v>4</v>
      </c>
      <c r="G89" s="13">
        <f t="shared" si="44"/>
        <v>0.2</v>
      </c>
      <c r="H89" s="13">
        <f t="shared" si="45"/>
        <v>0.4</v>
      </c>
      <c r="I89" s="17">
        <f t="shared" si="46"/>
        <v>234.928</v>
      </c>
    </row>
    <row r="90" spans="1:13" ht="26" x14ac:dyDescent="0.35">
      <c r="A90" s="11" t="s">
        <v>49</v>
      </c>
      <c r="B90" s="12">
        <v>4</v>
      </c>
      <c r="C90" s="13">
        <v>4</v>
      </c>
      <c r="D90" s="13">
        <f t="shared" si="41"/>
        <v>16</v>
      </c>
      <c r="E90" s="13">
        <f t="shared" si="42"/>
        <v>1</v>
      </c>
      <c r="F90" s="13">
        <f t="shared" si="43"/>
        <v>16</v>
      </c>
      <c r="G90" s="13">
        <f t="shared" si="44"/>
        <v>0.8</v>
      </c>
      <c r="H90" s="13">
        <f t="shared" si="45"/>
        <v>1.6</v>
      </c>
      <c r="I90" s="17">
        <f t="shared" si="46"/>
        <v>939.71199999999999</v>
      </c>
    </row>
    <row r="91" spans="1:13" x14ac:dyDescent="0.35">
      <c r="A91" s="11" t="s">
        <v>50</v>
      </c>
      <c r="B91" s="12" t="s">
        <v>15</v>
      </c>
      <c r="C91" s="13"/>
      <c r="D91" s="13"/>
      <c r="E91" s="13"/>
      <c r="F91" s="13"/>
      <c r="G91" s="13"/>
      <c r="H91" s="13"/>
      <c r="I91" s="13"/>
    </row>
    <row r="92" spans="1:13" x14ac:dyDescent="0.35">
      <c r="A92" s="11" t="s">
        <v>51</v>
      </c>
      <c r="B92" s="12" t="s">
        <v>15</v>
      </c>
      <c r="C92" s="13"/>
      <c r="D92" s="13"/>
      <c r="E92" s="13"/>
      <c r="F92" s="13"/>
      <c r="G92" s="13"/>
      <c r="H92" s="13"/>
      <c r="I92" s="13"/>
    </row>
    <row r="93" spans="1:13" ht="27" x14ac:dyDescent="0.35">
      <c r="A93" s="21" t="s">
        <v>53</v>
      </c>
      <c r="B93" s="26"/>
      <c r="C93" s="23"/>
      <c r="D93" s="23"/>
      <c r="E93" s="23"/>
      <c r="F93" s="89">
        <f>SUM(F87:H90)</f>
        <v>455.40000000000003</v>
      </c>
      <c r="G93" s="89"/>
      <c r="H93" s="89"/>
      <c r="I93" s="29">
        <f>SUM(I87:I90)</f>
        <v>23257.871999999999</v>
      </c>
    </row>
    <row r="94" spans="1:13" ht="27" x14ac:dyDescent="0.35">
      <c r="A94" s="21" t="s">
        <v>54</v>
      </c>
      <c r="B94" s="23"/>
      <c r="C94" s="23"/>
      <c r="D94" s="23"/>
      <c r="E94" s="23"/>
      <c r="F94" s="89">
        <f>SUM(F93,F80)</f>
        <v>2732.4</v>
      </c>
      <c r="G94" s="89"/>
      <c r="H94" s="89"/>
      <c r="I94" s="29">
        <f>SUM(I93,I80)</f>
        <v>296641.42199999996</v>
      </c>
    </row>
    <row r="95" spans="1:13" ht="33.75" customHeight="1" x14ac:dyDescent="0.35">
      <c r="A95" s="27" t="s">
        <v>110</v>
      </c>
      <c r="B95" s="13"/>
      <c r="C95" s="13"/>
      <c r="D95" s="13"/>
      <c r="E95" s="13"/>
      <c r="F95" s="90">
        <f>ROUND(SUM(F94,F67),-2)</f>
        <v>18700</v>
      </c>
      <c r="G95" s="90"/>
      <c r="H95" s="90"/>
      <c r="I95" s="28">
        <f>ROUND(SUM(I94,I67),-4)</f>
        <v>2030000</v>
      </c>
      <c r="L95" s="49">
        <f>F95/Responses!E8</f>
        <v>1870</v>
      </c>
      <c r="M95" t="s">
        <v>99</v>
      </c>
    </row>
    <row r="96" spans="1:13" s="9" customFormat="1" ht="15" x14ac:dyDescent="0.3">
      <c r="A96" s="5" t="s">
        <v>111</v>
      </c>
      <c r="B96" s="6"/>
      <c r="C96" s="7"/>
      <c r="D96" s="7"/>
      <c r="E96" s="7"/>
      <c r="F96" s="7"/>
      <c r="G96" s="7"/>
      <c r="H96" s="7"/>
      <c r="I96" s="8">
        <f>'Capital O&amp;M'!G6</f>
        <v>154000</v>
      </c>
    </row>
    <row r="97" spans="1:15" s="9" customFormat="1" ht="15" x14ac:dyDescent="0.3">
      <c r="A97" s="5" t="s">
        <v>112</v>
      </c>
      <c r="B97" s="6"/>
      <c r="C97" s="7"/>
      <c r="D97" s="7"/>
      <c r="E97" s="7"/>
      <c r="F97" s="7"/>
      <c r="G97" s="7"/>
      <c r="H97" s="7"/>
      <c r="I97" s="8">
        <f>ROUND(I96+I95,-4)</f>
        <v>2180000</v>
      </c>
    </row>
    <row r="99" spans="1:15" x14ac:dyDescent="0.35">
      <c r="A99" s="1" t="s">
        <v>55</v>
      </c>
    </row>
    <row r="100" spans="1:15" ht="30.75" customHeight="1" x14ac:dyDescent="0.35">
      <c r="A100" s="91" t="s">
        <v>119</v>
      </c>
      <c r="B100" s="91"/>
      <c r="C100" s="91"/>
      <c r="D100" s="91"/>
      <c r="E100" s="91"/>
      <c r="F100" s="91"/>
      <c r="G100" s="91"/>
      <c r="H100" s="91"/>
      <c r="I100" s="91"/>
    </row>
    <row r="101" spans="1:15" ht="68.25" customHeight="1" x14ac:dyDescent="0.35">
      <c r="A101" s="84" t="s">
        <v>170</v>
      </c>
      <c r="B101" s="92"/>
      <c r="C101" s="92"/>
      <c r="D101" s="92"/>
      <c r="E101" s="92"/>
      <c r="F101" s="92"/>
      <c r="G101" s="92"/>
      <c r="H101" s="92"/>
      <c r="I101" s="92"/>
      <c r="K101" s="78"/>
      <c r="L101" s="78"/>
      <c r="M101" s="78"/>
      <c r="N101" s="78"/>
      <c r="O101" s="78"/>
    </row>
    <row r="102" spans="1:15" ht="58.5" customHeight="1" x14ac:dyDescent="0.35">
      <c r="A102" s="84" t="s">
        <v>172</v>
      </c>
      <c r="B102" s="84"/>
      <c r="C102" s="84"/>
      <c r="D102" s="84"/>
      <c r="E102" s="84"/>
      <c r="F102" s="84"/>
      <c r="G102" s="84"/>
      <c r="H102" s="84"/>
      <c r="I102" s="84"/>
      <c r="K102" s="78"/>
      <c r="L102" s="78"/>
    </row>
    <row r="103" spans="1:15" ht="25.5" customHeight="1" x14ac:dyDescent="0.35">
      <c r="A103" s="84" t="s">
        <v>120</v>
      </c>
      <c r="B103" s="92"/>
      <c r="C103" s="92"/>
      <c r="D103" s="92"/>
      <c r="E103" s="92"/>
      <c r="F103" s="92"/>
      <c r="G103" s="92"/>
      <c r="H103" s="92"/>
      <c r="I103" s="92"/>
    </row>
    <row r="104" spans="1:15" x14ac:dyDescent="0.35">
      <c r="A104" s="84" t="s">
        <v>121</v>
      </c>
      <c r="B104" s="92"/>
      <c r="C104" s="92"/>
      <c r="D104" s="92"/>
      <c r="E104" s="92"/>
      <c r="F104" s="92"/>
      <c r="G104" s="92"/>
      <c r="H104" s="92"/>
      <c r="I104" s="92"/>
    </row>
    <row r="105" spans="1:15" x14ac:dyDescent="0.35">
      <c r="A105" s="84" t="s">
        <v>122</v>
      </c>
      <c r="B105" s="92"/>
      <c r="C105" s="92"/>
      <c r="D105" s="92"/>
      <c r="E105" s="92"/>
      <c r="F105" s="92"/>
      <c r="G105" s="92"/>
      <c r="H105" s="92"/>
      <c r="I105" s="92"/>
    </row>
    <row r="106" spans="1:15" x14ac:dyDescent="0.35">
      <c r="A106" s="84" t="s">
        <v>123</v>
      </c>
      <c r="B106" s="92"/>
      <c r="C106" s="92"/>
      <c r="D106" s="92"/>
      <c r="E106" s="92"/>
      <c r="F106" s="92"/>
      <c r="G106" s="92"/>
      <c r="H106" s="92"/>
      <c r="I106" s="92"/>
    </row>
    <row r="107" spans="1:15" ht="30.75" customHeight="1" x14ac:dyDescent="0.35">
      <c r="A107" s="91" t="s">
        <v>108</v>
      </c>
      <c r="B107" s="93"/>
      <c r="C107" s="93"/>
      <c r="D107" s="93"/>
      <c r="E107" s="93"/>
      <c r="F107" s="93"/>
      <c r="G107" s="93"/>
      <c r="H107" s="93"/>
      <c r="I107" s="93"/>
    </row>
    <row r="108" spans="1:15" x14ac:dyDescent="0.35">
      <c r="A108" s="91" t="s">
        <v>56</v>
      </c>
      <c r="B108" s="93"/>
      <c r="C108" s="93"/>
      <c r="D108" s="93"/>
      <c r="E108" s="93"/>
      <c r="F108" s="93"/>
      <c r="G108" s="93"/>
      <c r="H108" s="93"/>
      <c r="I108" s="93"/>
    </row>
    <row r="109" spans="1:15" ht="15" customHeight="1" x14ac:dyDescent="0.35">
      <c r="A109" s="91" t="s">
        <v>115</v>
      </c>
      <c r="B109" s="91"/>
      <c r="C109" s="91"/>
      <c r="D109" s="91"/>
      <c r="E109" s="91"/>
      <c r="F109" s="91"/>
      <c r="G109" s="91"/>
      <c r="H109" s="91"/>
      <c r="I109" s="91"/>
    </row>
    <row r="110" spans="1:15" x14ac:dyDescent="0.35">
      <c r="A110" s="94" t="s">
        <v>109</v>
      </c>
      <c r="B110" s="95"/>
      <c r="C110" s="95"/>
      <c r="D110" s="95"/>
      <c r="E110" s="95"/>
      <c r="F110" s="95"/>
      <c r="G110" s="95"/>
      <c r="H110" s="95"/>
      <c r="I110" s="95"/>
    </row>
  </sheetData>
  <mergeCells count="19">
    <mergeCell ref="A108:I108"/>
    <mergeCell ref="A110:I110"/>
    <mergeCell ref="A103:I103"/>
    <mergeCell ref="A104:I104"/>
    <mergeCell ref="A105:I105"/>
    <mergeCell ref="A106:I106"/>
    <mergeCell ref="A107:I107"/>
    <mergeCell ref="A109:I109"/>
    <mergeCell ref="A102:I102"/>
    <mergeCell ref="A5:A6"/>
    <mergeCell ref="F66:H66"/>
    <mergeCell ref="F67:H67"/>
    <mergeCell ref="F93:H93"/>
    <mergeCell ref="F94:H94"/>
    <mergeCell ref="F95:H95"/>
    <mergeCell ref="F37:H37"/>
    <mergeCell ref="F80:H80"/>
    <mergeCell ref="A100:I100"/>
    <mergeCell ref="A101:I101"/>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7"/>
  <sheetViews>
    <sheetView topLeftCell="A10" workbookViewId="0">
      <selection activeCell="E29" sqref="E29"/>
    </sheetView>
  </sheetViews>
  <sheetFormatPr defaultRowHeight="14.5" x14ac:dyDescent="0.35"/>
  <cols>
    <col min="1" max="1" width="42" customWidth="1"/>
    <col min="2" max="9" width="11.54296875" customWidth="1"/>
  </cols>
  <sheetData>
    <row r="1" spans="1:16" x14ac:dyDescent="0.35">
      <c r="A1" s="52" t="s">
        <v>97</v>
      </c>
      <c r="B1" s="31"/>
      <c r="C1" s="31"/>
      <c r="D1" s="31"/>
      <c r="E1" s="31"/>
      <c r="F1" s="31"/>
      <c r="G1" s="31"/>
      <c r="H1" s="31"/>
      <c r="I1" s="31"/>
    </row>
    <row r="2" spans="1:16" ht="15.5" x14ac:dyDescent="0.35">
      <c r="A2" s="31"/>
      <c r="B2" s="31"/>
      <c r="C2" s="31"/>
      <c r="D2" s="31"/>
      <c r="E2" s="31"/>
      <c r="F2" s="48">
        <v>52.37</v>
      </c>
      <c r="G2" s="48">
        <v>70.56</v>
      </c>
      <c r="H2" s="48">
        <v>28.34</v>
      </c>
      <c r="I2" s="31"/>
    </row>
    <row r="3" spans="1:16" ht="15" customHeight="1" x14ac:dyDescent="0.35">
      <c r="A3" s="85" t="s">
        <v>1</v>
      </c>
      <c r="B3" s="10" t="s">
        <v>2</v>
      </c>
      <c r="C3" s="10" t="s">
        <v>4</v>
      </c>
      <c r="D3" s="10" t="s">
        <v>6</v>
      </c>
      <c r="E3" s="10" t="s">
        <v>8</v>
      </c>
      <c r="F3" s="10" t="s">
        <v>9</v>
      </c>
      <c r="G3" s="10" t="s">
        <v>74</v>
      </c>
      <c r="H3" s="10" t="s">
        <v>11</v>
      </c>
      <c r="I3" s="10" t="s">
        <v>13</v>
      </c>
    </row>
    <row r="4" spans="1:16" ht="52" x14ac:dyDescent="0.35">
      <c r="A4" s="85"/>
      <c r="B4" s="10" t="s">
        <v>57</v>
      </c>
      <c r="C4" s="10" t="s">
        <v>58</v>
      </c>
      <c r="D4" s="10" t="s">
        <v>59</v>
      </c>
      <c r="E4" s="10" t="s">
        <v>82</v>
      </c>
      <c r="F4" s="10" t="s">
        <v>60</v>
      </c>
      <c r="G4" s="10" t="s">
        <v>83</v>
      </c>
      <c r="H4" s="10" t="s">
        <v>84</v>
      </c>
      <c r="I4" s="10" t="s">
        <v>79</v>
      </c>
    </row>
    <row r="5" spans="1:16" x14ac:dyDescent="0.35">
      <c r="A5" s="11" t="s">
        <v>14</v>
      </c>
      <c r="B5" s="12" t="s">
        <v>15</v>
      </c>
      <c r="C5" s="2"/>
      <c r="D5" s="13"/>
      <c r="E5" s="13"/>
      <c r="F5" s="13"/>
      <c r="G5" s="13"/>
      <c r="H5" s="13"/>
      <c r="I5" s="13"/>
    </row>
    <row r="6" spans="1:16" x14ac:dyDescent="0.35">
      <c r="A6" s="11" t="s">
        <v>61</v>
      </c>
      <c r="B6" s="13">
        <v>40</v>
      </c>
      <c r="C6" s="13">
        <v>0</v>
      </c>
      <c r="D6" s="13">
        <f>B6*C6</f>
        <v>0</v>
      </c>
      <c r="E6" s="13">
        <v>0</v>
      </c>
      <c r="F6" s="13">
        <f>D6*E6</f>
        <v>0</v>
      </c>
      <c r="G6" s="13">
        <f>F6*0.05</f>
        <v>0</v>
      </c>
      <c r="H6" s="13">
        <f>F6*0.1</f>
        <v>0</v>
      </c>
      <c r="I6" s="79">
        <f>H6*$H$2+G6*$G$2+F6*$F$2</f>
        <v>0</v>
      </c>
      <c r="J6" s="78"/>
      <c r="K6" s="78"/>
      <c r="L6" s="78"/>
      <c r="M6" s="78"/>
      <c r="N6" s="78"/>
      <c r="O6" s="78"/>
      <c r="P6" s="78"/>
    </row>
    <row r="7" spans="1:16" x14ac:dyDescent="0.35">
      <c r="A7" s="11" t="s">
        <v>62</v>
      </c>
      <c r="B7" s="13">
        <v>0</v>
      </c>
      <c r="C7" s="13">
        <v>0</v>
      </c>
      <c r="D7" s="13">
        <f t="shared" ref="D7:D8" si="0">B7*C7</f>
        <v>0</v>
      </c>
      <c r="E7" s="13">
        <v>0</v>
      </c>
      <c r="F7" s="13">
        <f t="shared" ref="F7:F8" si="1">D7*E7</f>
        <v>0</v>
      </c>
      <c r="G7" s="13">
        <f t="shared" ref="G7:G8" si="2">F7*0.05</f>
        <v>0</v>
      </c>
      <c r="H7" s="13">
        <f t="shared" ref="H7:H8" si="3">F7*0.1</f>
        <v>0</v>
      </c>
      <c r="I7" s="79">
        <f t="shared" ref="I7:I8" si="4">H7*$H$2+G7*$G$2+F7*$F$2</f>
        <v>0</v>
      </c>
    </row>
    <row r="8" spans="1:16" x14ac:dyDescent="0.35">
      <c r="A8" s="11" t="s">
        <v>63</v>
      </c>
      <c r="B8" s="13">
        <v>0</v>
      </c>
      <c r="C8" s="13">
        <v>0</v>
      </c>
      <c r="D8" s="13">
        <f t="shared" si="0"/>
        <v>0</v>
      </c>
      <c r="E8" s="13">
        <v>0</v>
      </c>
      <c r="F8" s="13">
        <f t="shared" si="1"/>
        <v>0</v>
      </c>
      <c r="G8" s="13">
        <f t="shared" si="2"/>
        <v>0</v>
      </c>
      <c r="H8" s="13">
        <f t="shared" si="3"/>
        <v>0</v>
      </c>
      <c r="I8" s="79">
        <f t="shared" si="4"/>
        <v>0</v>
      </c>
    </row>
    <row r="9" spans="1:16" x14ac:dyDescent="0.35">
      <c r="A9" s="11" t="s">
        <v>64</v>
      </c>
      <c r="B9" s="13"/>
      <c r="C9" s="13"/>
      <c r="D9" s="13"/>
      <c r="E9" s="13"/>
      <c r="F9" s="13"/>
      <c r="G9" s="13"/>
      <c r="H9" s="13"/>
      <c r="I9" s="18"/>
    </row>
    <row r="10" spans="1:16" ht="26" x14ac:dyDescent="0.35">
      <c r="A10" s="11" t="s">
        <v>65</v>
      </c>
      <c r="B10" s="13">
        <v>8</v>
      </c>
      <c r="C10" s="13">
        <v>1</v>
      </c>
      <c r="D10" s="13">
        <f t="shared" ref="D10:D19" si="5">B10*C10</f>
        <v>8</v>
      </c>
      <c r="E10" s="20">
        <v>0</v>
      </c>
      <c r="F10" s="13">
        <f t="shared" ref="F10:F19" si="6">D10*E10</f>
        <v>0</v>
      </c>
      <c r="G10" s="45">
        <f t="shared" ref="G10:G19" si="7">F10*0.05</f>
        <v>0</v>
      </c>
      <c r="H10" s="45">
        <f t="shared" ref="H10:H19" si="8">F10*0.1</f>
        <v>0</v>
      </c>
      <c r="I10" s="79">
        <f t="shared" ref="I10:I19" si="9">H10*$H$2+G10*$G$2+F10*$F$2</f>
        <v>0</v>
      </c>
    </row>
    <row r="11" spans="1:16" x14ac:dyDescent="0.35">
      <c r="A11" s="11" t="s">
        <v>66</v>
      </c>
      <c r="B11" s="13">
        <v>2</v>
      </c>
      <c r="C11" s="13">
        <v>1</v>
      </c>
      <c r="D11" s="13">
        <f t="shared" si="5"/>
        <v>2</v>
      </c>
      <c r="E11" s="20">
        <v>0</v>
      </c>
      <c r="F11" s="13">
        <f t="shared" si="6"/>
        <v>0</v>
      </c>
      <c r="G11" s="45">
        <f t="shared" si="7"/>
        <v>0</v>
      </c>
      <c r="H11" s="45">
        <f t="shared" si="8"/>
        <v>0</v>
      </c>
      <c r="I11" s="79">
        <f t="shared" si="9"/>
        <v>0</v>
      </c>
    </row>
    <row r="12" spans="1:16" x14ac:dyDescent="0.35">
      <c r="A12" s="11" t="s">
        <v>67</v>
      </c>
      <c r="B12" s="13">
        <v>2</v>
      </c>
      <c r="C12" s="13">
        <v>1</v>
      </c>
      <c r="D12" s="13">
        <f t="shared" si="5"/>
        <v>2</v>
      </c>
      <c r="E12" s="20">
        <v>0</v>
      </c>
      <c r="F12" s="13">
        <f t="shared" si="6"/>
        <v>0</v>
      </c>
      <c r="G12" s="45">
        <f t="shared" si="7"/>
        <v>0</v>
      </c>
      <c r="H12" s="45">
        <f t="shared" si="8"/>
        <v>0</v>
      </c>
      <c r="I12" s="79">
        <f t="shared" si="9"/>
        <v>0</v>
      </c>
    </row>
    <row r="13" spans="1:16" x14ac:dyDescent="0.35">
      <c r="A13" s="11" t="s">
        <v>68</v>
      </c>
      <c r="B13" s="13">
        <v>8</v>
      </c>
      <c r="C13" s="13">
        <v>1</v>
      </c>
      <c r="D13" s="13">
        <f t="shared" si="5"/>
        <v>8</v>
      </c>
      <c r="E13" s="20">
        <v>0</v>
      </c>
      <c r="F13" s="13">
        <f t="shared" si="6"/>
        <v>0</v>
      </c>
      <c r="G13" s="45">
        <f t="shared" si="7"/>
        <v>0</v>
      </c>
      <c r="H13" s="45">
        <f t="shared" si="8"/>
        <v>0</v>
      </c>
      <c r="I13" s="79">
        <f t="shared" si="9"/>
        <v>0</v>
      </c>
    </row>
    <row r="14" spans="1:16" x14ac:dyDescent="0.35">
      <c r="A14" s="11" t="s">
        <v>69</v>
      </c>
      <c r="B14" s="13">
        <v>4</v>
      </c>
      <c r="C14" s="13">
        <v>1</v>
      </c>
      <c r="D14" s="13">
        <f t="shared" si="5"/>
        <v>4</v>
      </c>
      <c r="E14" s="20">
        <v>0</v>
      </c>
      <c r="F14" s="13">
        <f t="shared" si="6"/>
        <v>0</v>
      </c>
      <c r="G14" s="45">
        <f t="shared" si="7"/>
        <v>0</v>
      </c>
      <c r="H14" s="45">
        <f t="shared" si="8"/>
        <v>0</v>
      </c>
      <c r="I14" s="79">
        <f t="shared" si="9"/>
        <v>0</v>
      </c>
    </row>
    <row r="15" spans="1:16" x14ac:dyDescent="0.35">
      <c r="A15" s="11" t="s">
        <v>70</v>
      </c>
      <c r="B15" s="13">
        <v>40</v>
      </c>
      <c r="C15" s="13">
        <v>1</v>
      </c>
      <c r="D15" s="13">
        <f t="shared" si="5"/>
        <v>40</v>
      </c>
      <c r="E15" s="20">
        <v>0</v>
      </c>
      <c r="F15" s="13">
        <f t="shared" si="6"/>
        <v>0</v>
      </c>
      <c r="G15" s="13">
        <f t="shared" si="7"/>
        <v>0</v>
      </c>
      <c r="H15" s="13">
        <f t="shared" si="8"/>
        <v>0</v>
      </c>
      <c r="I15" s="79">
        <f t="shared" si="9"/>
        <v>0</v>
      </c>
    </row>
    <row r="16" spans="1:16" x14ac:dyDescent="0.35">
      <c r="A16" s="11" t="s">
        <v>71</v>
      </c>
      <c r="B16" s="13">
        <v>40</v>
      </c>
      <c r="C16" s="13">
        <v>1</v>
      </c>
      <c r="D16" s="13">
        <f t="shared" si="5"/>
        <v>40</v>
      </c>
      <c r="E16" s="20">
        <v>0</v>
      </c>
      <c r="F16" s="13">
        <f t="shared" si="6"/>
        <v>0</v>
      </c>
      <c r="G16" s="13">
        <f t="shared" si="7"/>
        <v>0</v>
      </c>
      <c r="H16" s="13">
        <f t="shared" si="8"/>
        <v>0</v>
      </c>
      <c r="I16" s="79">
        <f t="shared" si="9"/>
        <v>0</v>
      </c>
    </row>
    <row r="17" spans="1:13" x14ac:dyDescent="0.35">
      <c r="A17" s="41" t="s">
        <v>72</v>
      </c>
      <c r="B17" s="13">
        <v>70</v>
      </c>
      <c r="C17" s="13">
        <v>1</v>
      </c>
      <c r="D17" s="13">
        <f t="shared" si="5"/>
        <v>70</v>
      </c>
      <c r="E17" s="20">
        <f>'Table 1'!E64+'Table 1'!E35</f>
        <v>6</v>
      </c>
      <c r="F17" s="13">
        <f t="shared" si="6"/>
        <v>420</v>
      </c>
      <c r="G17" s="42">
        <f t="shared" si="7"/>
        <v>21</v>
      </c>
      <c r="H17" s="13">
        <f t="shared" si="8"/>
        <v>42</v>
      </c>
      <c r="I17" s="17">
        <f t="shared" si="9"/>
        <v>24667.439999999999</v>
      </c>
    </row>
    <row r="18" spans="1:13" ht="15.5" x14ac:dyDescent="0.35">
      <c r="A18" s="11" t="s">
        <v>80</v>
      </c>
      <c r="B18" s="13">
        <v>16</v>
      </c>
      <c r="C18" s="13">
        <v>2</v>
      </c>
      <c r="D18" s="13">
        <f t="shared" si="5"/>
        <v>32</v>
      </c>
      <c r="E18" s="20">
        <v>2</v>
      </c>
      <c r="F18" s="13">
        <f t="shared" si="6"/>
        <v>64</v>
      </c>
      <c r="G18" s="13">
        <f t="shared" si="7"/>
        <v>3.2</v>
      </c>
      <c r="H18" s="13">
        <f t="shared" si="8"/>
        <v>6.4</v>
      </c>
      <c r="I18" s="17">
        <f t="shared" si="9"/>
        <v>3758.848</v>
      </c>
    </row>
    <row r="19" spans="1:13" x14ac:dyDescent="0.35">
      <c r="A19" s="11" t="s">
        <v>73</v>
      </c>
      <c r="B19" s="13">
        <v>200</v>
      </c>
      <c r="C19" s="13">
        <v>1</v>
      </c>
      <c r="D19" s="13">
        <f t="shared" si="5"/>
        <v>200</v>
      </c>
      <c r="E19" s="13">
        <v>1</v>
      </c>
      <c r="F19" s="13">
        <f t="shared" si="6"/>
        <v>200</v>
      </c>
      <c r="G19" s="13">
        <f t="shared" si="7"/>
        <v>10</v>
      </c>
      <c r="H19" s="13">
        <f t="shared" si="8"/>
        <v>20</v>
      </c>
      <c r="I19" s="17">
        <f t="shared" si="9"/>
        <v>11746.4</v>
      </c>
    </row>
    <row r="20" spans="1:13" ht="28.5" customHeight="1" x14ac:dyDescent="0.35">
      <c r="A20" s="97" t="s">
        <v>81</v>
      </c>
      <c r="B20" s="98"/>
      <c r="C20" s="98"/>
      <c r="D20" s="98"/>
      <c r="E20" s="99"/>
      <c r="F20" s="100">
        <f>SUM(F6:H19)</f>
        <v>786.6</v>
      </c>
      <c r="G20" s="100"/>
      <c r="H20" s="100"/>
      <c r="I20" s="28">
        <f>ROUND(SUM(I6:I19),-2)</f>
        <v>40200</v>
      </c>
    </row>
    <row r="21" spans="1:13" x14ac:dyDescent="0.35">
      <c r="A21" s="30"/>
      <c r="B21" s="30"/>
      <c r="C21" s="30"/>
      <c r="D21" s="30"/>
      <c r="E21" s="30"/>
      <c r="F21" s="30"/>
      <c r="G21" s="30"/>
      <c r="H21" s="30"/>
      <c r="I21" s="30"/>
    </row>
    <row r="22" spans="1:13" x14ac:dyDescent="0.35">
      <c r="A22" s="101" t="s">
        <v>55</v>
      </c>
      <c r="B22" s="102"/>
      <c r="C22" s="102"/>
      <c r="D22" s="102"/>
      <c r="E22" s="102"/>
      <c r="F22" s="102"/>
      <c r="G22" s="102"/>
      <c r="H22" s="102"/>
      <c r="I22" s="102"/>
    </row>
    <row r="23" spans="1:13" ht="32.25" customHeight="1" x14ac:dyDescent="0.35">
      <c r="A23" s="91" t="s">
        <v>124</v>
      </c>
      <c r="B23" s="103"/>
      <c r="C23" s="103"/>
      <c r="D23" s="103"/>
      <c r="E23" s="103"/>
      <c r="F23" s="103"/>
      <c r="G23" s="103"/>
      <c r="H23" s="103"/>
      <c r="I23" s="103"/>
    </row>
    <row r="24" spans="1:13" ht="45" customHeight="1" x14ac:dyDescent="0.35">
      <c r="A24" s="84" t="s">
        <v>173</v>
      </c>
      <c r="B24" s="84"/>
      <c r="C24" s="84"/>
      <c r="D24" s="84"/>
      <c r="E24" s="84"/>
      <c r="F24" s="84"/>
      <c r="G24" s="84"/>
      <c r="H24" s="84"/>
      <c r="I24" s="84"/>
      <c r="J24" s="78"/>
      <c r="K24" s="78"/>
      <c r="L24" s="78"/>
      <c r="M24" s="78"/>
    </row>
    <row r="25" spans="1:13" ht="15.5" x14ac:dyDescent="0.35">
      <c r="A25" s="91" t="s">
        <v>118</v>
      </c>
      <c r="B25" s="91"/>
      <c r="C25" s="91"/>
      <c r="D25" s="91"/>
      <c r="E25" s="91"/>
      <c r="F25" s="91"/>
      <c r="G25" s="91"/>
      <c r="H25" s="91"/>
      <c r="I25" s="91"/>
    </row>
    <row r="26" spans="1:13" x14ac:dyDescent="0.35">
      <c r="A26" s="94" t="s">
        <v>78</v>
      </c>
      <c r="B26" s="96"/>
      <c r="C26" s="96"/>
      <c r="D26" s="96"/>
      <c r="E26" s="96"/>
      <c r="F26" s="96"/>
      <c r="G26" s="96"/>
      <c r="H26" s="96"/>
      <c r="I26" s="96"/>
    </row>
    <row r="27" spans="1:13" x14ac:dyDescent="0.35">
      <c r="A27" s="3"/>
    </row>
  </sheetData>
  <mergeCells count="8">
    <mergeCell ref="A25:I25"/>
    <mergeCell ref="A26:I26"/>
    <mergeCell ref="A20:E20"/>
    <mergeCell ref="A3:A4"/>
    <mergeCell ref="F20:H20"/>
    <mergeCell ref="A22:I22"/>
    <mergeCell ref="A23:I23"/>
    <mergeCell ref="A24:I24"/>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CC92E-6CF0-4791-BADB-4BEAA341AD79}">
  <dimension ref="A1:L12"/>
  <sheetViews>
    <sheetView workbookViewId="0">
      <selection activeCell="C5" sqref="C5"/>
    </sheetView>
  </sheetViews>
  <sheetFormatPr defaultRowHeight="14.5" x14ac:dyDescent="0.35"/>
  <cols>
    <col min="1" max="1" width="22.36328125" bestFit="1" customWidth="1"/>
    <col min="2" max="2" width="11.90625" customWidth="1"/>
    <col min="3" max="3" width="12.6328125" customWidth="1"/>
    <col min="4" max="4" width="11.453125" customWidth="1"/>
    <col min="5" max="5" width="14.6328125" customWidth="1"/>
  </cols>
  <sheetData>
    <row r="1" spans="1:12" s="30" customFormat="1" ht="15" x14ac:dyDescent="0.3">
      <c r="A1" s="104" t="s">
        <v>148</v>
      </c>
      <c r="B1" s="104"/>
      <c r="C1" s="104"/>
      <c r="D1" s="104"/>
      <c r="E1" s="104"/>
    </row>
    <row r="2" spans="1:12" s="30" customFormat="1" ht="13" x14ac:dyDescent="0.3">
      <c r="A2" s="13" t="s">
        <v>140</v>
      </c>
      <c r="B2" s="13" t="s">
        <v>139</v>
      </c>
      <c r="C2" s="13" t="s">
        <v>138</v>
      </c>
      <c r="D2" s="13" t="s">
        <v>137</v>
      </c>
      <c r="E2" s="13" t="s">
        <v>136</v>
      </c>
    </row>
    <row r="3" spans="1:12" s="30" customFormat="1" ht="104" x14ac:dyDescent="0.3">
      <c r="A3" s="13" t="s">
        <v>147</v>
      </c>
      <c r="B3" s="13" t="s">
        <v>86</v>
      </c>
      <c r="C3" s="13" t="s">
        <v>87</v>
      </c>
      <c r="D3" s="13" t="s">
        <v>146</v>
      </c>
      <c r="E3" s="13" t="s">
        <v>145</v>
      </c>
    </row>
    <row r="4" spans="1:12" s="30" customFormat="1" ht="41.5" x14ac:dyDescent="0.3">
      <c r="A4" s="62" t="s">
        <v>149</v>
      </c>
      <c r="B4" s="73">
        <f>'Table 1'!L2</f>
        <v>0</v>
      </c>
      <c r="C4" s="20">
        <v>4</v>
      </c>
      <c r="D4" s="20">
        <v>0</v>
      </c>
      <c r="E4" s="20">
        <f>(B4*C4)+D4</f>
        <v>0</v>
      </c>
    </row>
    <row r="5" spans="1:12" s="30" customFormat="1" ht="41.5" x14ac:dyDescent="0.3">
      <c r="A5" s="62" t="s">
        <v>150</v>
      </c>
      <c r="B5" s="73">
        <f>'Table 1'!L2</f>
        <v>0</v>
      </c>
      <c r="C5" s="20">
        <v>4</v>
      </c>
      <c r="D5" s="20">
        <v>0</v>
      </c>
      <c r="E5" s="20">
        <f t="shared" ref="E5" si="0">(B5*C5)+D5</f>
        <v>0</v>
      </c>
    </row>
    <row r="6" spans="1:12" s="30" customFormat="1" ht="15.5" x14ac:dyDescent="0.3">
      <c r="A6" s="62" t="s">
        <v>151</v>
      </c>
      <c r="B6" s="20">
        <f>'Table 1'!L6</f>
        <v>6</v>
      </c>
      <c r="C6" s="20">
        <v>1.33</v>
      </c>
      <c r="D6" s="20">
        <v>0</v>
      </c>
      <c r="E6" s="20">
        <f>ROUND((B6*C6)+D6,1)</f>
        <v>8</v>
      </c>
    </row>
    <row r="7" spans="1:12" s="30" customFormat="1" ht="28.5" x14ac:dyDescent="0.3">
      <c r="A7" s="62" t="s">
        <v>152</v>
      </c>
      <c r="B7" s="20">
        <v>2</v>
      </c>
      <c r="C7" s="20">
        <v>1</v>
      </c>
      <c r="D7" s="20">
        <v>0</v>
      </c>
      <c r="E7" s="20">
        <f>(B7*C7)+D7</f>
        <v>2</v>
      </c>
    </row>
    <row r="8" spans="1:12" s="30" customFormat="1" ht="13" x14ac:dyDescent="0.3">
      <c r="A8" s="11"/>
      <c r="B8" s="13"/>
      <c r="C8" s="13"/>
      <c r="D8" s="65" t="s">
        <v>89</v>
      </c>
      <c r="E8" s="20">
        <f>SUM(E4:E7)</f>
        <v>10</v>
      </c>
      <c r="F8" s="74"/>
    </row>
    <row r="9" spans="1:12" s="30" customFormat="1" ht="9.75" customHeight="1" x14ac:dyDescent="0.3">
      <c r="A9" s="72"/>
      <c r="B9" s="71"/>
      <c r="C9" s="71"/>
      <c r="D9" s="70"/>
      <c r="E9" s="69"/>
    </row>
    <row r="10" spans="1:12" s="30" customFormat="1" ht="30" customHeight="1" x14ac:dyDescent="0.3">
      <c r="A10" s="106" t="s">
        <v>171</v>
      </c>
      <c r="B10" s="106"/>
      <c r="C10" s="106"/>
      <c r="D10" s="106"/>
      <c r="E10" s="106"/>
      <c r="F10" s="82"/>
      <c r="G10" s="82"/>
      <c r="H10" s="82"/>
      <c r="I10" s="82"/>
      <c r="J10" s="82"/>
      <c r="K10" s="82"/>
      <c r="L10" s="82"/>
    </row>
    <row r="11" spans="1:12" s="30" customFormat="1" ht="32.4" customHeight="1" x14ac:dyDescent="0.3">
      <c r="A11" s="107" t="s">
        <v>153</v>
      </c>
      <c r="B11" s="107"/>
      <c r="C11" s="107"/>
      <c r="D11" s="107"/>
      <c r="E11" s="107"/>
    </row>
    <row r="12" spans="1:12" s="30" customFormat="1" ht="34.5" customHeight="1" x14ac:dyDescent="0.3">
      <c r="A12" s="105" t="s">
        <v>154</v>
      </c>
      <c r="B12" s="105"/>
      <c r="C12" s="105"/>
      <c r="D12" s="105"/>
      <c r="E12" s="105"/>
    </row>
  </sheetData>
  <mergeCells count="4">
    <mergeCell ref="A1:E1"/>
    <mergeCell ref="A12:E12"/>
    <mergeCell ref="A10:E10"/>
    <mergeCell ref="A11:E11"/>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5757C-2214-47D3-BB06-C2E74A08310C}">
  <dimension ref="A1:I11"/>
  <sheetViews>
    <sheetView zoomScaleNormal="100" workbookViewId="0">
      <selection activeCell="A6" sqref="A6"/>
    </sheetView>
  </sheetViews>
  <sheetFormatPr defaultColWidth="22" defaultRowHeight="13" x14ac:dyDescent="0.3"/>
  <cols>
    <col min="1" max="1" width="22" style="30"/>
    <col min="2" max="2" width="17.54296875" style="30" customWidth="1"/>
    <col min="3" max="3" width="17.36328125" style="30" customWidth="1"/>
    <col min="4" max="4" width="22" style="30"/>
    <col min="5" max="5" width="19.90625" style="30" customWidth="1"/>
    <col min="6" max="7" width="16.90625" style="30" customWidth="1"/>
    <col min="8" max="8" width="6" style="30" customWidth="1"/>
    <col min="9" max="16384" width="22" style="30"/>
  </cols>
  <sheetData>
    <row r="1" spans="1:9" x14ac:dyDescent="0.3">
      <c r="A1" s="67"/>
      <c r="B1" s="66"/>
      <c r="C1" s="66"/>
    </row>
    <row r="2" spans="1:9" x14ac:dyDescent="0.3">
      <c r="A2" s="111" t="s">
        <v>141</v>
      </c>
      <c r="B2" s="111"/>
      <c r="C2" s="111"/>
      <c r="D2" s="111"/>
      <c r="E2" s="111"/>
      <c r="F2" s="111"/>
      <c r="G2" s="112"/>
      <c r="H2" s="64"/>
    </row>
    <row r="3" spans="1:9" x14ac:dyDescent="0.3">
      <c r="A3" s="65" t="s">
        <v>140</v>
      </c>
      <c r="B3" s="65" t="s">
        <v>139</v>
      </c>
      <c r="C3" s="65" t="s">
        <v>138</v>
      </c>
      <c r="D3" s="65" t="s">
        <v>137</v>
      </c>
      <c r="E3" s="65" t="s">
        <v>136</v>
      </c>
      <c r="F3" s="65" t="s">
        <v>135</v>
      </c>
      <c r="G3" s="65" t="s">
        <v>134</v>
      </c>
      <c r="H3" s="64"/>
    </row>
    <row r="4" spans="1:9" ht="46.5" customHeight="1" x14ac:dyDescent="0.3">
      <c r="A4" s="65" t="s">
        <v>133</v>
      </c>
      <c r="B4" s="65" t="s">
        <v>132</v>
      </c>
      <c r="C4" s="65" t="s">
        <v>131</v>
      </c>
      <c r="D4" s="65" t="s">
        <v>130</v>
      </c>
      <c r="E4" s="65" t="s">
        <v>129</v>
      </c>
      <c r="F4" s="65" t="s">
        <v>128</v>
      </c>
      <c r="G4" s="65" t="s">
        <v>127</v>
      </c>
      <c r="H4" s="64"/>
    </row>
    <row r="5" spans="1:9" ht="52" x14ac:dyDescent="0.3">
      <c r="A5" s="62" t="s">
        <v>142</v>
      </c>
      <c r="B5" s="61">
        <v>200000</v>
      </c>
      <c r="C5" s="20">
        <f>'Table 1'!L2</f>
        <v>0</v>
      </c>
      <c r="D5" s="61">
        <f>B5*C5</f>
        <v>0</v>
      </c>
      <c r="E5" s="61">
        <v>19200</v>
      </c>
      <c r="F5" s="20">
        <v>8</v>
      </c>
      <c r="G5" s="61">
        <f>E5*F5</f>
        <v>153600</v>
      </c>
      <c r="H5" s="63"/>
    </row>
    <row r="6" spans="1:9" ht="36.75" customHeight="1" x14ac:dyDescent="0.3">
      <c r="A6" s="60" t="s">
        <v>126</v>
      </c>
      <c r="B6" s="11"/>
      <c r="C6" s="11"/>
      <c r="D6" s="61">
        <f>D5</f>
        <v>0</v>
      </c>
      <c r="E6" s="13"/>
      <c r="F6" s="13"/>
      <c r="G6" s="61">
        <f>ROUND(G5,-3)</f>
        <v>154000</v>
      </c>
      <c r="H6" s="63"/>
      <c r="I6" s="59">
        <f>D6+G6</f>
        <v>154000</v>
      </c>
    </row>
    <row r="7" spans="1:9" ht="11.25" customHeight="1" x14ac:dyDescent="0.3">
      <c r="A7" s="58"/>
      <c r="B7" s="57"/>
      <c r="C7" s="57"/>
      <c r="D7" s="56"/>
      <c r="E7" s="57"/>
      <c r="F7" s="57"/>
      <c r="G7" s="56"/>
    </row>
    <row r="8" spans="1:9" ht="17" customHeight="1" x14ac:dyDescent="0.3">
      <c r="A8" s="109" t="s">
        <v>143</v>
      </c>
      <c r="B8" s="110"/>
      <c r="C8" s="110"/>
      <c r="D8" s="110"/>
      <c r="E8" s="110"/>
      <c r="F8" s="110"/>
      <c r="G8" s="110"/>
    </row>
    <row r="9" spans="1:9" ht="17" customHeight="1" x14ac:dyDescent="0.3">
      <c r="A9" s="109" t="s">
        <v>144</v>
      </c>
      <c r="B9" s="110"/>
      <c r="C9" s="110"/>
      <c r="D9" s="110"/>
      <c r="E9" s="110"/>
      <c r="F9" s="110"/>
      <c r="G9" s="110"/>
    </row>
    <row r="10" spans="1:9" ht="22.5" customHeight="1" x14ac:dyDescent="0.3">
      <c r="A10" s="108" t="s">
        <v>125</v>
      </c>
      <c r="B10" s="108"/>
      <c r="C10" s="108"/>
      <c r="D10" s="108"/>
      <c r="E10" s="108"/>
      <c r="F10" s="108"/>
      <c r="G10" s="108"/>
    </row>
    <row r="11" spans="1:9" x14ac:dyDescent="0.3">
      <c r="A11" s="55"/>
      <c r="B11" s="55"/>
      <c r="C11" s="55"/>
      <c r="D11" s="55"/>
      <c r="E11" s="55"/>
      <c r="F11" s="55"/>
      <c r="G11" s="55"/>
    </row>
  </sheetData>
  <mergeCells count="4">
    <mergeCell ref="A10:G10"/>
    <mergeCell ref="A8:G8"/>
    <mergeCell ref="A2:G2"/>
    <mergeCell ref="A9:G9"/>
  </mergeCells>
  <pageMargins left="0.7" right="0.7" top="0.75" bottom="0.75" header="0.3" footer="0.3"/>
  <pageSetup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D8432-4645-43B5-A700-5223BF6C9D75}">
  <dimension ref="A1:F9"/>
  <sheetViews>
    <sheetView workbookViewId="0">
      <selection activeCell="D13" sqref="D13"/>
    </sheetView>
  </sheetViews>
  <sheetFormatPr defaultColWidth="17.6328125" defaultRowHeight="32" customHeight="1" x14ac:dyDescent="0.35"/>
  <sheetData>
    <row r="1" spans="1:6" s="30" customFormat="1" ht="32" customHeight="1" x14ac:dyDescent="0.3">
      <c r="A1" s="104" t="s">
        <v>86</v>
      </c>
      <c r="B1" s="104"/>
      <c r="C1" s="104"/>
      <c r="D1" s="104"/>
      <c r="E1" s="104"/>
      <c r="F1" s="104"/>
    </row>
    <row r="2" spans="1:6" s="30" customFormat="1" ht="32" customHeight="1" x14ac:dyDescent="0.3">
      <c r="A2" s="27"/>
      <c r="B2" s="113" t="s">
        <v>164</v>
      </c>
      <c r="C2" s="113"/>
      <c r="D2" s="27" t="s">
        <v>163</v>
      </c>
      <c r="E2" s="113"/>
      <c r="F2" s="113"/>
    </row>
    <row r="3" spans="1:6" s="30" customFormat="1" ht="32" customHeight="1" x14ac:dyDescent="0.3">
      <c r="A3" s="27"/>
      <c r="B3" s="54" t="s">
        <v>140</v>
      </c>
      <c r="C3" s="54" t="s">
        <v>139</v>
      </c>
      <c r="D3" s="54" t="s">
        <v>138</v>
      </c>
      <c r="E3" s="54" t="s">
        <v>137</v>
      </c>
      <c r="F3" s="54" t="s">
        <v>136</v>
      </c>
    </row>
    <row r="4" spans="1:6" s="30" customFormat="1" ht="71" customHeight="1" x14ac:dyDescent="0.3">
      <c r="A4" s="54" t="s">
        <v>162</v>
      </c>
      <c r="B4" s="27" t="s">
        <v>161</v>
      </c>
      <c r="C4" s="27" t="s">
        <v>160</v>
      </c>
      <c r="D4" s="27" t="s">
        <v>159</v>
      </c>
      <c r="E4" s="27" t="s">
        <v>158</v>
      </c>
      <c r="F4" s="27" t="s">
        <v>157</v>
      </c>
    </row>
    <row r="5" spans="1:6" s="30" customFormat="1" ht="32" customHeight="1" x14ac:dyDescent="0.3">
      <c r="A5" s="13">
        <v>1</v>
      </c>
      <c r="B5" s="20">
        <v>0</v>
      </c>
      <c r="C5" s="20">
        <v>6</v>
      </c>
      <c r="D5" s="20">
        <v>0</v>
      </c>
      <c r="E5" s="20">
        <v>0</v>
      </c>
      <c r="F5" s="20">
        <f>B5+C5+D5-E5</f>
        <v>6</v>
      </c>
    </row>
    <row r="6" spans="1:6" s="30" customFormat="1" ht="32" customHeight="1" x14ac:dyDescent="0.3">
      <c r="A6" s="13">
        <v>2</v>
      </c>
      <c r="B6" s="20">
        <v>0</v>
      </c>
      <c r="C6" s="20">
        <v>6</v>
      </c>
      <c r="D6" s="20">
        <v>0</v>
      </c>
      <c r="E6" s="20">
        <v>0</v>
      </c>
      <c r="F6" s="20">
        <f>B6+C6+D6-E6</f>
        <v>6</v>
      </c>
    </row>
    <row r="7" spans="1:6" s="30" customFormat="1" ht="32" customHeight="1" x14ac:dyDescent="0.3">
      <c r="A7" s="13">
        <v>3</v>
      </c>
      <c r="B7" s="20">
        <v>0</v>
      </c>
      <c r="C7" s="20">
        <v>6</v>
      </c>
      <c r="D7" s="20">
        <v>0</v>
      </c>
      <c r="E7" s="20">
        <v>0</v>
      </c>
      <c r="F7" s="20">
        <f>B7+C7+D7-E7</f>
        <v>6</v>
      </c>
    </row>
    <row r="8" spans="1:6" s="30" customFormat="1" ht="32" customHeight="1" x14ac:dyDescent="0.3">
      <c r="A8" s="13" t="s">
        <v>156</v>
      </c>
      <c r="B8" s="20">
        <f>AVERAGE(B5:B7)</f>
        <v>0</v>
      </c>
      <c r="C8" s="20">
        <f>AVERAGE(C5:C7)</f>
        <v>6</v>
      </c>
      <c r="D8" s="20">
        <v>0</v>
      </c>
      <c r="E8" s="20">
        <v>0</v>
      </c>
      <c r="F8" s="65">
        <f>AVERAGE(F5:F7)</f>
        <v>6</v>
      </c>
    </row>
    <row r="9" spans="1:6" s="30" customFormat="1" ht="20.399999999999999" customHeight="1" x14ac:dyDescent="0.3">
      <c r="A9" s="75" t="s">
        <v>155</v>
      </c>
    </row>
  </sheetData>
  <mergeCells count="3">
    <mergeCell ref="A1:F1"/>
    <mergeCell ref="B2:C2"/>
    <mergeCell ref="E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Responses</vt:lpstr>
      <vt:lpstr>Capital O&amp;M</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Wrigley, William</cp:lastModifiedBy>
  <dcterms:created xsi:type="dcterms:W3CDTF">2015-10-12T21:09:20Z</dcterms:created>
  <dcterms:modified xsi:type="dcterms:W3CDTF">2022-09-22T13:14:48Z</dcterms:modified>
</cp:coreProperties>
</file>