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8C3E8059-A917-4620-984E-E31D7E1EA23E}" xr6:coauthVersionLast="47" xr6:coauthVersionMax="47" xr10:uidLastSave="{00000000-0000-0000-0000-000000000000}"/>
  <bookViews>
    <workbookView xWindow="-110" yWindow="-110" windowWidth="19420" windowHeight="10420" xr2:uid="{00000000-000D-0000-FFFF-FFFF00000000}"/>
  </bookViews>
  <sheets>
    <sheet name="Summary" sheetId="3" r:id="rId1"/>
    <sheet name="Table 1" sheetId="1" r:id="rId2"/>
    <sheet name="Table 2" sheetId="2" r:id="rId3"/>
    <sheet name="Capital O&amp;M" sheetId="4" r:id="rId4"/>
    <sheet name="Responses" sheetId="5" r:id="rId5"/>
    <sheet name="Responden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4" l="1"/>
  <c r="G6" i="4"/>
  <c r="G5" i="4"/>
  <c r="F14" i="2"/>
  <c r="I14" i="2"/>
  <c r="I13" i="2"/>
  <c r="I12" i="2"/>
  <c r="H12" i="2"/>
  <c r="J40" i="1"/>
  <c r="I41" i="1" l="1"/>
  <c r="B10" i="5" l="1"/>
  <c r="B9" i="5"/>
  <c r="F40" i="1" l="1"/>
  <c r="F24" i="1"/>
  <c r="F39" i="1"/>
  <c r="H7" i="1"/>
  <c r="H31" i="1"/>
  <c r="G34" i="1"/>
  <c r="G33" i="1"/>
  <c r="G32" i="1"/>
  <c r="G31" i="1"/>
  <c r="F31" i="1"/>
  <c r="B4" i="3" l="1"/>
  <c r="B3" i="3"/>
  <c r="E5" i="2"/>
  <c r="I23" i="1" l="1"/>
  <c r="E5" i="5" l="1"/>
  <c r="E6" i="5"/>
  <c r="E7" i="5"/>
  <c r="E8" i="5"/>
  <c r="E9" i="5"/>
  <c r="E10" i="5"/>
  <c r="E4" i="5"/>
  <c r="D6" i="4" l="1"/>
  <c r="D5" i="4"/>
  <c r="D7" i="4" s="1"/>
  <c r="C8" i="6"/>
  <c r="B8" i="6"/>
  <c r="F7" i="6"/>
  <c r="F6" i="6"/>
  <c r="F5" i="6"/>
  <c r="B6" i="3" l="1"/>
  <c r="F8" i="6"/>
  <c r="E11" i="5"/>
  <c r="B7" i="3" l="1"/>
  <c r="I7" i="4"/>
  <c r="E6" i="2"/>
  <c r="E22" i="1"/>
  <c r="E32" i="1"/>
  <c r="E31" i="1"/>
  <c r="E35" i="1"/>
  <c r="E34" i="1"/>
  <c r="E33" i="1"/>
  <c r="E21" i="1"/>
  <c r="E11" i="1"/>
  <c r="D6" i="2" l="1"/>
  <c r="F6" i="2" s="1"/>
  <c r="D8" i="2"/>
  <c r="F8" i="2" s="1"/>
  <c r="D9" i="2"/>
  <c r="F9" i="2" s="1"/>
  <c r="D10" i="2"/>
  <c r="F10" i="2" s="1"/>
  <c r="D11" i="2"/>
  <c r="F11" i="2" s="1"/>
  <c r="D12" i="2"/>
  <c r="F12" i="2" s="1"/>
  <c r="D13" i="2"/>
  <c r="F13" i="2" s="1"/>
  <c r="D5" i="2"/>
  <c r="F5" i="2" s="1"/>
  <c r="I11" i="2" l="1"/>
  <c r="I6" i="2"/>
  <c r="G5" i="2"/>
  <c r="H5" i="2"/>
  <c r="H10" i="2"/>
  <c r="G10" i="2"/>
  <c r="I10" i="2" s="1"/>
  <c r="H13" i="2"/>
  <c r="G13" i="2"/>
  <c r="H9" i="2"/>
  <c r="G9" i="2"/>
  <c r="I9" i="2" s="1"/>
  <c r="H8" i="2"/>
  <c r="I8" i="2" s="1"/>
  <c r="G8" i="2"/>
  <c r="G12" i="2"/>
  <c r="H11" i="2"/>
  <c r="G11" i="2"/>
  <c r="H6" i="2"/>
  <c r="G6" i="2"/>
  <c r="D9" i="1"/>
  <c r="F9" i="1" s="1"/>
  <c r="D10" i="1"/>
  <c r="F10" i="1" s="1"/>
  <c r="D11" i="1"/>
  <c r="F11" i="1" s="1"/>
  <c r="D15" i="1"/>
  <c r="F15" i="1" s="1"/>
  <c r="D16" i="1"/>
  <c r="F16" i="1" s="1"/>
  <c r="D17" i="1"/>
  <c r="F17" i="1" s="1"/>
  <c r="D18" i="1"/>
  <c r="F18" i="1" s="1"/>
  <c r="D19" i="1"/>
  <c r="F19" i="1" s="1"/>
  <c r="D21" i="1"/>
  <c r="F21" i="1" s="1"/>
  <c r="D22" i="1"/>
  <c r="F22" i="1" s="1"/>
  <c r="D23" i="1"/>
  <c r="F23" i="1" s="1"/>
  <c r="G23" i="1" s="1"/>
  <c r="D31" i="1"/>
  <c r="D32" i="1"/>
  <c r="F32" i="1" s="1"/>
  <c r="D33" i="1"/>
  <c r="F33" i="1" s="1"/>
  <c r="D34" i="1"/>
  <c r="F34" i="1" s="1"/>
  <c r="D35" i="1"/>
  <c r="F35" i="1" s="1"/>
  <c r="D7" i="1"/>
  <c r="F7" i="1" s="1"/>
  <c r="I5" i="2" l="1"/>
  <c r="G10" i="1"/>
  <c r="G11" i="1"/>
  <c r="G9" i="1"/>
  <c r="G19" i="1"/>
  <c r="G18" i="1"/>
  <c r="G17" i="1"/>
  <c r="I17" i="1" s="1"/>
  <c r="G16" i="1"/>
  <c r="I16" i="1" s="1"/>
  <c r="I32" i="1"/>
  <c r="G22" i="1"/>
  <c r="G21" i="1"/>
  <c r="G35" i="1"/>
  <c r="G15" i="1"/>
  <c r="G7" i="1"/>
  <c r="I7" i="1" s="1"/>
  <c r="H35" i="1"/>
  <c r="I35" i="1" s="1"/>
  <c r="H34" i="1"/>
  <c r="I34" i="1" s="1"/>
  <c r="H33" i="1"/>
  <c r="I33" i="1" s="1"/>
  <c r="H32" i="1"/>
  <c r="H23" i="1"/>
  <c r="H22" i="1"/>
  <c r="I22" i="1" s="1"/>
  <c r="H21" i="1"/>
  <c r="I21" i="1" s="1"/>
  <c r="H19" i="1"/>
  <c r="H18" i="1"/>
  <c r="I18" i="1" s="1"/>
  <c r="H17" i="1"/>
  <c r="H16" i="1"/>
  <c r="H15" i="1"/>
  <c r="H11" i="1"/>
  <c r="I11" i="1" s="1"/>
  <c r="H10" i="1"/>
  <c r="H9" i="1"/>
  <c r="I10" i="1" l="1"/>
  <c r="I15" i="1"/>
  <c r="I31" i="1"/>
  <c r="I39" i="1" s="1"/>
  <c r="I19" i="1"/>
  <c r="I9" i="1"/>
  <c r="I24" i="1" l="1"/>
  <c r="I40" i="1" s="1"/>
  <c r="I42" i="1" s="1"/>
  <c r="B5" i="3" s="1"/>
  <c r="B2" i="3"/>
</calcChain>
</file>

<file path=xl/sharedStrings.xml><?xml version="1.0" encoding="utf-8"?>
<sst xmlns="http://schemas.openxmlformats.org/spreadsheetml/2006/main" count="180" uniqueCount="152">
  <si>
    <t>Table 1: Annual Respondent Burden and Cost – NSPS for Magnetic Tape Coating Facilities (40 CFR Part 60, Subpart SSS)(Renewal)</t>
  </si>
  <si>
    <t>Burden Items</t>
  </si>
  <si>
    <t>1.  Applications</t>
  </si>
  <si>
    <t>N/A</t>
  </si>
  <si>
    <t>2.  Surveys and Studies</t>
  </si>
  <si>
    <t>3. Reporting Requirements</t>
  </si>
  <si>
    <t>B.  Required Activities</t>
  </si>
  <si>
    <t>C.  Create Information</t>
  </si>
  <si>
    <t>See 3B</t>
  </si>
  <si>
    <t>D.  Gather Existing Information</t>
  </si>
  <si>
    <t>See 3E</t>
  </si>
  <si>
    <t>E.  Write Report</t>
  </si>
  <si>
    <t>Report when Exceed Size Cutoff</t>
  </si>
  <si>
    <t>Subtotal for Reporting Requirements</t>
  </si>
  <si>
    <t>4.  Recordkeeping Requirements</t>
  </si>
  <si>
    <t>See 3A</t>
  </si>
  <si>
    <t>B.  Plan Activities</t>
  </si>
  <si>
    <t>See 4C</t>
  </si>
  <si>
    <t>C.  Implement Activities</t>
  </si>
  <si>
    <t xml:space="preserve">D.  Develop Record System </t>
  </si>
  <si>
    <t xml:space="preserve">E.  Time to Enter Information  </t>
  </si>
  <si>
    <t>F.   Train Personnel</t>
  </si>
  <si>
    <t>G.  Audits</t>
  </si>
  <si>
    <t>Subtotal for Recordkeeping Requirements</t>
  </si>
  <si>
    <t>(A)
Person hours per occurrence</t>
  </si>
  <si>
    <t>(B)
Number of occurrences per respondent per year</t>
  </si>
  <si>
    <t>(C)
Person hours per respondent per year
(C=AxB)</t>
  </si>
  <si>
    <t>(E)
Technical person hours per year
(E=CxD)</t>
  </si>
  <si>
    <t>(F)
Management person  hours per year
(F=Ex0.05)</t>
  </si>
  <si>
    <t>(G)
Clerical person hours per year
(G=Ex0.1)</t>
  </si>
  <si>
    <r>
      <t xml:space="preserve">(D)
Number of Respondents per year </t>
    </r>
    <r>
      <rPr>
        <b/>
        <vertAlign val="superscript"/>
        <sz val="10"/>
        <color rgb="FF000000"/>
        <rFont val="Times New Roman"/>
        <family val="1"/>
      </rPr>
      <t>a</t>
    </r>
  </si>
  <si>
    <r>
      <t xml:space="preserve">(H)          Total Labor Costs per Year </t>
    </r>
    <r>
      <rPr>
        <b/>
        <vertAlign val="superscript"/>
        <sz val="10"/>
        <color rgb="FF000000"/>
        <rFont val="Times New Roman"/>
        <family val="1"/>
      </rPr>
      <t>b</t>
    </r>
  </si>
  <si>
    <r>
      <t xml:space="preserve">A.  Familiarize with regulatory requirements </t>
    </r>
    <r>
      <rPr>
        <vertAlign val="superscript"/>
        <sz val="10"/>
        <color rgb="FF000000"/>
        <rFont val="Times New Roman"/>
        <family val="1"/>
      </rPr>
      <t>c</t>
    </r>
  </si>
  <si>
    <t>Assumptions:</t>
  </si>
  <si>
    <r>
      <t xml:space="preserve">c  </t>
    </r>
    <r>
      <rPr>
        <sz val="10"/>
        <color rgb="FF000000"/>
        <rFont val="Times New Roman"/>
        <family val="1"/>
      </rPr>
      <t>We have assumed all respondents will have to familiarize with the regulatory requirements each year.</t>
    </r>
  </si>
  <si>
    <r>
      <t xml:space="preserve">d </t>
    </r>
    <r>
      <rPr>
        <sz val="10"/>
        <color rgb="FF000000"/>
        <rFont val="Times New Roman"/>
        <family val="1"/>
      </rPr>
      <t xml:space="preserve"> We have assumed that it will take each respondent 243.48 hours to perform initial performance test.</t>
    </r>
  </si>
  <si>
    <r>
      <t xml:space="preserve">e  </t>
    </r>
    <r>
      <rPr>
        <sz val="10"/>
        <color rgb="FF000000"/>
        <rFont val="Times New Roman"/>
        <family val="1"/>
      </rPr>
      <t>We have assumed 20 percent of respondents will have to repeat performance tests.</t>
    </r>
  </si>
  <si>
    <t>Notification of phys/operational change</t>
  </si>
  <si>
    <t>Notification of actual startup</t>
  </si>
  <si>
    <t>Notification of initial performance test</t>
  </si>
  <si>
    <t>Notification of CMS</t>
  </si>
  <si>
    <t xml:space="preserve">Report of performance test </t>
  </si>
  <si>
    <r>
      <t xml:space="preserve">Initial performance test  </t>
    </r>
    <r>
      <rPr>
        <vertAlign val="superscript"/>
        <sz val="10"/>
        <color rgb="FF000000"/>
        <rFont val="Times New Roman"/>
        <family val="1"/>
      </rPr>
      <t>d</t>
    </r>
  </si>
  <si>
    <r>
      <t xml:space="preserve">Repeat of performance test </t>
    </r>
    <r>
      <rPr>
        <vertAlign val="superscript"/>
        <sz val="10"/>
        <color rgb="FF000000"/>
        <rFont val="Times New Roman"/>
        <family val="1"/>
      </rPr>
      <t>e</t>
    </r>
  </si>
  <si>
    <t xml:space="preserve">Method 24 Testing </t>
  </si>
  <si>
    <r>
      <t xml:space="preserve">Notification of construction/reconstruction/modification </t>
    </r>
    <r>
      <rPr>
        <vertAlign val="superscript"/>
        <sz val="10"/>
        <color rgb="FF000000"/>
        <rFont val="Times New Roman"/>
        <family val="1"/>
      </rPr>
      <t>f</t>
    </r>
  </si>
  <si>
    <r>
      <t xml:space="preserve">Excess Emission Report </t>
    </r>
    <r>
      <rPr>
        <vertAlign val="superscript"/>
        <sz val="10"/>
        <color rgb="FF000000"/>
        <rFont val="Times New Roman"/>
        <family val="1"/>
      </rPr>
      <t>g</t>
    </r>
  </si>
  <si>
    <r>
      <t xml:space="preserve">Report of  No Excess Emissions </t>
    </r>
    <r>
      <rPr>
        <vertAlign val="superscript"/>
        <sz val="10"/>
        <color rgb="FF000000"/>
        <rFont val="Times New Roman"/>
        <family val="1"/>
      </rPr>
      <t>h</t>
    </r>
  </si>
  <si>
    <r>
      <t>g</t>
    </r>
    <r>
      <rPr>
        <sz val="10"/>
        <color rgb="FF000000"/>
        <rFont val="Times New Roman"/>
        <family val="1"/>
      </rPr>
      <t xml:space="preserve">  We have assumed that 20 percent of sources will report excess emissions.</t>
    </r>
  </si>
  <si>
    <r>
      <t xml:space="preserve">h </t>
    </r>
    <r>
      <rPr>
        <sz val="10"/>
        <color rgb="FF000000"/>
        <rFont val="Times New Roman"/>
        <family val="1"/>
      </rPr>
      <t xml:space="preserve"> We have assumed that 80 percent of sources will report no excess emissions.</t>
    </r>
  </si>
  <si>
    <r>
      <t>i</t>
    </r>
    <r>
      <rPr>
        <sz val="10"/>
        <color rgb="FF000000"/>
        <rFont val="Times New Roman"/>
        <family val="1"/>
      </rPr>
      <t xml:space="preserve">  We have assumed that each respondent will take 1.3 hours 50 times per year to record SSM reports.</t>
    </r>
  </si>
  <si>
    <r>
      <t>k</t>
    </r>
    <r>
      <rPr>
        <sz val="10"/>
        <color rgb="FF000000"/>
        <rFont val="Times New Roman"/>
        <family val="1"/>
      </rPr>
      <t xml:space="preserve">  We have assumed that 20 percent of respondents will enter information on records of projected/actual solvent use two times per year.</t>
    </r>
  </si>
  <si>
    <r>
      <t>l</t>
    </r>
    <r>
      <rPr>
        <sz val="10"/>
        <color rgb="FF000000"/>
        <rFont val="Times New Roman"/>
        <family val="1"/>
      </rPr>
      <t xml:space="preserve">  We have assumed that 20 percent of respondents will record liquid material balance 12 times per year.</t>
    </r>
  </si>
  <si>
    <r>
      <t>m</t>
    </r>
    <r>
      <rPr>
        <sz val="10"/>
        <color rgb="FF000000"/>
        <rFont val="Times New Roman"/>
        <family val="1"/>
      </rPr>
      <t xml:space="preserve">  We have assumed that 20 percent of respondents will perform monthly VOC determination.</t>
    </r>
  </si>
  <si>
    <r>
      <t xml:space="preserve">TOTAL LABOR BURDEN AND COST (rounded) </t>
    </r>
    <r>
      <rPr>
        <b/>
        <vertAlign val="superscript"/>
        <sz val="10"/>
        <color rgb="FF000000"/>
        <rFont val="Times New Roman"/>
        <family val="1"/>
      </rPr>
      <t>n</t>
    </r>
  </si>
  <si>
    <r>
      <t xml:space="preserve">TOTAL CAPITAL AND O&amp;M COST (rounded) </t>
    </r>
    <r>
      <rPr>
        <b/>
        <vertAlign val="superscript"/>
        <sz val="10"/>
        <color rgb="FF000000"/>
        <rFont val="Times New Roman"/>
        <family val="1"/>
      </rPr>
      <t>n</t>
    </r>
  </si>
  <si>
    <r>
      <t xml:space="preserve">GRAND TOTAL (rounded) </t>
    </r>
    <r>
      <rPr>
        <b/>
        <vertAlign val="superscript"/>
        <sz val="10"/>
        <color rgb="FF000000"/>
        <rFont val="Times New Roman"/>
        <family val="1"/>
      </rPr>
      <t>n</t>
    </r>
  </si>
  <si>
    <t xml:space="preserve">Table 2: Average Annual EPA Burden and Cost – NSPS for Magnetic Tape Coating Facilities (40 CFR Part 60, Subpart SSS) (Renewal)
</t>
  </si>
  <si>
    <t>Activity</t>
  </si>
  <si>
    <r>
      <t xml:space="preserve">Initial Performance Tests </t>
    </r>
    <r>
      <rPr>
        <vertAlign val="superscript"/>
        <sz val="10"/>
        <color rgb="FF000000"/>
        <rFont val="Times New Roman"/>
        <family val="1"/>
      </rPr>
      <t>c</t>
    </r>
  </si>
  <si>
    <t>Report Review</t>
  </si>
  <si>
    <t>Notification of construction</t>
  </si>
  <si>
    <t xml:space="preserve">Notification of actual startup      </t>
  </si>
  <si>
    <t>(A)
EPA Hours per Occurrence</t>
  </si>
  <si>
    <t>(B)
Number of Occurrences per Plant per Year</t>
  </si>
  <si>
    <t>(C)
EPA Hours per Year
(C=AxB)</t>
  </si>
  <si>
    <t>(E)
Technical Hours per Year
(E=CxD)</t>
  </si>
  <si>
    <t>(F)
Management Hours per Year
(F=Ex0.05)</t>
  </si>
  <si>
    <t>(G)
Clerical Hours per Year
(G=Ex0.1)</t>
  </si>
  <si>
    <r>
      <t xml:space="preserve">(H)
Total Costs per Year ($) </t>
    </r>
    <r>
      <rPr>
        <b/>
        <vertAlign val="superscript"/>
        <sz val="10"/>
        <color rgb="FF000000"/>
        <rFont val="Times New Roman"/>
        <family val="1"/>
      </rPr>
      <t>b</t>
    </r>
  </si>
  <si>
    <r>
      <t xml:space="preserve">(D)
Plants per Year </t>
    </r>
    <r>
      <rPr>
        <b/>
        <vertAlign val="superscript"/>
        <sz val="10"/>
        <color rgb="FF000000"/>
        <rFont val="Times New Roman"/>
        <family val="1"/>
      </rPr>
      <t>a</t>
    </r>
  </si>
  <si>
    <r>
      <t xml:space="preserve">Repeat Performance Test </t>
    </r>
    <r>
      <rPr>
        <vertAlign val="superscript"/>
        <sz val="10"/>
        <color rgb="FF000000"/>
        <rFont val="Times New Roman"/>
        <family val="1"/>
      </rPr>
      <t>d</t>
    </r>
  </si>
  <si>
    <r>
      <t xml:space="preserve">Notification of initial test </t>
    </r>
    <r>
      <rPr>
        <vertAlign val="superscript"/>
        <sz val="10"/>
        <color rgb="FF000000"/>
        <rFont val="Times New Roman"/>
        <family val="1"/>
      </rPr>
      <t>e</t>
    </r>
  </si>
  <si>
    <r>
      <t xml:space="preserve">Review test results </t>
    </r>
    <r>
      <rPr>
        <vertAlign val="superscript"/>
        <sz val="10"/>
        <color rgb="FF000000"/>
        <rFont val="Times New Roman"/>
        <family val="1"/>
      </rPr>
      <t>f</t>
    </r>
  </si>
  <si>
    <r>
      <t xml:space="preserve">Excess emission report </t>
    </r>
    <r>
      <rPr>
        <vertAlign val="superscript"/>
        <sz val="10"/>
        <color rgb="FF000000"/>
        <rFont val="Times New Roman"/>
        <family val="1"/>
      </rPr>
      <t>g</t>
    </r>
  </si>
  <si>
    <r>
      <t xml:space="preserve">Report of no excess emissions </t>
    </r>
    <r>
      <rPr>
        <vertAlign val="superscript"/>
        <sz val="10"/>
        <color rgb="FF000000"/>
        <rFont val="Times New Roman"/>
        <family val="1"/>
      </rPr>
      <t>h</t>
    </r>
  </si>
  <si>
    <r>
      <t xml:space="preserve">TOTAL LABOR BURDEN AND COST (rounded) </t>
    </r>
    <r>
      <rPr>
        <b/>
        <vertAlign val="superscript"/>
        <sz val="10"/>
        <color rgb="FF000000"/>
        <rFont val="Times New Roman"/>
        <family val="1"/>
      </rPr>
      <t>i</t>
    </r>
  </si>
  <si>
    <r>
      <t xml:space="preserve">c </t>
    </r>
    <r>
      <rPr>
        <sz val="10"/>
        <color rgb="FF000000"/>
        <rFont val="Times New Roman"/>
        <family val="1"/>
      </rPr>
      <t xml:space="preserve"> We have assumed that it will take 20.87 hours to review each initial performance test.</t>
    </r>
  </si>
  <si>
    <r>
      <t xml:space="preserve">d  </t>
    </r>
    <r>
      <rPr>
        <sz val="10"/>
        <color rgb="FF000000"/>
        <rFont val="Times New Roman"/>
        <family val="1"/>
      </rPr>
      <t>We have assumed that 20 percent of respondents will have to repeat performace tests.</t>
    </r>
  </si>
  <si>
    <r>
      <t>e</t>
    </r>
    <r>
      <rPr>
        <sz val="10"/>
        <color rgb="FF000000"/>
        <rFont val="Times New Roman"/>
        <family val="1"/>
      </rPr>
      <t xml:space="preserve">  We have assumed that it will take 0.43 hours 1.2 times per year to review each initial test notification.</t>
    </r>
  </si>
  <si>
    <r>
      <t>f</t>
    </r>
    <r>
      <rPr>
        <sz val="10"/>
        <color rgb="FF000000"/>
        <rFont val="Times New Roman"/>
        <family val="1"/>
      </rPr>
      <t xml:space="preserve">  We have assumed that it will take 6.96 hours 1.2 times per year to review test results.</t>
    </r>
  </si>
  <si>
    <r>
      <t xml:space="preserve">g </t>
    </r>
    <r>
      <rPr>
        <sz val="10"/>
        <color rgb="FF000000"/>
        <rFont val="Times New Roman"/>
        <family val="1"/>
      </rPr>
      <t xml:space="preserve"> We have assumed that 20 percent of sources will report excess emissions.</t>
    </r>
  </si>
  <si>
    <r>
      <t>h</t>
    </r>
    <r>
      <rPr>
        <sz val="10"/>
        <color rgb="FF000000"/>
        <rFont val="Times New Roman"/>
        <family val="1"/>
      </rPr>
      <t xml:space="preserve">  We have assumed that 80 percent of sources will report no excess emissions</t>
    </r>
  </si>
  <si>
    <r>
      <t xml:space="preserve">i  </t>
    </r>
    <r>
      <rPr>
        <sz val="10"/>
        <color rgb="FF000000"/>
        <rFont val="Times New Roman"/>
        <family val="1"/>
      </rPr>
      <t>Totals have been rounded to 3 significant figures. Figures may not add exatly due to rounding.</t>
    </r>
  </si>
  <si>
    <r>
      <t xml:space="preserve">n  </t>
    </r>
    <r>
      <rPr>
        <sz val="10"/>
        <color rgb="FF000000"/>
        <rFont val="Times New Roman"/>
        <family val="1"/>
      </rPr>
      <t>Totals have been rounded to 3 significant figures. Figures may not add exatly due to rounding.</t>
    </r>
  </si>
  <si>
    <r>
      <t xml:space="preserve">1) Records of startups, shutdowns, malfunctions, etc. </t>
    </r>
    <r>
      <rPr>
        <vertAlign val="superscript"/>
        <sz val="10"/>
        <color rgb="FF000000"/>
        <rFont val="Times New Roman"/>
        <family val="1"/>
      </rPr>
      <t>i</t>
    </r>
  </si>
  <si>
    <r>
      <t xml:space="preserve">2) Records of control device operating parameters </t>
    </r>
    <r>
      <rPr>
        <vertAlign val="superscript"/>
        <sz val="10"/>
        <color rgb="FF000000"/>
        <rFont val="Times New Roman"/>
        <family val="1"/>
      </rPr>
      <t>j</t>
    </r>
  </si>
  <si>
    <r>
      <t xml:space="preserve">3) Records of Projected/Actual Solvent Use </t>
    </r>
    <r>
      <rPr>
        <vertAlign val="superscript"/>
        <sz val="10"/>
        <color rgb="FF000000"/>
        <rFont val="Times New Roman"/>
        <family val="1"/>
      </rPr>
      <t>k</t>
    </r>
  </si>
  <si>
    <r>
      <t xml:space="preserve">4) Records for Monthly Liquid Material Balance </t>
    </r>
    <r>
      <rPr>
        <vertAlign val="superscript"/>
        <sz val="10"/>
        <color rgb="FF000000"/>
        <rFont val="Times New Roman"/>
        <family val="1"/>
      </rPr>
      <t>l</t>
    </r>
  </si>
  <si>
    <r>
      <t xml:space="preserve">5) Monthly Determination of Avg VOC Content </t>
    </r>
    <r>
      <rPr>
        <vertAlign val="superscript"/>
        <sz val="10"/>
        <color rgb="FF000000"/>
        <rFont val="Times New Roman"/>
        <family val="1"/>
      </rPr>
      <t>m</t>
    </r>
  </si>
  <si>
    <t>6) Records of periods when no emission control device is used</t>
  </si>
  <si>
    <t>See 4E(2)</t>
  </si>
  <si>
    <t>hrs/resp.</t>
  </si>
  <si>
    <t>ICR Summary Information</t>
  </si>
  <si>
    <t>Hours per Response</t>
  </si>
  <si>
    <t>Number of Respondents</t>
  </si>
  <si>
    <t>Total Estimated Burden Hours</t>
  </si>
  <si>
    <t>Total Estimated Costs</t>
  </si>
  <si>
    <t>Annualized Capital O&amp;M</t>
  </si>
  <si>
    <t>Total Annual Responses</t>
  </si>
  <si>
    <t>Form Number</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</si>
  <si>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</si>
  <si>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</si>
  <si>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</si>
  <si>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</si>
  <si>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</si>
  <si>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</si>
  <si>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</si>
  <si>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</si>
  <si>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</si>
  <si>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</si>
  <si>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Total Capital/Startup Cost,  (B X C)</t>
  </si>
  <si>
    <t>Annual O&amp;M Costs for One Respondent</t>
  </si>
  <si>
    <t>Total O&amp;M, 
(E X F)</t>
  </si>
  <si>
    <t>Information Collection Activity</t>
  </si>
  <si>
    <t>Number of Responses</t>
  </si>
  <si>
    <t>Number of Existing Respondents That Keep Records But Do Not Submit Reports</t>
  </si>
  <si>
    <t>Total Annual Responses E=(BxC)+D</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</si>
  <si>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</si>
  <si>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</si>
  <si>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</si>
  <si>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</si>
  <si>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</si>
  <si>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</si>
  <si>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</si>
  <si>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</si>
  <si>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</si>
  <si>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Thermocouple</t>
  </si>
  <si>
    <r>
      <rPr>
        <vertAlign val="superscript"/>
        <sz val="10"/>
        <color theme="1"/>
        <rFont val="Times New Roman"/>
        <family val="1"/>
      </rPr>
      <t xml:space="preserve">a  </t>
    </r>
    <r>
      <rPr>
        <sz val="10"/>
        <color theme="1"/>
        <rFont val="Times New Roman"/>
        <family val="1"/>
      </rPr>
      <t>We assume there are 4 existing sources with no additional respondents per year.</t>
    </r>
  </si>
  <si>
    <t>Notification of construction/ reconstruction</t>
  </si>
  <si>
    <t>Notification of physical /operational change</t>
  </si>
  <si>
    <t>Quarterly report of excess emission</t>
  </si>
  <si>
    <t>Semiannual report of no excess emission</t>
  </si>
  <si>
    <r>
      <t xml:space="preserve">a </t>
    </r>
    <r>
      <rPr>
        <sz val="10"/>
        <color rgb="FF000000"/>
        <rFont val="Times New Roman"/>
        <family val="1"/>
      </rPr>
      <t xml:space="preserve">  New respondents include sources with constructed, reconstructed, and modified affected facilities.</t>
    </r>
  </si>
  <si>
    <r>
      <t>Number of New  Respondents</t>
    </r>
    <r>
      <rPr>
        <b/>
        <vertAlign val="superscript"/>
        <sz val="10"/>
        <color theme="1"/>
        <rFont val="Times New Roman"/>
        <family val="1"/>
      </rPr>
      <t xml:space="preserve"> a</t>
    </r>
  </si>
  <si>
    <r>
      <t>a</t>
    </r>
    <r>
      <rPr>
        <sz val="10"/>
        <color rgb="FF000000"/>
        <rFont val="Times New Roman"/>
        <family val="1"/>
      </rPr>
      <t xml:space="preserve">  We have assumed that the average number of respondents that will be subject to the rule will be 4 existing sources, and no additional sources will become subject to the standard. </t>
    </r>
  </si>
  <si>
    <r>
      <t>f</t>
    </r>
    <r>
      <rPr>
        <sz val="10"/>
        <color rgb="FF000000"/>
        <rFont val="Times New Roman"/>
        <family val="1"/>
      </rPr>
      <t xml:space="preserve">  We have assumed that there will be no modification/reconstruction line over 5 years.</t>
    </r>
  </si>
  <si>
    <t>Labor Rates</t>
  </si>
  <si>
    <t>Management</t>
  </si>
  <si>
    <t>Technical</t>
  </si>
  <si>
    <t>Clerical</t>
  </si>
  <si>
    <t xml:space="preserve">Technical </t>
  </si>
  <si>
    <r>
      <rPr>
        <vertAlign val="superscript"/>
        <sz val="10"/>
        <color theme="1"/>
        <rFont val="Times New Roman"/>
        <family val="1"/>
      </rPr>
      <t>c</t>
    </r>
    <r>
      <rPr>
        <sz val="10"/>
        <color theme="1"/>
        <rFont val="Times New Roman"/>
        <family val="1"/>
      </rPr>
      <t xml:space="preserve"> Totals have been rounded to 3 significant digits. Figures may not add exactly due to rounding. </t>
    </r>
  </si>
  <si>
    <r>
      <rPr>
        <vertAlign val="superscript"/>
        <sz val="10"/>
        <color theme="1"/>
        <rFont val="Times New Roman"/>
        <family val="1"/>
      </rPr>
      <t>b</t>
    </r>
    <r>
      <rPr>
        <sz val="10"/>
        <color theme="1"/>
        <rFont val="Times New Roman"/>
        <family val="1"/>
      </rPr>
      <t xml:space="preserve"> We assumed 60% of respondents installed CEMs requiring O&amp;M costs.</t>
    </r>
  </si>
  <si>
    <r>
      <t xml:space="preserve">CEM </t>
    </r>
    <r>
      <rPr>
        <vertAlign val="superscript"/>
        <sz val="10"/>
        <color theme="1"/>
        <rFont val="Times New Roman"/>
        <family val="1"/>
      </rPr>
      <t>a</t>
    </r>
  </si>
  <si>
    <r>
      <t>Totals</t>
    </r>
    <r>
      <rPr>
        <sz val="10"/>
        <color theme="1"/>
        <rFont val="Times New Roman"/>
        <family val="1"/>
      </rPr>
      <t xml:space="preserve"> (rounded)</t>
    </r>
    <r>
      <rPr>
        <vertAlign val="superscript"/>
        <sz val="10"/>
        <color theme="1"/>
        <rFont val="Times New Roman"/>
        <family val="1"/>
      </rPr>
      <t xml:space="preserve"> c</t>
    </r>
  </si>
  <si>
    <r>
      <t>Number of Respondents with O&amp;M</t>
    </r>
    <r>
      <rPr>
        <b/>
        <vertAlign val="superscript"/>
        <sz val="10"/>
        <color theme="1"/>
        <rFont val="Times New Roman"/>
        <family val="1"/>
      </rPr>
      <t xml:space="preserve">  b</t>
    </r>
  </si>
  <si>
    <r>
      <t>j</t>
    </r>
    <r>
      <rPr>
        <sz val="10"/>
        <color rgb="FF000000"/>
        <rFont val="Times New Roman"/>
        <family val="1"/>
      </rPr>
      <t xml:space="preserve">  We have assumed that each respondent will take 0.22 hours 350 times per year to record the control device operating parameters information.</t>
    </r>
  </si>
  <si>
    <t>Not Applicable</t>
  </si>
  <si>
    <r>
      <t xml:space="preserve">b </t>
    </r>
    <r>
      <rPr>
        <sz val="10"/>
        <color rgb="FF000000"/>
        <rFont val="Times New Roman"/>
        <family val="1"/>
      </rPr>
      <t xml:space="preserve"> 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</si>
  <si>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color rgb="FF000000"/>
        <rFont val="Times New Roman"/>
        <family val="1"/>
      </rPr>
      <t xml:space="preserve"> This cost is based on the average hourly labor rate as follows: Managerial $70.56 (GS-13, Step 5, $44.10 + 60%); Technical $52.37 (GS-12, Step 1, $32.73 + 60%); and Clerical $28.34 (GS-6, Step 3, $17.17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</si>
  <si>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r>
      <t>Total</t>
    </r>
    <r>
      <rPr>
        <b/>
        <vertAlign val="superscript"/>
        <sz val="10"/>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</si>
</sst>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1" formatCode="_(* #,##0_);_(* \(#,##0\);_(* &quot;-&quot;_);_(@_)"/>
    <numFmt numFmtId="164" formatCode="General_)"/>
    <numFmt numFmtId="165" formatCode="&quot;$&quot;#,##0.00"/>
  </numFmts>
  <fonts count="19" x14ac:knownFonts="1">
    <font>
      <sz val="11"/>
      <color theme="1"/>
      <name val="Calibri"/>
      <family val="2"/>
      <scheme val="minor"/>
    </font>
    <font>
      <b/>
      <sz val="11"/>
      <color theme="1"/>
      <name val="Calibri"/>
      <family val="2"/>
      <scheme val="minor"/>
    </font>
    <font>
      <sz val="12"/>
      <color theme="1"/>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vertAlign val="superscript"/>
      <sz val="12"/>
      <color rgb="FF000000"/>
      <name val="Times New Roman"/>
      <family val="1"/>
    </font>
    <font>
      <b/>
      <sz val="10"/>
      <color theme="1"/>
      <name val="Times New Roman"/>
      <family val="1"/>
    </font>
    <font>
      <sz val="10"/>
      <color theme="1"/>
      <name val="Calibri"/>
      <family val="2"/>
      <scheme val="minor"/>
    </font>
    <font>
      <b/>
      <vertAlign val="superscript"/>
      <sz val="10"/>
      <color theme="1"/>
      <name val="Times New Roman"/>
      <family val="1"/>
    </font>
    <font>
      <sz val="10"/>
      <name val="Times New Roman"/>
      <family val="1"/>
    </font>
    <font>
      <vertAlign val="superscript"/>
      <sz val="10"/>
      <color theme="1"/>
      <name val="Times New Roman"/>
      <family val="1"/>
    </font>
    <font>
      <b/>
      <sz val="12"/>
      <color rgb="FF000000"/>
      <name val="Times New Roman"/>
      <family val="1"/>
    </font>
    <font>
      <sz val="8"/>
      <name val="Helv"/>
    </font>
    <font>
      <sz val="10"/>
      <color rgb="FFFF0000"/>
      <name val="Times New Roman"/>
      <family val="1"/>
    </font>
    <font>
      <sz val="10"/>
      <color rgb="FFFF0000"/>
      <name val="Calibri"/>
      <family val="2"/>
      <scheme val="minor"/>
    </font>
    <font>
      <sz val="11"/>
      <color rgb="FF7030A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15" fillId="0" borderId="0"/>
  </cellStyleXfs>
  <cellXfs count="89">
    <xf numFmtId="0" fontId="0" fillId="0" borderId="0" xfId="0"/>
    <xf numFmtId="0" fontId="1" fillId="0" borderId="0" xfId="0" applyFont="1"/>
    <xf numFmtId="0" fontId="2" fillId="0" borderId="0" xfId="0" applyFont="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3" fillId="0" borderId="1" xfId="0" applyFont="1" applyBorder="1" applyAlignment="1">
      <alignment vertical="center"/>
    </xf>
    <xf numFmtId="8" fontId="6" fillId="0" borderId="1" xfId="0" applyNumberFormat="1" applyFont="1" applyBorder="1" applyAlignment="1">
      <alignment horizontal="right"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2" fontId="6" fillId="0" borderId="1" xfId="0" applyNumberFormat="1" applyFont="1" applyBorder="1" applyAlignment="1">
      <alignment horizontal="center" vertical="center"/>
    </xf>
    <xf numFmtId="0" fontId="0" fillId="0" borderId="1" xfId="0" applyBorder="1"/>
    <xf numFmtId="0" fontId="4" fillId="0" borderId="0" xfId="0" applyFont="1" applyAlignment="1">
      <alignment vertical="center"/>
    </xf>
    <xf numFmtId="0" fontId="7" fillId="0" borderId="0" xfId="0" applyFont="1" applyAlignment="1">
      <alignment vertical="center"/>
    </xf>
    <xf numFmtId="0" fontId="6" fillId="0" borderId="1" xfId="0" applyFont="1" applyBorder="1" applyAlignment="1">
      <alignment horizontal="left" vertical="center" indent="1"/>
    </xf>
    <xf numFmtId="0" fontId="1" fillId="0" borderId="0" xfId="0" applyFont="1" applyAlignment="1"/>
    <xf numFmtId="0" fontId="3" fillId="0" borderId="1" xfId="0" applyFont="1" applyBorder="1"/>
    <xf numFmtId="0" fontId="6" fillId="0" borderId="1" xfId="0" applyFont="1" applyFill="1" applyBorder="1" applyAlignment="1">
      <alignment horizontal="center" vertical="center"/>
    </xf>
    <xf numFmtId="1" fontId="0" fillId="0" borderId="0" xfId="0" applyNumberFormat="1"/>
    <xf numFmtId="41" fontId="0" fillId="0" borderId="0" xfId="0" applyNumberFormat="1"/>
    <xf numFmtId="0" fontId="9" fillId="0" borderId="0" xfId="0" applyFont="1" applyAlignment="1">
      <alignment horizontal="center" vertical="center" wrapText="1"/>
    </xf>
    <xf numFmtId="0" fontId="10" fillId="0" borderId="0" xfId="0" applyFont="1"/>
    <xf numFmtId="0" fontId="9" fillId="0" borderId="1" xfId="0" applyFont="1" applyBorder="1" applyAlignment="1">
      <alignment horizontal="center" vertical="center" wrapText="1"/>
    </xf>
    <xf numFmtId="0" fontId="12" fillId="0" borderId="1" xfId="0" applyFont="1" applyBorder="1" applyAlignment="1">
      <alignment horizontal="left" vertical="center" wrapText="1"/>
    </xf>
    <xf numFmtId="6" fontId="12" fillId="0" borderId="1" xfId="0" applyNumberFormat="1" applyFont="1" applyBorder="1" applyAlignment="1">
      <alignment horizontal="center" vertical="center" wrapText="1"/>
    </xf>
    <xf numFmtId="6" fontId="3" fillId="0" borderId="1" xfId="0" applyNumberFormat="1" applyFont="1" applyBorder="1" applyAlignment="1">
      <alignment horizontal="center" vertical="center" wrapText="1"/>
    </xf>
    <xf numFmtId="6" fontId="3" fillId="0" borderId="0" xfId="0" applyNumberFormat="1"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6" fontId="9" fillId="0" borderId="0" xfId="0" applyNumberFormat="1" applyFont="1" applyAlignment="1">
      <alignment horizontal="center" vertical="center" wrapText="1"/>
    </xf>
    <xf numFmtId="0" fontId="12" fillId="0" borderId="1" xfId="0" applyFont="1" applyBorder="1" applyAlignment="1">
      <alignment vertical="center" wrapText="1"/>
    </xf>
    <xf numFmtId="1" fontId="12" fillId="0" borderId="1" xfId="0" applyNumberFormat="1" applyFont="1" applyBorder="1" applyAlignment="1">
      <alignment horizontal="center" vertical="center" wrapText="1"/>
    </xf>
    <xf numFmtId="0" fontId="10" fillId="0" borderId="0" xfId="0" applyFont="1" applyAlignment="1">
      <alignment wrapText="1"/>
    </xf>
    <xf numFmtId="0" fontId="9" fillId="0" borderId="1" xfId="0" applyFont="1" applyBorder="1" applyAlignment="1">
      <alignment vertical="center" wrapText="1"/>
    </xf>
    <xf numFmtId="6" fontId="9" fillId="0" borderId="1" xfId="0" applyNumberFormat="1" applyFont="1" applyBorder="1" applyAlignment="1">
      <alignment horizontal="center" vertical="center" wrapText="1"/>
    </xf>
    <xf numFmtId="6" fontId="10" fillId="0" borderId="0" xfId="0" applyNumberFormat="1" applyFont="1"/>
    <xf numFmtId="0" fontId="9" fillId="0" borderId="0" xfId="0" applyFont="1" applyAlignment="1">
      <alignmen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1" fontId="9"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9" fillId="0" borderId="5" xfId="0" applyFont="1" applyBorder="1" applyAlignment="1">
      <alignment horizontal="center" vertical="center" wrapText="1"/>
    </xf>
    <xf numFmtId="1" fontId="9" fillId="0" borderId="5" xfId="0" applyNumberFormat="1" applyFont="1" applyBorder="1" applyAlignment="1">
      <alignment horizontal="center" vertical="center" wrapText="1"/>
    </xf>
    <xf numFmtId="0" fontId="4" fillId="0" borderId="1" xfId="0" applyFont="1" applyBorder="1" applyAlignment="1">
      <alignment vertical="center" wrapText="1"/>
    </xf>
    <xf numFmtId="0" fontId="16" fillId="0" borderId="0" xfId="0" applyFont="1"/>
    <xf numFmtId="164" fontId="12" fillId="0" borderId="0" xfId="1" applyFont="1" applyAlignment="1">
      <alignment horizontal="center" vertical="center" wrapText="1"/>
    </xf>
    <xf numFmtId="165" fontId="12" fillId="0" borderId="0" xfId="1" applyNumberFormat="1" applyFont="1" applyAlignment="1">
      <alignment horizontal="right" wrapText="1"/>
    </xf>
    <xf numFmtId="0" fontId="17" fillId="0" borderId="0" xfId="0" applyFont="1" applyAlignment="1">
      <alignment vertical="top" wrapText="1"/>
    </xf>
    <xf numFmtId="6" fontId="3" fillId="0" borderId="1" xfId="0" applyNumberFormat="1" applyFont="1" applyBorder="1" applyAlignment="1">
      <alignment horizontal="center" vertical="center"/>
    </xf>
    <xf numFmtId="164" fontId="12" fillId="0" borderId="0" xfId="1" applyFont="1" applyFill="1" applyAlignment="1">
      <alignment vertical="top" wrapText="1"/>
    </xf>
    <xf numFmtId="0" fontId="6" fillId="0" borderId="0" xfId="0" applyFont="1" applyFill="1" applyAlignment="1">
      <alignment vertical="top" wrapText="1"/>
    </xf>
    <xf numFmtId="0" fontId="6" fillId="0" borderId="1" xfId="0" applyFont="1" applyBorder="1"/>
    <xf numFmtId="0" fontId="10" fillId="0" borderId="0" xfId="0" applyFont="1" applyAlignment="1">
      <alignment wrapText="1"/>
    </xf>
    <xf numFmtId="0" fontId="7" fillId="0" borderId="0" xfId="0" applyFont="1" applyFill="1" applyAlignment="1">
      <alignment vertical="center"/>
    </xf>
    <xf numFmtId="3" fontId="0" fillId="0" borderId="0" xfId="0" applyNumberFormat="1" applyFill="1"/>
    <xf numFmtId="6" fontId="0" fillId="0" borderId="0" xfId="0" applyNumberFormat="1" applyFill="1"/>
    <xf numFmtId="0" fontId="3" fillId="0" borderId="1" xfId="0" applyFont="1" applyFill="1" applyBorder="1" applyAlignment="1">
      <alignment horizontal="center" vertical="center"/>
    </xf>
    <xf numFmtId="1" fontId="6" fillId="0" borderId="1" xfId="0" applyNumberFormat="1" applyFont="1" applyBorder="1" applyAlignment="1">
      <alignment horizontal="center" vertical="center"/>
    </xf>
    <xf numFmtId="6" fontId="6" fillId="0" borderId="1" xfId="0" applyNumberFormat="1" applyFont="1" applyBorder="1" applyAlignment="1">
      <alignment horizontal="right" vertical="center"/>
    </xf>
    <xf numFmtId="0" fontId="18" fillId="0" borderId="0" xfId="0" applyFont="1"/>
    <xf numFmtId="165" fontId="12" fillId="0" borderId="1" xfId="0" applyNumberFormat="1" applyFont="1" applyFill="1" applyBorder="1"/>
    <xf numFmtId="6" fontId="4" fillId="0" borderId="1" xfId="0" applyNumberFormat="1" applyFont="1" applyFill="1" applyBorder="1" applyAlignment="1">
      <alignment horizontal="right" vertical="center"/>
    </xf>
    <xf numFmtId="1" fontId="0" fillId="0" borderId="0" xfId="0" applyNumberFormat="1" applyFill="1"/>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3" fillId="0" borderId="5" xfId="0" applyFont="1" applyBorder="1" applyAlignment="1">
      <alignment vertical="center" wrapText="1"/>
    </xf>
    <xf numFmtId="0" fontId="6" fillId="0" borderId="1" xfId="0" applyNumberFormat="1" applyFont="1" applyBorder="1" applyAlignment="1">
      <alignment horizontal="center" vertical="center"/>
    </xf>
    <xf numFmtId="0" fontId="0" fillId="0" borderId="0" xfId="0" applyAlignment="1">
      <alignment horizontal="center"/>
    </xf>
    <xf numFmtId="0" fontId="7" fillId="0" borderId="0" xfId="0" applyFont="1" applyFill="1" applyAlignment="1">
      <alignment horizontal="left" vertical="center" wrapText="1"/>
    </xf>
    <xf numFmtId="0" fontId="6" fillId="0" borderId="1" xfId="0" applyFont="1" applyBorder="1" applyAlignment="1">
      <alignment horizontal="center"/>
    </xf>
    <xf numFmtId="1"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3" fontId="4" fillId="0" borderId="1" xfId="0" applyNumberFormat="1" applyFont="1" applyFill="1" applyBorder="1" applyAlignment="1">
      <alignment horizontal="center" vertical="center"/>
    </xf>
    <xf numFmtId="0" fontId="7" fillId="0" borderId="0" xfId="0" applyFont="1" applyAlignment="1">
      <alignment horizontal="left" vertical="top" wrapText="1"/>
    </xf>
    <xf numFmtId="1" fontId="4" fillId="0" borderId="2" xfId="0" applyNumberFormat="1" applyFont="1" applyBorder="1" applyAlignment="1">
      <alignment horizontal="center" vertical="center"/>
    </xf>
    <xf numFmtId="1" fontId="4" fillId="0" borderId="3" xfId="0" applyNumberFormat="1" applyFont="1" applyBorder="1" applyAlignment="1">
      <alignment horizontal="center" vertical="center"/>
    </xf>
    <xf numFmtId="1" fontId="4" fillId="0" borderId="4" xfId="0" applyNumberFormat="1" applyFont="1" applyBorder="1" applyAlignment="1">
      <alignment horizontal="center" vertical="center"/>
    </xf>
    <xf numFmtId="0" fontId="7" fillId="0" borderId="0" xfId="0" applyFont="1" applyAlignment="1">
      <alignment horizontal="left" vertical="center" wrapText="1"/>
    </xf>
    <xf numFmtId="0" fontId="8" fillId="0" borderId="0" xfId="0" applyFont="1" applyFill="1" applyAlignment="1">
      <alignment horizontal="left" vertical="center" wrapText="1"/>
    </xf>
    <xf numFmtId="0" fontId="3" fillId="0" borderId="0" xfId="0" applyFont="1" applyAlignment="1">
      <alignment vertical="center" wrapText="1"/>
    </xf>
    <xf numFmtId="0" fontId="10" fillId="0" borderId="0" xfId="0" applyFont="1" applyAlignment="1">
      <alignment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4" fillId="0" borderId="1" xfId="0" applyFont="1" applyBorder="1" applyAlignment="1">
      <alignment horizontal="center" vertical="center" wrapText="1"/>
    </xf>
    <xf numFmtId="0" fontId="4" fillId="0" borderId="1" xfId="0" applyFont="1" applyBorder="1" applyAlignment="1">
      <alignment vertical="center" wrapText="1"/>
    </xf>
  </cellXfs>
  <cellStyles count="2">
    <cellStyle name="Normal" xfId="0" builtinId="0"/>
    <cellStyle name="Normal_SSI Burden Estimate BML 060710" xfId="1" xr:uid="{F455AD93-6166-4798-84E8-6D2CB4B875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E5EBF-0D47-4A66-A2E6-335ED3816120}">
  <dimension ref="A1:C8"/>
  <sheetViews>
    <sheetView tabSelected="1" workbookViewId="0">
      <selection activeCell="A14" sqref="A14"/>
    </sheetView>
  </sheetViews>
  <sheetFormatPr defaultRowHeight="14.5" x14ac:dyDescent="0.35"/>
  <cols>
    <col min="1" max="1" width="28.54296875" customWidth="1"/>
    <col min="2" max="2" width="18.7265625" customWidth="1"/>
  </cols>
  <sheetData>
    <row r="1" spans="1:3" x14ac:dyDescent="0.35">
      <c r="A1" s="69" t="s">
        <v>93</v>
      </c>
      <c r="B1" s="69"/>
      <c r="C1" s="60"/>
    </row>
    <row r="2" spans="1:3" x14ac:dyDescent="0.35">
      <c r="A2" t="s">
        <v>94</v>
      </c>
      <c r="B2" s="19">
        <f>'Table 1'!J40</f>
        <v>84.479166666666657</v>
      </c>
    </row>
    <row r="3" spans="1:3" x14ac:dyDescent="0.35">
      <c r="A3" t="s">
        <v>95</v>
      </c>
      <c r="B3">
        <f>Respondents!F8</f>
        <v>4</v>
      </c>
    </row>
    <row r="4" spans="1:3" x14ac:dyDescent="0.35">
      <c r="A4" t="s">
        <v>96</v>
      </c>
      <c r="B4" s="55">
        <f>'Table 1'!F40</f>
        <v>811</v>
      </c>
    </row>
    <row r="5" spans="1:3" x14ac:dyDescent="0.35">
      <c r="A5" t="s">
        <v>97</v>
      </c>
      <c r="B5" s="56">
        <f>'Table 1'!I42</f>
        <v>132000</v>
      </c>
    </row>
    <row r="6" spans="1:3" x14ac:dyDescent="0.35">
      <c r="A6" t="s">
        <v>98</v>
      </c>
      <c r="B6" s="56">
        <f>'Capital O&amp;M'!G7</f>
        <v>34900</v>
      </c>
    </row>
    <row r="7" spans="1:3" x14ac:dyDescent="0.35">
      <c r="A7" t="s">
        <v>99</v>
      </c>
      <c r="B7" s="18">
        <f>Responses!E11</f>
        <v>9.6000000000000014</v>
      </c>
    </row>
    <row r="8" spans="1:3" x14ac:dyDescent="0.35">
      <c r="A8" t="s">
        <v>100</v>
      </c>
      <c r="B8" t="s">
        <v>148</v>
      </c>
      <c r="C8" s="60"/>
    </row>
  </sheetData>
  <mergeCells count="1">
    <mergeCell ref="A1:B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workbookViewId="0">
      <selection activeCell="A2" sqref="A2"/>
    </sheetView>
  </sheetViews>
  <sheetFormatPr defaultRowHeight="14.5" x14ac:dyDescent="0.35"/>
  <cols>
    <col min="1" max="1" width="49.7265625" customWidth="1"/>
    <col min="2" max="2" width="10.81640625" customWidth="1"/>
    <col min="3" max="3" width="11.26953125" customWidth="1"/>
    <col min="4" max="4" width="10.81640625" customWidth="1"/>
    <col min="5" max="5" width="10.7265625" customWidth="1"/>
    <col min="7" max="7" width="11.26953125" customWidth="1"/>
    <col min="9" max="9" width="10.7265625" customWidth="1"/>
    <col min="12" max="12" width="10.7265625" bestFit="1" customWidth="1"/>
  </cols>
  <sheetData>
    <row r="1" spans="1:13" x14ac:dyDescent="0.35">
      <c r="A1" s="1" t="s">
        <v>0</v>
      </c>
    </row>
    <row r="3" spans="1:13" ht="91" x14ac:dyDescent="0.35">
      <c r="A3" s="3" t="s">
        <v>1</v>
      </c>
      <c r="B3" s="3" t="s">
        <v>24</v>
      </c>
      <c r="C3" s="3" t="s">
        <v>25</v>
      </c>
      <c r="D3" s="3" t="s">
        <v>26</v>
      </c>
      <c r="E3" s="3" t="s">
        <v>30</v>
      </c>
      <c r="F3" s="3" t="s">
        <v>27</v>
      </c>
      <c r="G3" s="3" t="s">
        <v>28</v>
      </c>
      <c r="H3" s="3" t="s">
        <v>29</v>
      </c>
      <c r="I3" s="3" t="s">
        <v>31</v>
      </c>
    </row>
    <row r="4" spans="1:13" x14ac:dyDescent="0.35">
      <c r="A4" s="4" t="s">
        <v>2</v>
      </c>
      <c r="B4" s="5" t="s">
        <v>3</v>
      </c>
      <c r="C4" s="6"/>
      <c r="D4" s="6"/>
      <c r="E4" s="6"/>
      <c r="F4" s="6"/>
      <c r="G4" s="6"/>
      <c r="H4" s="6"/>
      <c r="I4" s="6"/>
      <c r="L4" s="71" t="s">
        <v>137</v>
      </c>
      <c r="M4" s="71"/>
    </row>
    <row r="5" spans="1:13" x14ac:dyDescent="0.35">
      <c r="A5" s="4" t="s">
        <v>4</v>
      </c>
      <c r="B5" s="5" t="s">
        <v>3</v>
      </c>
      <c r="C5" s="6"/>
      <c r="D5" s="6"/>
      <c r="E5" s="6"/>
      <c r="F5" s="6"/>
      <c r="G5" s="6"/>
      <c r="H5" s="6"/>
      <c r="I5" s="6"/>
      <c r="L5" s="52" t="s">
        <v>138</v>
      </c>
      <c r="M5" s="61">
        <v>157.61000000000001</v>
      </c>
    </row>
    <row r="6" spans="1:13" x14ac:dyDescent="0.35">
      <c r="A6" s="4" t="s">
        <v>5</v>
      </c>
      <c r="B6" s="6"/>
      <c r="C6" s="6"/>
      <c r="D6" s="6"/>
      <c r="E6" s="6"/>
      <c r="F6" s="6"/>
      <c r="G6" s="6"/>
      <c r="H6" s="6"/>
      <c r="I6" s="6"/>
      <c r="L6" s="52" t="s">
        <v>139</v>
      </c>
      <c r="M6" s="61">
        <v>123.94</v>
      </c>
    </row>
    <row r="7" spans="1:13" ht="15.5" x14ac:dyDescent="0.35">
      <c r="A7" s="4" t="s">
        <v>32</v>
      </c>
      <c r="B7" s="5">
        <v>0.87</v>
      </c>
      <c r="C7" s="5">
        <v>1</v>
      </c>
      <c r="D7" s="5">
        <f>B7*C7</f>
        <v>0.87</v>
      </c>
      <c r="E7" s="5">
        <v>4</v>
      </c>
      <c r="F7" s="5">
        <f>D7*E7</f>
        <v>3.48</v>
      </c>
      <c r="G7" s="10">
        <f>F7*0.05</f>
        <v>0.17400000000000002</v>
      </c>
      <c r="H7" s="10">
        <f>+F7*0.1</f>
        <v>0.34800000000000003</v>
      </c>
      <c r="I7" s="7">
        <f>$M$6*F7+$M$5*G7+$M$7*H7</f>
        <v>480.4923</v>
      </c>
      <c r="L7" s="52" t="s">
        <v>140</v>
      </c>
      <c r="M7" s="61">
        <v>62.52</v>
      </c>
    </row>
    <row r="8" spans="1:13" x14ac:dyDescent="0.35">
      <c r="A8" s="4" t="s">
        <v>6</v>
      </c>
      <c r="B8" s="6"/>
      <c r="C8" s="6"/>
      <c r="D8" s="5"/>
      <c r="E8" s="6"/>
      <c r="F8" s="5"/>
      <c r="G8" s="5"/>
      <c r="H8" s="5"/>
      <c r="I8" s="7"/>
    </row>
    <row r="9" spans="1:13" ht="15.5" x14ac:dyDescent="0.35">
      <c r="A9" s="14" t="s">
        <v>42</v>
      </c>
      <c r="B9" s="5">
        <v>243.48</v>
      </c>
      <c r="C9" s="5">
        <v>1</v>
      </c>
      <c r="D9" s="5">
        <f t="shared" ref="D9:D35" si="0">B9*C9</f>
        <v>243.48</v>
      </c>
      <c r="E9" s="5">
        <v>0</v>
      </c>
      <c r="F9" s="58">
        <f t="shared" ref="F9:F23" si="1">D9*E9</f>
        <v>0</v>
      </c>
      <c r="G9" s="58">
        <f t="shared" ref="G9:G23" si="2">F9*0.05</f>
        <v>0</v>
      </c>
      <c r="H9" s="58">
        <f t="shared" ref="H9:H23" si="3">+F9*0.1</f>
        <v>0</v>
      </c>
      <c r="I9" s="59">
        <f t="shared" ref="I9:I23" si="4">$M$6*F9+$M$5*G9+$M$7*H9</f>
        <v>0</v>
      </c>
      <c r="J9" s="60"/>
    </row>
    <row r="10" spans="1:13" ht="15.5" x14ac:dyDescent="0.35">
      <c r="A10" s="14" t="s">
        <v>43</v>
      </c>
      <c r="B10" s="5">
        <v>243.48</v>
      </c>
      <c r="C10" s="5">
        <v>0.2</v>
      </c>
      <c r="D10" s="10">
        <f t="shared" si="0"/>
        <v>48.695999999999998</v>
      </c>
      <c r="E10" s="5">
        <v>0</v>
      </c>
      <c r="F10" s="58">
        <f t="shared" si="1"/>
        <v>0</v>
      </c>
      <c r="G10" s="58">
        <f t="shared" si="2"/>
        <v>0</v>
      </c>
      <c r="H10" s="58">
        <f t="shared" si="3"/>
        <v>0</v>
      </c>
      <c r="I10" s="59">
        <f t="shared" si="4"/>
        <v>0</v>
      </c>
    </row>
    <row r="11" spans="1:13" x14ac:dyDescent="0.35">
      <c r="A11" s="14" t="s">
        <v>44</v>
      </c>
      <c r="B11" s="5">
        <v>78.260000000000005</v>
      </c>
      <c r="C11" s="5">
        <v>12</v>
      </c>
      <c r="D11" s="5">
        <f t="shared" si="0"/>
        <v>939.12000000000012</v>
      </c>
      <c r="E11" s="5">
        <f>E9*0.05</f>
        <v>0</v>
      </c>
      <c r="F11" s="58">
        <f t="shared" si="1"/>
        <v>0</v>
      </c>
      <c r="G11" s="58">
        <f t="shared" si="2"/>
        <v>0</v>
      </c>
      <c r="H11" s="58">
        <f t="shared" si="3"/>
        <v>0</v>
      </c>
      <c r="I11" s="59">
        <f t="shared" si="4"/>
        <v>0</v>
      </c>
    </row>
    <row r="12" spans="1:13" x14ac:dyDescent="0.35">
      <c r="A12" s="4" t="s">
        <v>7</v>
      </c>
      <c r="B12" s="5" t="s">
        <v>8</v>
      </c>
      <c r="C12" s="6"/>
      <c r="D12" s="5"/>
      <c r="E12" s="6"/>
      <c r="F12" s="58"/>
      <c r="G12" s="58"/>
      <c r="H12" s="58"/>
      <c r="I12" s="59"/>
    </row>
    <row r="13" spans="1:13" x14ac:dyDescent="0.35">
      <c r="A13" s="4" t="s">
        <v>9</v>
      </c>
      <c r="B13" s="5" t="s">
        <v>10</v>
      </c>
      <c r="C13" s="6"/>
      <c r="D13" s="5"/>
      <c r="E13" s="6"/>
      <c r="F13" s="58"/>
      <c r="G13" s="58"/>
      <c r="H13" s="58"/>
      <c r="I13" s="59"/>
    </row>
    <row r="14" spans="1:13" x14ac:dyDescent="0.35">
      <c r="A14" s="4" t="s">
        <v>11</v>
      </c>
      <c r="B14" s="6"/>
      <c r="C14" s="6"/>
      <c r="D14" s="5"/>
      <c r="E14" s="6"/>
      <c r="F14" s="58"/>
      <c r="G14" s="58"/>
      <c r="H14" s="58"/>
      <c r="I14" s="59"/>
    </row>
    <row r="15" spans="1:13" ht="15.5" x14ac:dyDescent="0.35">
      <c r="A15" s="14" t="s">
        <v>45</v>
      </c>
      <c r="B15" s="5">
        <v>1.74</v>
      </c>
      <c r="C15" s="5">
        <v>0</v>
      </c>
      <c r="D15" s="5">
        <f t="shared" si="0"/>
        <v>0</v>
      </c>
      <c r="E15" s="5">
        <v>0</v>
      </c>
      <c r="F15" s="58">
        <f t="shared" si="1"/>
        <v>0</v>
      </c>
      <c r="G15" s="58">
        <f t="shared" si="2"/>
        <v>0</v>
      </c>
      <c r="H15" s="58">
        <f t="shared" si="3"/>
        <v>0</v>
      </c>
      <c r="I15" s="59">
        <f t="shared" si="4"/>
        <v>0</v>
      </c>
    </row>
    <row r="16" spans="1:13" x14ac:dyDescent="0.35">
      <c r="A16" s="14" t="s">
        <v>37</v>
      </c>
      <c r="B16" s="5">
        <v>6.96</v>
      </c>
      <c r="C16" s="5">
        <v>1</v>
      </c>
      <c r="D16" s="5">
        <f t="shared" si="0"/>
        <v>6.96</v>
      </c>
      <c r="E16" s="5">
        <v>0</v>
      </c>
      <c r="F16" s="58">
        <f t="shared" si="1"/>
        <v>0</v>
      </c>
      <c r="G16" s="58">
        <f t="shared" si="2"/>
        <v>0</v>
      </c>
      <c r="H16" s="58">
        <f t="shared" si="3"/>
        <v>0</v>
      </c>
      <c r="I16" s="59">
        <f t="shared" si="4"/>
        <v>0</v>
      </c>
    </row>
    <row r="17" spans="1:9" x14ac:dyDescent="0.35">
      <c r="A17" s="14" t="s">
        <v>38</v>
      </c>
      <c r="B17" s="5">
        <v>1.74</v>
      </c>
      <c r="C17" s="5">
        <v>1</v>
      </c>
      <c r="D17" s="5">
        <f t="shared" si="0"/>
        <v>1.74</v>
      </c>
      <c r="E17" s="5">
        <v>0</v>
      </c>
      <c r="F17" s="58">
        <f t="shared" si="1"/>
        <v>0</v>
      </c>
      <c r="G17" s="58">
        <f t="shared" si="2"/>
        <v>0</v>
      </c>
      <c r="H17" s="58">
        <f t="shared" si="3"/>
        <v>0</v>
      </c>
      <c r="I17" s="59">
        <f t="shared" si="4"/>
        <v>0</v>
      </c>
    </row>
    <row r="18" spans="1:9" x14ac:dyDescent="0.35">
      <c r="A18" s="14" t="s">
        <v>39</v>
      </c>
      <c r="B18" s="5">
        <v>1.74</v>
      </c>
      <c r="C18" s="5">
        <v>1</v>
      </c>
      <c r="D18" s="5">
        <f t="shared" si="0"/>
        <v>1.74</v>
      </c>
      <c r="E18" s="5">
        <v>0</v>
      </c>
      <c r="F18" s="58">
        <f t="shared" si="1"/>
        <v>0</v>
      </c>
      <c r="G18" s="58">
        <f t="shared" si="2"/>
        <v>0</v>
      </c>
      <c r="H18" s="58">
        <f t="shared" si="3"/>
        <v>0</v>
      </c>
      <c r="I18" s="59">
        <f t="shared" si="4"/>
        <v>0</v>
      </c>
    </row>
    <row r="19" spans="1:9" x14ac:dyDescent="0.35">
      <c r="A19" s="14" t="s">
        <v>40</v>
      </c>
      <c r="B19" s="5">
        <v>1.74</v>
      </c>
      <c r="C19" s="5">
        <v>1</v>
      </c>
      <c r="D19" s="5">
        <f t="shared" si="0"/>
        <v>1.74</v>
      </c>
      <c r="E19" s="5">
        <v>0</v>
      </c>
      <c r="F19" s="58">
        <f t="shared" si="1"/>
        <v>0</v>
      </c>
      <c r="G19" s="58">
        <f t="shared" si="2"/>
        <v>0</v>
      </c>
      <c r="H19" s="58">
        <f t="shared" si="3"/>
        <v>0</v>
      </c>
      <c r="I19" s="59">
        <f t="shared" si="4"/>
        <v>0</v>
      </c>
    </row>
    <row r="20" spans="1:9" x14ac:dyDescent="0.35">
      <c r="A20" s="14" t="s">
        <v>41</v>
      </c>
      <c r="B20" s="5" t="s">
        <v>8</v>
      </c>
      <c r="C20" s="6"/>
      <c r="D20" s="5"/>
      <c r="E20" s="6"/>
      <c r="F20" s="5"/>
      <c r="G20" s="5"/>
      <c r="H20" s="5"/>
      <c r="I20" s="7"/>
    </row>
    <row r="21" spans="1:9" ht="15.5" x14ac:dyDescent="0.35">
      <c r="A21" s="14" t="s">
        <v>46</v>
      </c>
      <c r="B21" s="5">
        <v>13.91</v>
      </c>
      <c r="C21" s="5">
        <v>4</v>
      </c>
      <c r="D21" s="5">
        <f t="shared" si="0"/>
        <v>55.64</v>
      </c>
      <c r="E21" s="5">
        <f>E7*0.2</f>
        <v>0.8</v>
      </c>
      <c r="F21" s="10">
        <f t="shared" si="1"/>
        <v>44.512</v>
      </c>
      <c r="G21" s="10">
        <f t="shared" si="2"/>
        <v>2.2256</v>
      </c>
      <c r="H21" s="10">
        <f t="shared" si="3"/>
        <v>4.4512</v>
      </c>
      <c r="I21" s="7">
        <f t="shared" si="4"/>
        <v>6145.8831200000004</v>
      </c>
    </row>
    <row r="22" spans="1:9" ht="15.5" x14ac:dyDescent="0.35">
      <c r="A22" s="14" t="s">
        <v>47</v>
      </c>
      <c r="B22" s="5">
        <v>6.96</v>
      </c>
      <c r="C22" s="5">
        <v>2</v>
      </c>
      <c r="D22" s="5">
        <f t="shared" si="0"/>
        <v>13.92</v>
      </c>
      <c r="E22" s="5">
        <f>E7*0.8</f>
        <v>3.2</v>
      </c>
      <c r="F22" s="10">
        <f t="shared" si="1"/>
        <v>44.544000000000004</v>
      </c>
      <c r="G22" s="10">
        <f t="shared" si="2"/>
        <v>2.2272000000000003</v>
      </c>
      <c r="H22" s="10">
        <f t="shared" si="3"/>
        <v>4.4544000000000006</v>
      </c>
      <c r="I22" s="7">
        <f t="shared" si="4"/>
        <v>6150.3014400000011</v>
      </c>
    </row>
    <row r="23" spans="1:9" x14ac:dyDescent="0.35">
      <c r="A23" s="14" t="s">
        <v>12</v>
      </c>
      <c r="B23" s="5">
        <v>1.74</v>
      </c>
      <c r="C23" s="5">
        <v>1</v>
      </c>
      <c r="D23" s="5">
        <f t="shared" si="0"/>
        <v>1.74</v>
      </c>
      <c r="E23" s="5">
        <v>0</v>
      </c>
      <c r="F23" s="5">
        <f t="shared" si="1"/>
        <v>0</v>
      </c>
      <c r="G23" s="5">
        <f t="shared" si="2"/>
        <v>0</v>
      </c>
      <c r="H23" s="5">
        <f t="shared" si="3"/>
        <v>0</v>
      </c>
      <c r="I23" s="59">
        <f t="shared" si="4"/>
        <v>0</v>
      </c>
    </row>
    <row r="24" spans="1:9" x14ac:dyDescent="0.35">
      <c r="A24" s="8" t="s">
        <v>13</v>
      </c>
      <c r="B24" s="6"/>
      <c r="C24" s="6"/>
      <c r="D24" s="5"/>
      <c r="E24" s="6"/>
      <c r="F24" s="72">
        <f>SUM(F7:H23)</f>
        <v>106.41640000000001</v>
      </c>
      <c r="G24" s="72"/>
      <c r="H24" s="72"/>
      <c r="I24" s="9">
        <f>SUM(I7:I23)</f>
        <v>12776.676860000001</v>
      </c>
    </row>
    <row r="25" spans="1:9" x14ac:dyDescent="0.35">
      <c r="A25" s="4" t="s">
        <v>14</v>
      </c>
      <c r="B25" s="6"/>
      <c r="C25" s="6"/>
      <c r="D25" s="5"/>
      <c r="E25" s="6"/>
      <c r="F25" s="6"/>
      <c r="G25" s="6"/>
      <c r="H25" s="6"/>
      <c r="I25" s="6"/>
    </row>
    <row r="26" spans="1:9" ht="15.5" x14ac:dyDescent="0.35">
      <c r="A26" s="4" t="s">
        <v>32</v>
      </c>
      <c r="B26" s="5" t="s">
        <v>15</v>
      </c>
      <c r="C26" s="6"/>
      <c r="D26" s="5"/>
      <c r="E26" s="6"/>
      <c r="F26" s="6"/>
      <c r="G26" s="6"/>
      <c r="H26" s="6"/>
      <c r="I26" s="6"/>
    </row>
    <row r="27" spans="1:9" x14ac:dyDescent="0.35">
      <c r="A27" s="4" t="s">
        <v>16</v>
      </c>
      <c r="B27" s="5" t="s">
        <v>17</v>
      </c>
      <c r="C27" s="6"/>
      <c r="D27" s="5"/>
      <c r="E27" s="6"/>
      <c r="F27" s="6"/>
      <c r="G27" s="6"/>
      <c r="H27" s="6"/>
      <c r="I27" s="6"/>
    </row>
    <row r="28" spans="1:9" x14ac:dyDescent="0.35">
      <c r="A28" s="4" t="s">
        <v>18</v>
      </c>
      <c r="B28" s="5" t="s">
        <v>8</v>
      </c>
      <c r="C28" s="6"/>
      <c r="D28" s="5"/>
      <c r="E28" s="6"/>
      <c r="F28" s="6"/>
      <c r="G28" s="6"/>
      <c r="H28" s="6"/>
      <c r="I28" s="6"/>
    </row>
    <row r="29" spans="1:9" x14ac:dyDescent="0.35">
      <c r="A29" s="4" t="s">
        <v>19</v>
      </c>
      <c r="B29" s="5" t="s">
        <v>3</v>
      </c>
      <c r="C29" s="6"/>
      <c r="D29" s="5"/>
      <c r="E29" s="6"/>
      <c r="F29" s="6"/>
      <c r="G29" s="6"/>
      <c r="H29" s="6"/>
      <c r="I29" s="6"/>
    </row>
    <row r="30" spans="1:9" x14ac:dyDescent="0.35">
      <c r="A30" s="4" t="s">
        <v>20</v>
      </c>
      <c r="B30" s="6"/>
      <c r="C30" s="6"/>
      <c r="D30" s="5"/>
      <c r="E30" s="6"/>
      <c r="F30" s="6"/>
      <c r="G30" s="6"/>
      <c r="H30" s="6"/>
      <c r="I30" s="6"/>
    </row>
    <row r="31" spans="1:9" ht="15.5" x14ac:dyDescent="0.35">
      <c r="A31" s="14" t="s">
        <v>85</v>
      </c>
      <c r="B31" s="5">
        <v>1.3</v>
      </c>
      <c r="C31" s="5">
        <v>50</v>
      </c>
      <c r="D31" s="5">
        <f t="shared" si="0"/>
        <v>65</v>
      </c>
      <c r="E31" s="5">
        <f>E7</f>
        <v>4</v>
      </c>
      <c r="F31" s="5">
        <f>D31*E31</f>
        <v>260</v>
      </c>
      <c r="G31" s="5">
        <f>F31*0.05</f>
        <v>13</v>
      </c>
      <c r="H31" s="5">
        <f>+F31*0.1</f>
        <v>26</v>
      </c>
      <c r="I31" s="7">
        <f>$M$6*F31+$M$5*G31+$M$7*H31</f>
        <v>35898.85</v>
      </c>
    </row>
    <row r="32" spans="1:9" ht="15.5" x14ac:dyDescent="0.35">
      <c r="A32" s="14" t="s">
        <v>86</v>
      </c>
      <c r="B32" s="5">
        <v>0.22</v>
      </c>
      <c r="C32" s="5">
        <v>350</v>
      </c>
      <c r="D32" s="5">
        <f t="shared" si="0"/>
        <v>77</v>
      </c>
      <c r="E32" s="5">
        <f>E7</f>
        <v>4</v>
      </c>
      <c r="F32" s="5">
        <f t="shared" ref="F32:F35" si="5">D32*E32</f>
        <v>308</v>
      </c>
      <c r="G32" s="5">
        <f>F32*0.05</f>
        <v>15.4</v>
      </c>
      <c r="H32" s="5">
        <f t="shared" ref="H32:H35" si="6">+F32*0.1</f>
        <v>30.8</v>
      </c>
      <c r="I32" s="7">
        <f t="shared" ref="I32:I35" si="7">$M$6*F32+$M$5*G32+$M$7*H32</f>
        <v>42526.33</v>
      </c>
    </row>
    <row r="33" spans="1:11" ht="15.5" x14ac:dyDescent="0.35">
      <c r="A33" s="14" t="s">
        <v>87</v>
      </c>
      <c r="B33" s="5">
        <v>6.96</v>
      </c>
      <c r="C33" s="5">
        <v>2</v>
      </c>
      <c r="D33" s="5">
        <f t="shared" si="0"/>
        <v>13.92</v>
      </c>
      <c r="E33" s="5">
        <f>E7*0.2</f>
        <v>0.8</v>
      </c>
      <c r="F33" s="10">
        <f t="shared" si="5"/>
        <v>11.136000000000001</v>
      </c>
      <c r="G33" s="10">
        <f>F33*0.05</f>
        <v>0.55680000000000007</v>
      </c>
      <c r="H33" s="10">
        <f t="shared" si="6"/>
        <v>1.1136000000000001</v>
      </c>
      <c r="I33" s="7">
        <f t="shared" si="7"/>
        <v>1537.5753600000003</v>
      </c>
    </row>
    <row r="34" spans="1:11" ht="15.5" x14ac:dyDescent="0.35">
      <c r="A34" s="14" t="s">
        <v>88</v>
      </c>
      <c r="B34" s="5">
        <v>1.74</v>
      </c>
      <c r="C34" s="5">
        <v>12</v>
      </c>
      <c r="D34" s="5">
        <f t="shared" si="0"/>
        <v>20.88</v>
      </c>
      <c r="E34" s="5">
        <f>E7*0.2</f>
        <v>0.8</v>
      </c>
      <c r="F34" s="10">
        <f t="shared" si="5"/>
        <v>16.704000000000001</v>
      </c>
      <c r="G34" s="10">
        <f>F34*0.05</f>
        <v>0.83520000000000005</v>
      </c>
      <c r="H34" s="10">
        <f t="shared" si="6"/>
        <v>1.6704000000000001</v>
      </c>
      <c r="I34" s="7">
        <f t="shared" si="7"/>
        <v>2306.3630399999997</v>
      </c>
    </row>
    <row r="35" spans="1:11" ht="15.5" x14ac:dyDescent="0.35">
      <c r="A35" s="14" t="s">
        <v>89</v>
      </c>
      <c r="B35" s="5">
        <v>1.74</v>
      </c>
      <c r="C35" s="5">
        <v>12</v>
      </c>
      <c r="D35" s="5">
        <f t="shared" si="0"/>
        <v>20.88</v>
      </c>
      <c r="E35" s="5">
        <f>E7*0.2</f>
        <v>0.8</v>
      </c>
      <c r="F35" s="10">
        <f t="shared" si="5"/>
        <v>16.704000000000001</v>
      </c>
      <c r="G35" s="10">
        <f t="shared" ref="G35" si="8">F35*0.05</f>
        <v>0.83520000000000005</v>
      </c>
      <c r="H35" s="10">
        <f t="shared" si="6"/>
        <v>1.6704000000000001</v>
      </c>
      <c r="I35" s="7">
        <f t="shared" si="7"/>
        <v>2306.3630399999997</v>
      </c>
    </row>
    <row r="36" spans="1:11" x14ac:dyDescent="0.35">
      <c r="A36" s="14" t="s">
        <v>90</v>
      </c>
      <c r="B36" s="5" t="s">
        <v>91</v>
      </c>
      <c r="C36" s="5"/>
      <c r="D36" s="5"/>
      <c r="E36" s="5"/>
      <c r="F36" s="10"/>
      <c r="G36" s="10"/>
      <c r="H36" s="10"/>
      <c r="I36" s="7"/>
    </row>
    <row r="37" spans="1:11" x14ac:dyDescent="0.35">
      <c r="A37" s="4" t="s">
        <v>21</v>
      </c>
      <c r="B37" s="5" t="s">
        <v>3</v>
      </c>
      <c r="C37" s="6"/>
      <c r="D37" s="6"/>
      <c r="E37" s="6"/>
      <c r="F37" s="6"/>
      <c r="G37" s="6"/>
      <c r="H37" s="6"/>
      <c r="I37" s="6"/>
    </row>
    <row r="38" spans="1:11" x14ac:dyDescent="0.35">
      <c r="A38" s="4" t="s">
        <v>22</v>
      </c>
      <c r="B38" s="5" t="s">
        <v>3</v>
      </c>
      <c r="C38" s="6"/>
      <c r="D38" s="6"/>
      <c r="E38" s="6"/>
      <c r="F38" s="6"/>
      <c r="G38" s="6"/>
      <c r="H38" s="6"/>
      <c r="I38" s="6"/>
    </row>
    <row r="39" spans="1:11" x14ac:dyDescent="0.35">
      <c r="A39" s="8" t="s">
        <v>23</v>
      </c>
      <c r="B39" s="6"/>
      <c r="C39" s="6"/>
      <c r="D39" s="6"/>
      <c r="E39" s="6"/>
      <c r="F39" s="73">
        <f>SUM(F25:H38)</f>
        <v>704.42559999999969</v>
      </c>
      <c r="G39" s="73"/>
      <c r="H39" s="73"/>
      <c r="I39" s="9">
        <f>SUM(I25:I38)</f>
        <v>84575.481439999989</v>
      </c>
    </row>
    <row r="40" spans="1:11" ht="15" x14ac:dyDescent="0.35">
      <c r="A40" s="8" t="s">
        <v>54</v>
      </c>
      <c r="B40" s="6"/>
      <c r="C40" s="6"/>
      <c r="D40" s="6"/>
      <c r="E40" s="6"/>
      <c r="F40" s="74">
        <f>ROUND(F24+F39,0)</f>
        <v>811</v>
      </c>
      <c r="G40" s="74"/>
      <c r="H40" s="74"/>
      <c r="I40" s="62">
        <f>ROUND(I24+I39,-2)</f>
        <v>97400</v>
      </c>
      <c r="J40" s="63">
        <f>F40/Responses!E11</f>
        <v>84.479166666666657</v>
      </c>
      <c r="K40" t="s">
        <v>92</v>
      </c>
    </row>
    <row r="41" spans="1:11" ht="15" x14ac:dyDescent="0.35">
      <c r="A41" s="8" t="s">
        <v>55</v>
      </c>
      <c r="B41" s="11"/>
      <c r="C41" s="11"/>
      <c r="D41" s="11"/>
      <c r="E41" s="11"/>
      <c r="F41" s="11"/>
      <c r="G41" s="11"/>
      <c r="H41" s="11"/>
      <c r="I41" s="9">
        <f>34900</f>
        <v>34900</v>
      </c>
    </row>
    <row r="42" spans="1:11" ht="15" x14ac:dyDescent="0.35">
      <c r="A42" s="8" t="s">
        <v>56</v>
      </c>
      <c r="B42" s="11"/>
      <c r="C42" s="11"/>
      <c r="D42" s="11"/>
      <c r="E42" s="11"/>
      <c r="F42" s="11"/>
      <c r="G42" s="11"/>
      <c r="H42" s="11"/>
      <c r="I42" s="9">
        <f>ROUND(I40+I41,-3)</f>
        <v>132000</v>
      </c>
    </row>
    <row r="44" spans="1:11" ht="15.5" x14ac:dyDescent="0.35">
      <c r="A44" s="12" t="s">
        <v>33</v>
      </c>
      <c r="B44" s="2"/>
    </row>
    <row r="45" spans="1:11" ht="15.5" x14ac:dyDescent="0.35">
      <c r="A45" s="75" t="s">
        <v>135</v>
      </c>
      <c r="B45" s="75"/>
      <c r="C45" s="75"/>
      <c r="D45" s="75"/>
      <c r="E45" s="75"/>
      <c r="F45" s="75"/>
      <c r="G45" s="75"/>
      <c r="H45" s="75"/>
      <c r="I45" s="75"/>
      <c r="J45" s="75"/>
    </row>
    <row r="46" spans="1:11" ht="60" customHeight="1" x14ac:dyDescent="0.35">
      <c r="A46" s="70" t="s">
        <v>149</v>
      </c>
      <c r="B46" s="70"/>
      <c r="C46" s="70"/>
      <c r="D46" s="70"/>
      <c r="E46" s="70"/>
      <c r="F46" s="70"/>
      <c r="G46" s="70"/>
      <c r="H46" s="70"/>
      <c r="I46" s="70"/>
      <c r="J46" s="70"/>
    </row>
    <row r="47" spans="1:11" ht="15.5" x14ac:dyDescent="0.35">
      <c r="A47" s="13" t="s">
        <v>34</v>
      </c>
    </row>
    <row r="48" spans="1:11" ht="15.5" x14ac:dyDescent="0.35">
      <c r="A48" s="13" t="s">
        <v>35</v>
      </c>
      <c r="B48" s="13"/>
    </row>
    <row r="49" spans="1:2" ht="15.5" x14ac:dyDescent="0.35">
      <c r="A49" s="13" t="s">
        <v>36</v>
      </c>
      <c r="B49" s="13"/>
    </row>
    <row r="50" spans="1:2" ht="14.25" customHeight="1" x14ac:dyDescent="0.35">
      <c r="A50" s="54" t="s">
        <v>136</v>
      </c>
      <c r="B50" s="13"/>
    </row>
    <row r="51" spans="1:2" ht="15.5" x14ac:dyDescent="0.35">
      <c r="A51" s="13" t="s">
        <v>48</v>
      </c>
      <c r="B51" s="13"/>
    </row>
    <row r="52" spans="1:2" ht="15.5" x14ac:dyDescent="0.35">
      <c r="A52" s="13" t="s">
        <v>49</v>
      </c>
      <c r="B52" s="13"/>
    </row>
    <row r="53" spans="1:2" ht="15.5" x14ac:dyDescent="0.35">
      <c r="A53" s="13" t="s">
        <v>50</v>
      </c>
      <c r="B53" s="13"/>
    </row>
    <row r="54" spans="1:2" ht="15.5" x14ac:dyDescent="0.35">
      <c r="A54" s="13" t="s">
        <v>147</v>
      </c>
      <c r="B54" s="13"/>
    </row>
    <row r="55" spans="1:2" ht="15.5" x14ac:dyDescent="0.35">
      <c r="A55" s="13" t="s">
        <v>51</v>
      </c>
      <c r="B55" s="13"/>
    </row>
    <row r="56" spans="1:2" ht="15.5" x14ac:dyDescent="0.35">
      <c r="A56" s="13" t="s">
        <v>52</v>
      </c>
      <c r="B56" s="13"/>
    </row>
    <row r="57" spans="1:2" ht="15.5" x14ac:dyDescent="0.35">
      <c r="A57" s="13" t="s">
        <v>53</v>
      </c>
      <c r="B57" s="13"/>
    </row>
    <row r="58" spans="1:2" ht="15.5" x14ac:dyDescent="0.35">
      <c r="A58" s="13" t="s">
        <v>84</v>
      </c>
    </row>
  </sheetData>
  <mergeCells count="6">
    <mergeCell ref="A46:J46"/>
    <mergeCell ref="L4:M4"/>
    <mergeCell ref="F24:H24"/>
    <mergeCell ref="F39:H39"/>
    <mergeCell ref="F40:H40"/>
    <mergeCell ref="A45:J4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workbookViewId="0">
      <selection activeCell="A2" sqref="A2"/>
    </sheetView>
  </sheetViews>
  <sheetFormatPr defaultRowHeight="14.5" x14ac:dyDescent="0.35"/>
  <cols>
    <col min="1" max="1" width="41.453125" customWidth="1"/>
    <col min="2" max="2" width="10.1796875" customWidth="1"/>
    <col min="3" max="3" width="11.54296875" customWidth="1"/>
    <col min="7" max="7" width="10.81640625" customWidth="1"/>
    <col min="9" max="9" width="9.54296875" bestFit="1" customWidth="1"/>
    <col min="11" max="11" width="10.7265625" bestFit="1" customWidth="1"/>
  </cols>
  <sheetData>
    <row r="1" spans="1:12" x14ac:dyDescent="0.35">
      <c r="A1" s="15" t="s">
        <v>57</v>
      </c>
    </row>
    <row r="3" spans="1:12" ht="78" x14ac:dyDescent="0.35">
      <c r="A3" s="3" t="s">
        <v>58</v>
      </c>
      <c r="B3" s="3" t="s">
        <v>63</v>
      </c>
      <c r="C3" s="3" t="s">
        <v>64</v>
      </c>
      <c r="D3" s="3" t="s">
        <v>65</v>
      </c>
      <c r="E3" s="3" t="s">
        <v>70</v>
      </c>
      <c r="F3" s="3" t="s">
        <v>66</v>
      </c>
      <c r="G3" s="3" t="s">
        <v>67</v>
      </c>
      <c r="H3" s="3" t="s">
        <v>68</v>
      </c>
      <c r="I3" s="3" t="s">
        <v>69</v>
      </c>
    </row>
    <row r="4" spans="1:12" x14ac:dyDescent="0.35">
      <c r="B4" s="4"/>
      <c r="C4" s="4"/>
      <c r="D4" s="4"/>
      <c r="E4" s="4"/>
      <c r="F4" s="4"/>
      <c r="G4" s="4"/>
      <c r="H4" s="4"/>
      <c r="I4" s="4"/>
      <c r="K4" s="71" t="s">
        <v>137</v>
      </c>
      <c r="L4" s="71"/>
    </row>
    <row r="5" spans="1:12" ht="15.5" x14ac:dyDescent="0.35">
      <c r="A5" s="4" t="s">
        <v>59</v>
      </c>
      <c r="B5" s="5">
        <v>20.87</v>
      </c>
      <c r="C5" s="5">
        <v>1</v>
      </c>
      <c r="D5" s="5">
        <f>B5*C5</f>
        <v>20.87</v>
      </c>
      <c r="E5" s="5">
        <f>'Table 1'!E9</f>
        <v>0</v>
      </c>
      <c r="F5" s="5">
        <f>D5*E5</f>
        <v>0</v>
      </c>
      <c r="G5" s="68">
        <f>F5*0.05</f>
        <v>0</v>
      </c>
      <c r="H5" s="68">
        <f>F5*0.1</f>
        <v>0</v>
      </c>
      <c r="I5" s="59">
        <f>$L$6*F5+$L$5*G5+$L$7*H5</f>
        <v>0</v>
      </c>
      <c r="K5" s="52" t="s">
        <v>138</v>
      </c>
      <c r="L5" s="61">
        <v>70.56</v>
      </c>
    </row>
    <row r="6" spans="1:12" ht="15.5" x14ac:dyDescent="0.35">
      <c r="A6" s="4" t="s">
        <v>71</v>
      </c>
      <c r="B6" s="5">
        <v>20.87</v>
      </c>
      <c r="C6" s="5">
        <v>0.2</v>
      </c>
      <c r="D6" s="10">
        <f t="shared" ref="D6:D13" si="0">B6*C6</f>
        <v>4.1740000000000004</v>
      </c>
      <c r="E6" s="5">
        <f>'Table 1'!E10</f>
        <v>0</v>
      </c>
      <c r="F6" s="68">
        <f t="shared" ref="F6:F13" si="1">D6*E6</f>
        <v>0</v>
      </c>
      <c r="G6" s="68">
        <f t="shared" ref="G6:G13" si="2">F6*0.05</f>
        <v>0</v>
      </c>
      <c r="H6" s="68">
        <f t="shared" ref="H6:H13" si="3">F6*0.1</f>
        <v>0</v>
      </c>
      <c r="I6" s="59">
        <f>$L$6*F6+$L$5*G6+$L$7*H6</f>
        <v>0</v>
      </c>
      <c r="K6" s="52" t="s">
        <v>141</v>
      </c>
      <c r="L6" s="61">
        <v>52.37</v>
      </c>
    </row>
    <row r="7" spans="1:12" x14ac:dyDescent="0.35">
      <c r="A7" s="4" t="s">
        <v>60</v>
      </c>
      <c r="B7" s="16"/>
      <c r="C7" s="16"/>
      <c r="D7" s="5"/>
      <c r="E7" s="16"/>
      <c r="F7" s="5"/>
      <c r="G7" s="68"/>
      <c r="H7" s="68"/>
      <c r="I7" s="59"/>
      <c r="K7" s="52" t="s">
        <v>140</v>
      </c>
      <c r="L7" s="61">
        <v>28.34</v>
      </c>
    </row>
    <row r="8" spans="1:12" x14ac:dyDescent="0.35">
      <c r="A8" s="14" t="s">
        <v>61</v>
      </c>
      <c r="B8" s="5">
        <v>1.74</v>
      </c>
      <c r="C8" s="5">
        <v>1</v>
      </c>
      <c r="D8" s="5">
        <f t="shared" si="0"/>
        <v>1.74</v>
      </c>
      <c r="E8" s="17">
        <v>0</v>
      </c>
      <c r="F8" s="5">
        <f t="shared" si="1"/>
        <v>0</v>
      </c>
      <c r="G8" s="68">
        <f t="shared" si="2"/>
        <v>0</v>
      </c>
      <c r="H8" s="68">
        <f t="shared" si="3"/>
        <v>0</v>
      </c>
      <c r="I8" s="59">
        <f t="shared" ref="I8:I11" si="4">$L$6*F8+$L$5*G8+$L$7*H8</f>
        <v>0</v>
      </c>
    </row>
    <row r="9" spans="1:12" x14ac:dyDescent="0.35">
      <c r="A9" s="14" t="s">
        <v>62</v>
      </c>
      <c r="B9" s="5">
        <v>0.43</v>
      </c>
      <c r="C9" s="5">
        <v>1</v>
      </c>
      <c r="D9" s="5">
        <f t="shared" si="0"/>
        <v>0.43</v>
      </c>
      <c r="E9" s="5">
        <v>0</v>
      </c>
      <c r="F9" s="5">
        <f t="shared" si="1"/>
        <v>0</v>
      </c>
      <c r="G9" s="68">
        <f t="shared" si="2"/>
        <v>0</v>
      </c>
      <c r="H9" s="68">
        <f t="shared" si="3"/>
        <v>0</v>
      </c>
      <c r="I9" s="59">
        <f t="shared" si="4"/>
        <v>0</v>
      </c>
    </row>
    <row r="10" spans="1:12" ht="15.5" x14ac:dyDescent="0.35">
      <c r="A10" s="14" t="s">
        <v>72</v>
      </c>
      <c r="B10" s="5">
        <v>0.43</v>
      </c>
      <c r="C10" s="5">
        <v>1.2</v>
      </c>
      <c r="D10" s="10">
        <f t="shared" si="0"/>
        <v>0.51600000000000001</v>
      </c>
      <c r="E10" s="5">
        <v>0</v>
      </c>
      <c r="F10" s="68">
        <f t="shared" si="1"/>
        <v>0</v>
      </c>
      <c r="G10" s="68">
        <f t="shared" si="2"/>
        <v>0</v>
      </c>
      <c r="H10" s="68">
        <f t="shared" si="3"/>
        <v>0</v>
      </c>
      <c r="I10" s="59">
        <f t="shared" si="4"/>
        <v>0</v>
      </c>
    </row>
    <row r="11" spans="1:12" ht="15.5" x14ac:dyDescent="0.35">
      <c r="A11" s="14" t="s">
        <v>73</v>
      </c>
      <c r="B11" s="5">
        <v>6.96</v>
      </c>
      <c r="C11" s="5">
        <v>1.2</v>
      </c>
      <c r="D11" s="10">
        <f t="shared" si="0"/>
        <v>8.3520000000000003</v>
      </c>
      <c r="E11" s="17">
        <v>0</v>
      </c>
      <c r="F11" s="68">
        <f t="shared" si="1"/>
        <v>0</v>
      </c>
      <c r="G11" s="68">
        <f t="shared" si="2"/>
        <v>0</v>
      </c>
      <c r="H11" s="68">
        <f t="shared" si="3"/>
        <v>0</v>
      </c>
      <c r="I11" s="59">
        <f t="shared" si="4"/>
        <v>0</v>
      </c>
    </row>
    <row r="12" spans="1:12" ht="15.5" x14ac:dyDescent="0.35">
      <c r="A12" s="14" t="s">
        <v>74</v>
      </c>
      <c r="B12" s="5">
        <v>6.96</v>
      </c>
      <c r="C12" s="5">
        <v>4</v>
      </c>
      <c r="D12" s="5">
        <f t="shared" si="0"/>
        <v>27.84</v>
      </c>
      <c r="E12" s="5">
        <v>0.8</v>
      </c>
      <c r="F12" s="10">
        <f t="shared" si="1"/>
        <v>22.272000000000002</v>
      </c>
      <c r="G12" s="10">
        <f t="shared" si="2"/>
        <v>1.1136000000000001</v>
      </c>
      <c r="H12" s="10">
        <f>F12*0.1</f>
        <v>2.2272000000000003</v>
      </c>
      <c r="I12" s="7">
        <f>$L$6*F12+$L$5*G12+$L$7*H12</f>
        <v>1308.0791040000001</v>
      </c>
    </row>
    <row r="13" spans="1:12" ht="15.5" x14ac:dyDescent="0.35">
      <c r="A13" s="14" t="s">
        <v>75</v>
      </c>
      <c r="B13" s="5">
        <v>1.74</v>
      </c>
      <c r="C13" s="5">
        <v>2</v>
      </c>
      <c r="D13" s="5">
        <f t="shared" si="0"/>
        <v>3.48</v>
      </c>
      <c r="E13" s="5">
        <v>3.2</v>
      </c>
      <c r="F13" s="10">
        <f t="shared" si="1"/>
        <v>11.136000000000001</v>
      </c>
      <c r="G13" s="10">
        <f t="shared" si="2"/>
        <v>0.55680000000000007</v>
      </c>
      <c r="H13" s="10">
        <f t="shared" si="3"/>
        <v>1.1136000000000001</v>
      </c>
      <c r="I13" s="7">
        <f>$L$6*F13+$L$5*G13+$L$7*H13</f>
        <v>654.03955200000007</v>
      </c>
    </row>
    <row r="14" spans="1:12" ht="15" x14ac:dyDescent="0.35">
      <c r="A14" s="8" t="s">
        <v>76</v>
      </c>
      <c r="B14" s="4"/>
      <c r="C14" s="4"/>
      <c r="D14" s="4"/>
      <c r="E14" s="4"/>
      <c r="F14" s="76">
        <f>SUM(F5:H13)</f>
        <v>38.419200000000004</v>
      </c>
      <c r="G14" s="77"/>
      <c r="H14" s="78"/>
      <c r="I14" s="9">
        <f>ROUND(SUM(I5:I13),-1)</f>
        <v>1960</v>
      </c>
    </row>
    <row r="16" spans="1:12" x14ac:dyDescent="0.35">
      <c r="A16" s="12" t="s">
        <v>33</v>
      </c>
    </row>
    <row r="17" spans="1:10" ht="33" customHeight="1" x14ac:dyDescent="0.35">
      <c r="A17" s="79" t="s">
        <v>135</v>
      </c>
      <c r="B17" s="79"/>
      <c r="C17" s="79"/>
      <c r="D17" s="79"/>
      <c r="E17" s="79"/>
      <c r="F17" s="79"/>
      <c r="G17" s="79"/>
      <c r="H17" s="79"/>
      <c r="I17" s="79"/>
      <c r="J17" s="79"/>
    </row>
    <row r="18" spans="1:10" ht="60.65" customHeight="1" x14ac:dyDescent="0.35">
      <c r="A18" s="80" t="s">
        <v>150</v>
      </c>
      <c r="B18" s="80"/>
      <c r="C18" s="80"/>
      <c r="D18" s="80"/>
      <c r="E18" s="80"/>
      <c r="F18" s="80"/>
      <c r="G18" s="80"/>
      <c r="H18" s="80"/>
      <c r="I18" s="80"/>
      <c r="J18" s="80"/>
    </row>
    <row r="19" spans="1:10" ht="15.5" x14ac:dyDescent="0.35">
      <c r="A19" s="13" t="s">
        <v>77</v>
      </c>
    </row>
    <row r="20" spans="1:10" ht="15.5" x14ac:dyDescent="0.35">
      <c r="A20" s="13" t="s">
        <v>78</v>
      </c>
    </row>
    <row r="21" spans="1:10" ht="15.5" x14ac:dyDescent="0.35">
      <c r="A21" s="13" t="s">
        <v>79</v>
      </c>
    </row>
    <row r="22" spans="1:10" ht="15.5" x14ac:dyDescent="0.35">
      <c r="A22" s="13" t="s">
        <v>80</v>
      </c>
    </row>
    <row r="23" spans="1:10" ht="15.5" x14ac:dyDescent="0.35">
      <c r="A23" s="13" t="s">
        <v>81</v>
      </c>
    </row>
    <row r="24" spans="1:10" ht="15.5" x14ac:dyDescent="0.35">
      <c r="A24" s="13" t="s">
        <v>82</v>
      </c>
    </row>
    <row r="25" spans="1:10" ht="15.5" x14ac:dyDescent="0.35">
      <c r="A25" s="13" t="s">
        <v>83</v>
      </c>
    </row>
  </sheetData>
  <mergeCells count="4">
    <mergeCell ref="F14:H14"/>
    <mergeCell ref="A17:J17"/>
    <mergeCell ref="A18:J18"/>
    <mergeCell ref="K4:L4"/>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0E7D-E3C2-4889-9E69-9C7AE8EA3EA6}">
  <dimension ref="A1:I13"/>
  <sheetViews>
    <sheetView workbookViewId="0"/>
  </sheetViews>
  <sheetFormatPr defaultColWidth="22" defaultRowHeight="13" x14ac:dyDescent="0.3"/>
  <cols>
    <col min="1" max="1" width="22" style="21"/>
    <col min="2" max="2" width="17.54296875" style="21" customWidth="1"/>
    <col min="3" max="3" width="17.26953125" style="21" customWidth="1"/>
    <col min="4" max="4" width="22" style="21"/>
    <col min="5" max="5" width="19.81640625" style="21" customWidth="1"/>
    <col min="6" max="7" width="16.81640625" style="21" customWidth="1"/>
    <col min="8" max="8" width="6" style="21" customWidth="1"/>
    <col min="9" max="16384" width="22" style="21"/>
  </cols>
  <sheetData>
    <row r="1" spans="1:9" x14ac:dyDescent="0.3">
      <c r="A1" s="46"/>
      <c r="B1" s="47"/>
      <c r="C1" s="47"/>
    </row>
    <row r="2" spans="1:9" x14ac:dyDescent="0.3">
      <c r="A2" s="83" t="s">
        <v>101</v>
      </c>
      <c r="B2" s="83"/>
      <c r="C2" s="83"/>
      <c r="D2" s="83"/>
      <c r="E2" s="83"/>
      <c r="F2" s="83"/>
      <c r="G2" s="84"/>
      <c r="H2" s="20"/>
    </row>
    <row r="3" spans="1:9" x14ac:dyDescent="0.3">
      <c r="A3" s="22" t="s">
        <v>102</v>
      </c>
      <c r="B3" s="22" t="s">
        <v>103</v>
      </c>
      <c r="C3" s="22" t="s">
        <v>104</v>
      </c>
      <c r="D3" s="22" t="s">
        <v>105</v>
      </c>
      <c r="E3" s="22" t="s">
        <v>106</v>
      </c>
      <c r="F3" s="22" t="s">
        <v>107</v>
      </c>
      <c r="G3" s="22" t="s">
        <v>108</v>
      </c>
      <c r="H3" s="20"/>
    </row>
    <row r="4" spans="1:9" ht="46.5" customHeight="1" x14ac:dyDescent="0.3">
      <c r="A4" s="22" t="s">
        <v>109</v>
      </c>
      <c r="B4" s="22" t="s">
        <v>110</v>
      </c>
      <c r="C4" s="22" t="s">
        <v>134</v>
      </c>
      <c r="D4" s="22" t="s">
        <v>111</v>
      </c>
      <c r="E4" s="22" t="s">
        <v>112</v>
      </c>
      <c r="F4" s="22" t="s">
        <v>146</v>
      </c>
      <c r="G4" s="22" t="s">
        <v>113</v>
      </c>
      <c r="H4" s="20"/>
    </row>
    <row r="5" spans="1:9" ht="36.75" customHeight="1" x14ac:dyDescent="0.3">
      <c r="A5" s="27" t="s">
        <v>144</v>
      </c>
      <c r="B5" s="25">
        <v>29000</v>
      </c>
      <c r="C5" s="28">
        <v>0</v>
      </c>
      <c r="D5" s="25">
        <f>B5*C5</f>
        <v>0</v>
      </c>
      <c r="E5" s="25">
        <v>1200</v>
      </c>
      <c r="F5" s="64">
        <v>2.4</v>
      </c>
      <c r="G5" s="25">
        <f>E5*F5</f>
        <v>2880</v>
      </c>
      <c r="H5" s="26"/>
    </row>
    <row r="6" spans="1:9" ht="36.75" customHeight="1" x14ac:dyDescent="0.3">
      <c r="A6" s="30" t="s">
        <v>127</v>
      </c>
      <c r="B6" s="24">
        <v>2300</v>
      </c>
      <c r="C6" s="31">
        <v>0</v>
      </c>
      <c r="D6" s="25">
        <f>B6*C6</f>
        <v>0</v>
      </c>
      <c r="E6" s="49">
        <v>8000</v>
      </c>
      <c r="F6" s="57">
        <v>4</v>
      </c>
      <c r="G6" s="49">
        <f>E6*F6</f>
        <v>32000</v>
      </c>
      <c r="H6" s="32"/>
    </row>
    <row r="7" spans="1:9" ht="46.5" customHeight="1" x14ac:dyDescent="0.3">
      <c r="A7" s="33" t="s">
        <v>145</v>
      </c>
      <c r="B7" s="28"/>
      <c r="C7" s="28"/>
      <c r="D7" s="34">
        <f>ROUND(SUM(D5:D6), -2)</f>
        <v>0</v>
      </c>
      <c r="E7" s="28"/>
      <c r="F7" s="28"/>
      <c r="G7" s="34">
        <f>ROUND(SUM(G5:G6), -2)</f>
        <v>34900</v>
      </c>
      <c r="I7" s="35">
        <f>D7+G7</f>
        <v>34900</v>
      </c>
    </row>
    <row r="8" spans="1:9" ht="11.25" customHeight="1" x14ac:dyDescent="0.3">
      <c r="A8" s="36"/>
      <c r="B8" s="37"/>
      <c r="C8" s="37"/>
      <c r="D8" s="29"/>
      <c r="E8" s="37"/>
      <c r="F8" s="37"/>
      <c r="G8" s="29"/>
    </row>
    <row r="9" spans="1:9" ht="17.5" customHeight="1" x14ac:dyDescent="0.3">
      <c r="A9" s="81" t="s">
        <v>128</v>
      </c>
      <c r="B9" s="82"/>
      <c r="C9" s="82"/>
      <c r="D9" s="82"/>
      <c r="E9" s="82"/>
      <c r="F9" s="82"/>
      <c r="G9" s="82"/>
    </row>
    <row r="10" spans="1:9" ht="17.5" customHeight="1" x14ac:dyDescent="0.3">
      <c r="A10" s="86" t="s">
        <v>143</v>
      </c>
      <c r="B10" s="86"/>
      <c r="C10" s="86"/>
      <c r="D10" s="86"/>
      <c r="E10" s="86"/>
      <c r="F10" s="53"/>
      <c r="G10" s="53"/>
    </row>
    <row r="11" spans="1:9" ht="20.5" customHeight="1" x14ac:dyDescent="0.3">
      <c r="A11" s="85" t="s">
        <v>142</v>
      </c>
      <c r="B11" s="85"/>
      <c r="C11" s="85"/>
      <c r="D11" s="85"/>
      <c r="E11" s="85"/>
      <c r="F11" s="85"/>
      <c r="G11" s="85"/>
    </row>
    <row r="13" spans="1:9" x14ac:dyDescent="0.3">
      <c r="A13" s="48"/>
      <c r="B13" s="48"/>
      <c r="C13" s="48"/>
      <c r="D13" s="48"/>
      <c r="E13" s="48"/>
      <c r="F13" s="48"/>
      <c r="G13" s="48"/>
    </row>
  </sheetData>
  <mergeCells count="4">
    <mergeCell ref="A9:G9"/>
    <mergeCell ref="A2:G2"/>
    <mergeCell ref="A11:G11"/>
    <mergeCell ref="A10:E1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DB74-C76D-482B-912E-0C45AB2E416B}">
  <dimension ref="A1:F15"/>
  <sheetViews>
    <sheetView zoomScale="85" zoomScaleNormal="85" workbookViewId="0">
      <selection activeCell="H11" sqref="H11"/>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6" s="21" customFormat="1" ht="15" x14ac:dyDescent="0.3">
      <c r="A1" s="87" t="s">
        <v>99</v>
      </c>
      <c r="B1" s="87"/>
      <c r="C1" s="87"/>
      <c r="D1" s="87"/>
      <c r="E1" s="87"/>
    </row>
    <row r="2" spans="1:6" s="21" customFormat="1" ht="13" x14ac:dyDescent="0.3">
      <c r="A2" s="38" t="s">
        <v>102</v>
      </c>
      <c r="B2" s="38" t="s">
        <v>103</v>
      </c>
      <c r="C2" s="38" t="s">
        <v>104</v>
      </c>
      <c r="D2" s="38" t="s">
        <v>105</v>
      </c>
      <c r="E2" s="38" t="s">
        <v>106</v>
      </c>
    </row>
    <row r="3" spans="1:6" s="21" customFormat="1" ht="104" x14ac:dyDescent="0.3">
      <c r="A3" s="38" t="s">
        <v>114</v>
      </c>
      <c r="B3" s="65" t="s">
        <v>95</v>
      </c>
      <c r="C3" s="38" t="s">
        <v>115</v>
      </c>
      <c r="D3" s="38" t="s">
        <v>116</v>
      </c>
      <c r="E3" s="38" t="s">
        <v>117</v>
      </c>
    </row>
    <row r="4" spans="1:6" s="21" customFormat="1" ht="26" x14ac:dyDescent="0.3">
      <c r="A4" s="39" t="s">
        <v>129</v>
      </c>
      <c r="B4" s="28">
        <v>0</v>
      </c>
      <c r="C4" s="28">
        <v>0</v>
      </c>
      <c r="D4" s="28">
        <v>0</v>
      </c>
      <c r="E4" s="28">
        <f>(B4*C4)+D4</f>
        <v>0</v>
      </c>
    </row>
    <row r="5" spans="1:6" s="21" customFormat="1" ht="26" x14ac:dyDescent="0.3">
      <c r="A5" s="39" t="s">
        <v>130</v>
      </c>
      <c r="B5" s="28">
        <v>0</v>
      </c>
      <c r="C5" s="28">
        <v>0</v>
      </c>
      <c r="D5" s="28">
        <v>0</v>
      </c>
      <c r="E5" s="28">
        <f t="shared" ref="E5:E10" si="0">(B5*C5)+D5</f>
        <v>0</v>
      </c>
    </row>
    <row r="6" spans="1:6" s="21" customFormat="1" ht="13" x14ac:dyDescent="0.3">
      <c r="A6" s="39" t="s">
        <v>38</v>
      </c>
      <c r="B6" s="28">
        <v>0</v>
      </c>
      <c r="C6" s="28">
        <v>0</v>
      </c>
      <c r="D6" s="28">
        <v>0</v>
      </c>
      <c r="E6" s="28">
        <f t="shared" si="0"/>
        <v>0</v>
      </c>
    </row>
    <row r="7" spans="1:6" s="21" customFormat="1" ht="26" x14ac:dyDescent="0.3">
      <c r="A7" s="39" t="s">
        <v>39</v>
      </c>
      <c r="B7" s="28">
        <v>0</v>
      </c>
      <c r="C7" s="28">
        <v>0</v>
      </c>
      <c r="D7" s="28">
        <v>0</v>
      </c>
      <c r="E7" s="28">
        <f t="shared" si="0"/>
        <v>0</v>
      </c>
    </row>
    <row r="8" spans="1:6" s="21" customFormat="1" ht="13" x14ac:dyDescent="0.3">
      <c r="A8" s="39" t="s">
        <v>40</v>
      </c>
      <c r="B8" s="28">
        <v>0</v>
      </c>
      <c r="C8" s="28">
        <v>0</v>
      </c>
      <c r="D8" s="28">
        <v>0</v>
      </c>
      <c r="E8" s="28">
        <f t="shared" si="0"/>
        <v>0</v>
      </c>
      <c r="F8" s="45"/>
    </row>
    <row r="9" spans="1:6" s="21" customFormat="1" ht="28.5" customHeight="1" x14ac:dyDescent="0.3">
      <c r="A9" s="23" t="s">
        <v>131</v>
      </c>
      <c r="B9" s="66">
        <f>'Table 1'!E21</f>
        <v>0.8</v>
      </c>
      <c r="C9" s="64">
        <v>4</v>
      </c>
      <c r="D9" s="28">
        <v>0</v>
      </c>
      <c r="E9" s="28">
        <f t="shared" si="0"/>
        <v>3.2</v>
      </c>
    </row>
    <row r="10" spans="1:6" s="21" customFormat="1" ht="28.5" customHeight="1" x14ac:dyDescent="0.3">
      <c r="A10" s="23" t="s">
        <v>132</v>
      </c>
      <c r="B10" s="66">
        <f>'Table 1'!E22</f>
        <v>3.2</v>
      </c>
      <c r="C10" s="28">
        <v>2</v>
      </c>
      <c r="D10" s="28">
        <v>0</v>
      </c>
      <c r="E10" s="28">
        <f t="shared" si="0"/>
        <v>6.4</v>
      </c>
    </row>
    <row r="11" spans="1:6" s="21" customFormat="1" ht="13" x14ac:dyDescent="0.3">
      <c r="A11" s="27"/>
      <c r="B11" s="28"/>
      <c r="C11" s="28"/>
      <c r="D11" s="22" t="s">
        <v>151</v>
      </c>
      <c r="E11" s="40">
        <f>SUM(E4:E10)</f>
        <v>9.6000000000000014</v>
      </c>
    </row>
    <row r="12" spans="1:6" s="21" customFormat="1" ht="15.5" x14ac:dyDescent="0.3">
      <c r="A12" s="67"/>
      <c r="B12" s="41"/>
      <c r="C12" s="41"/>
      <c r="D12" s="42"/>
      <c r="E12" s="43"/>
    </row>
    <row r="13" spans="1:6" s="21" customFormat="1" ht="13" x14ac:dyDescent="0.3">
      <c r="A13" s="51"/>
      <c r="B13" s="51"/>
      <c r="C13" s="51"/>
      <c r="D13" s="51"/>
      <c r="E13" s="51"/>
    </row>
    <row r="14" spans="1:6" s="21" customFormat="1" ht="13" x14ac:dyDescent="0.3">
      <c r="A14" s="51"/>
      <c r="B14" s="51"/>
      <c r="C14" s="51"/>
      <c r="D14" s="51"/>
      <c r="E14" s="51"/>
    </row>
    <row r="15" spans="1:6" s="21" customFormat="1" ht="13" x14ac:dyDescent="0.3">
      <c r="A15" s="50"/>
      <c r="B15" s="50"/>
      <c r="C15" s="50"/>
      <c r="D15" s="50"/>
      <c r="E15" s="50"/>
    </row>
  </sheetData>
  <mergeCells count="1">
    <mergeCell ref="A1:E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4B075-CFB9-42AA-A4B1-D85631F42BE1}">
  <dimension ref="A1:F9"/>
  <sheetViews>
    <sheetView workbookViewId="0">
      <selection activeCell="F10" sqref="F10"/>
    </sheetView>
  </sheetViews>
  <sheetFormatPr defaultColWidth="17.7265625" defaultRowHeight="31.9" customHeight="1" x14ac:dyDescent="0.35"/>
  <sheetData>
    <row r="1" spans="1:6" s="21" customFormat="1" ht="15" x14ac:dyDescent="0.3">
      <c r="A1" s="87" t="s">
        <v>95</v>
      </c>
      <c r="B1" s="87"/>
      <c r="C1" s="87"/>
      <c r="D1" s="87"/>
      <c r="E1" s="87"/>
      <c r="F1" s="87"/>
    </row>
    <row r="2" spans="1:6" s="21" customFormat="1" ht="39" x14ac:dyDescent="0.3">
      <c r="A2" s="44"/>
      <c r="B2" s="88" t="s">
        <v>118</v>
      </c>
      <c r="C2" s="88"/>
      <c r="D2" s="44" t="s">
        <v>119</v>
      </c>
      <c r="E2" s="88"/>
      <c r="F2" s="88"/>
    </row>
    <row r="3" spans="1:6" s="21" customFormat="1" ht="13" x14ac:dyDescent="0.3">
      <c r="A3" s="44"/>
      <c r="B3" s="3" t="s">
        <v>102</v>
      </c>
      <c r="C3" s="3" t="s">
        <v>103</v>
      </c>
      <c r="D3" s="3" t="s">
        <v>104</v>
      </c>
      <c r="E3" s="3" t="s">
        <v>105</v>
      </c>
      <c r="F3" s="3" t="s">
        <v>106</v>
      </c>
    </row>
    <row r="4" spans="1:6" s="21" customFormat="1" ht="52" x14ac:dyDescent="0.3">
      <c r="A4" s="3" t="s">
        <v>120</v>
      </c>
      <c r="B4" s="44" t="s">
        <v>121</v>
      </c>
      <c r="C4" s="44" t="s">
        <v>122</v>
      </c>
      <c r="D4" s="44" t="s">
        <v>123</v>
      </c>
      <c r="E4" s="44" t="s">
        <v>124</v>
      </c>
      <c r="F4" s="44" t="s">
        <v>125</v>
      </c>
    </row>
    <row r="5" spans="1:6" s="21" customFormat="1" ht="13" x14ac:dyDescent="0.3">
      <c r="A5" s="38">
        <v>1</v>
      </c>
      <c r="B5" s="28">
        <v>0</v>
      </c>
      <c r="C5" s="28">
        <v>4</v>
      </c>
      <c r="D5" s="28">
        <v>0</v>
      </c>
      <c r="E5" s="28">
        <v>0</v>
      </c>
      <c r="F5" s="28">
        <f>B5+C5+D5-E5</f>
        <v>4</v>
      </c>
    </row>
    <row r="6" spans="1:6" s="21" customFormat="1" ht="13" x14ac:dyDescent="0.3">
      <c r="A6" s="38">
        <v>2</v>
      </c>
      <c r="B6" s="28">
        <v>0</v>
      </c>
      <c r="C6" s="28">
        <v>4</v>
      </c>
      <c r="D6" s="28">
        <v>0</v>
      </c>
      <c r="E6" s="28">
        <v>0</v>
      </c>
      <c r="F6" s="28">
        <f>B6+C6+D6-E6</f>
        <v>4</v>
      </c>
    </row>
    <row r="7" spans="1:6" s="21" customFormat="1" ht="13" x14ac:dyDescent="0.3">
      <c r="A7" s="38">
        <v>3</v>
      </c>
      <c r="B7" s="28">
        <v>0</v>
      </c>
      <c r="C7" s="28">
        <v>4</v>
      </c>
      <c r="D7" s="28">
        <v>0</v>
      </c>
      <c r="E7" s="28">
        <v>0</v>
      </c>
      <c r="F7" s="28">
        <f>B7+C7+D7-E7</f>
        <v>4</v>
      </c>
    </row>
    <row r="8" spans="1:6" s="21" customFormat="1" ht="13" x14ac:dyDescent="0.3">
      <c r="A8" s="38" t="s">
        <v>126</v>
      </c>
      <c r="B8" s="28">
        <f>AVERAGE(B5:B7)</f>
        <v>0</v>
      </c>
      <c r="C8" s="28">
        <f>AVERAGE(C5:C7)</f>
        <v>4</v>
      </c>
      <c r="D8" s="28">
        <v>0</v>
      </c>
      <c r="E8" s="28">
        <v>0</v>
      </c>
      <c r="F8" s="22">
        <f>AVERAGE(F5:F7)</f>
        <v>4</v>
      </c>
    </row>
    <row r="9" spans="1:6" s="21" customFormat="1" ht="15.5" x14ac:dyDescent="0.3">
      <c r="A9" s="13" t="s">
        <v>133</v>
      </c>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2016-07-15T12:58:49Z</dcterms:created>
  <dcterms:modified xsi:type="dcterms:W3CDTF">2022-11-08T14:31:40Z</dcterms:modified>
</cp:coreProperties>
</file>