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3B5A44E-612B-4E3D-9213-442243691071}" xr6:coauthVersionLast="47" xr6:coauthVersionMax="47" xr10:uidLastSave="{00000000-0000-0000-0000-000000000000}"/>
  <bookViews>
    <workbookView xWindow="-110" yWindow="-110" windowWidth="19420" windowHeight="10420" tabRatio="742" xr2:uid="{00000000-000D-0000-FFFF-FFFF00000000}"/>
  </bookViews>
  <sheets>
    <sheet name="Summary" sheetId="8" r:id="rId1"/>
    <sheet name="Table 1a" sheetId="1" r:id="rId2"/>
    <sheet name="Table 1b" sheetId="2" r:id="rId3"/>
    <sheet name="Table 1c" sheetId="3" r:id="rId4"/>
    <sheet name="Table 2" sheetId="4" r:id="rId5"/>
    <sheet name="Capital O&amp;M" sheetId="5" r:id="rId6"/>
    <sheet name="Responses" sheetId="6" r:id="rId7"/>
    <sheet name="Respondent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8" l="1"/>
  <c r="B2" i="8"/>
  <c r="B4" i="8"/>
  <c r="E17" i="6"/>
  <c r="E10" i="6"/>
  <c r="E22" i="6"/>
  <c r="F7" i="5"/>
  <c r="K64" i="2"/>
  <c r="G64" i="2"/>
  <c r="E21" i="6" l="1"/>
  <c r="E19" i="6"/>
  <c r="K63" i="2"/>
  <c r="G63" i="2"/>
  <c r="K45" i="2"/>
  <c r="G45" i="2"/>
  <c r="K9" i="2"/>
  <c r="G9" i="2"/>
  <c r="K45" i="1"/>
  <c r="G45" i="1"/>
  <c r="K9" i="1"/>
  <c r="I9" i="1"/>
  <c r="H9" i="1"/>
  <c r="G9" i="1"/>
  <c r="E9" i="1"/>
  <c r="J9" i="2" l="1"/>
  <c r="E9" i="2"/>
  <c r="I9" i="2" l="1"/>
  <c r="H9" i="2"/>
  <c r="J9" i="1" l="1"/>
  <c r="B21" i="6"/>
  <c r="B20" i="6"/>
  <c r="B19" i="6"/>
  <c r="B15" i="6"/>
  <c r="F43" i="1"/>
  <c r="B9" i="6" s="1"/>
  <c r="E9" i="6" s="1"/>
  <c r="B8" i="6"/>
  <c r="G7" i="5"/>
  <c r="G6" i="5"/>
  <c r="G5" i="5"/>
  <c r="D10" i="4"/>
  <c r="D26" i="3"/>
  <c r="B27" i="3"/>
  <c r="B12" i="3"/>
  <c r="J8" i="2"/>
  <c r="E8" i="2" l="1"/>
  <c r="G8" i="2" s="1"/>
  <c r="F43" i="2"/>
  <c r="B16" i="6" s="1"/>
  <c r="I8" i="2" l="1"/>
  <c r="J8" i="1"/>
  <c r="E8" i="1"/>
  <c r="B6" i="8" l="1"/>
  <c r="B3" i="8"/>
  <c r="F5" i="7"/>
  <c r="F6" i="7"/>
  <c r="F7" i="7"/>
  <c r="B8" i="7"/>
  <c r="C8" i="7"/>
  <c r="E20" i="6"/>
  <c r="E13" i="6"/>
  <c r="E14" i="6"/>
  <c r="E15" i="6"/>
  <c r="E16" i="6"/>
  <c r="E12" i="6"/>
  <c r="E5" i="6"/>
  <c r="E6" i="6"/>
  <c r="E7" i="6"/>
  <c r="E8" i="6"/>
  <c r="D5" i="5"/>
  <c r="D6" i="5"/>
  <c r="F8" i="7" l="1"/>
  <c r="D7" i="5"/>
  <c r="B7" i="8" l="1"/>
  <c r="I7" i="5"/>
  <c r="J2" i="2" l="1"/>
  <c r="J2" i="1"/>
  <c r="J44" i="2" l="1"/>
  <c r="E44" i="2"/>
  <c r="G44" i="2" s="1"/>
  <c r="H44" i="2" l="1"/>
  <c r="I44" i="2"/>
  <c r="D26" i="4"/>
  <c r="F26" i="4" s="1"/>
  <c r="D21" i="4"/>
  <c r="D23" i="3"/>
  <c r="E23" i="3" s="1"/>
  <c r="D28" i="3"/>
  <c r="E28" i="3" s="1"/>
  <c r="D5" i="3"/>
  <c r="J40" i="2"/>
  <c r="E40" i="2"/>
  <c r="G40" i="2" s="1"/>
  <c r="J42" i="2"/>
  <c r="E42" i="2"/>
  <c r="G42" i="2" s="1"/>
  <c r="J43" i="2"/>
  <c r="E43" i="2"/>
  <c r="G43" i="2" s="1"/>
  <c r="I43" i="2" s="1"/>
  <c r="J41" i="1"/>
  <c r="E41" i="1"/>
  <c r="G41" i="1" s="1"/>
  <c r="H41" i="1" s="1"/>
  <c r="J40" i="1"/>
  <c r="E40" i="1"/>
  <c r="G40" i="1" s="1"/>
  <c r="H40" i="1" s="1"/>
  <c r="J44" i="1"/>
  <c r="E44" i="1"/>
  <c r="G44" i="1" s="1"/>
  <c r="K44" i="2" l="1"/>
  <c r="E26" i="4"/>
  <c r="G26" i="4" s="1"/>
  <c r="E21" i="4"/>
  <c r="F21" i="4"/>
  <c r="F23" i="3"/>
  <c r="G23" i="3" s="1"/>
  <c r="F28" i="3"/>
  <c r="G28" i="3" s="1"/>
  <c r="H40" i="2"/>
  <c r="I40" i="2"/>
  <c r="I42" i="2"/>
  <c r="H42" i="2"/>
  <c r="H43" i="2"/>
  <c r="K43" i="2" s="1"/>
  <c r="I41" i="1"/>
  <c r="K41" i="1" s="1"/>
  <c r="I40" i="1"/>
  <c r="K40" i="1" s="1"/>
  <c r="H44" i="1"/>
  <c r="I44" i="1"/>
  <c r="K40" i="2" l="1"/>
  <c r="K42" i="2"/>
  <c r="G21" i="4"/>
  <c r="K44" i="1"/>
  <c r="D5" i="4"/>
  <c r="D27" i="4"/>
  <c r="D25" i="4"/>
  <c r="D24" i="4"/>
  <c r="D23" i="4"/>
  <c r="D22" i="4"/>
  <c r="D20" i="4"/>
  <c r="D19" i="4"/>
  <c r="D18" i="4"/>
  <c r="D17" i="4"/>
  <c r="D16" i="4"/>
  <c r="D15" i="4"/>
  <c r="D14" i="4"/>
  <c r="D9" i="4"/>
  <c r="D8" i="4"/>
  <c r="D10" i="3"/>
  <c r="F10" i="3" s="1"/>
  <c r="D11" i="3"/>
  <c r="F11" i="3" s="1"/>
  <c r="D12" i="3"/>
  <c r="F12" i="3" s="1"/>
  <c r="D16" i="3"/>
  <c r="F16" i="3" s="1"/>
  <c r="D17" i="3"/>
  <c r="F17" i="3" s="1"/>
  <c r="D18" i="3"/>
  <c r="F18" i="3" s="1"/>
  <c r="D19" i="3"/>
  <c r="F19" i="3" s="1"/>
  <c r="D20" i="3"/>
  <c r="F20" i="3" s="1"/>
  <c r="D21" i="3"/>
  <c r="F21" i="3" s="1"/>
  <c r="D22" i="3"/>
  <c r="F22" i="3" s="1"/>
  <c r="D24" i="3"/>
  <c r="F24" i="3" s="1"/>
  <c r="D25" i="3"/>
  <c r="F25" i="3" s="1"/>
  <c r="F26" i="3"/>
  <c r="D27" i="3"/>
  <c r="F27" i="3" s="1"/>
  <c r="D29" i="3"/>
  <c r="F29" i="3" s="1"/>
  <c r="E12" i="2"/>
  <c r="G12" i="2" s="1"/>
  <c r="E13" i="2"/>
  <c r="G13" i="2" s="1"/>
  <c r="I13" i="2" s="1"/>
  <c r="E15" i="2"/>
  <c r="G15" i="2" s="1"/>
  <c r="H15" i="2" s="1"/>
  <c r="E16" i="2"/>
  <c r="G16" i="2" s="1"/>
  <c r="H16" i="2" s="1"/>
  <c r="E17" i="2"/>
  <c r="G17" i="2" s="1"/>
  <c r="H17" i="2" s="1"/>
  <c r="E19" i="2"/>
  <c r="G19" i="2" s="1"/>
  <c r="H19" i="2" s="1"/>
  <c r="E20" i="2"/>
  <c r="G20" i="2" s="1"/>
  <c r="E21" i="2"/>
  <c r="G21" i="2" s="1"/>
  <c r="I21" i="2" s="1"/>
  <c r="E22" i="2"/>
  <c r="G22" i="2" s="1"/>
  <c r="I22" i="2" s="1"/>
  <c r="E24" i="2"/>
  <c r="G24" i="2" s="1"/>
  <c r="E25" i="2"/>
  <c r="G25" i="2" s="1"/>
  <c r="E26" i="2"/>
  <c r="G26" i="2" s="1"/>
  <c r="E31" i="2"/>
  <c r="G31" i="2" s="1"/>
  <c r="H31" i="2" s="1"/>
  <c r="E32" i="2"/>
  <c r="G32" i="2" s="1"/>
  <c r="I32" i="2" s="1"/>
  <c r="E33" i="2"/>
  <c r="G33" i="2" s="1"/>
  <c r="I33" i="2" s="1"/>
  <c r="E34" i="2"/>
  <c r="G34" i="2" s="1"/>
  <c r="I34" i="2" s="1"/>
  <c r="E35" i="2"/>
  <c r="G35" i="2" s="1"/>
  <c r="H35" i="2" s="1"/>
  <c r="E36" i="2"/>
  <c r="G36" i="2" s="1"/>
  <c r="H36" i="2" s="1"/>
  <c r="E37" i="2"/>
  <c r="G37" i="2" s="1"/>
  <c r="H37" i="2" s="1"/>
  <c r="E38" i="2"/>
  <c r="G38" i="2" s="1"/>
  <c r="I38" i="2" s="1"/>
  <c r="E39" i="2"/>
  <c r="G39" i="2" s="1"/>
  <c r="H39" i="2" s="1"/>
  <c r="E41" i="2"/>
  <c r="G41" i="2" s="1"/>
  <c r="H41" i="2" s="1"/>
  <c r="E52" i="2"/>
  <c r="G52" i="2" s="1"/>
  <c r="E53" i="2"/>
  <c r="G53" i="2" s="1"/>
  <c r="E54" i="2"/>
  <c r="G54" i="2" s="1"/>
  <c r="H54" i="2" s="1"/>
  <c r="E55" i="2"/>
  <c r="G55" i="2" s="1"/>
  <c r="I55" i="2" s="1"/>
  <c r="J52" i="2"/>
  <c r="J53" i="2"/>
  <c r="J54" i="2"/>
  <c r="J55" i="2"/>
  <c r="J12" i="2"/>
  <c r="J13" i="2"/>
  <c r="J15" i="2"/>
  <c r="J16" i="2"/>
  <c r="J17" i="2"/>
  <c r="J19" i="2"/>
  <c r="J20" i="2"/>
  <c r="J21" i="2"/>
  <c r="J22" i="2"/>
  <c r="J24" i="2"/>
  <c r="J25" i="2"/>
  <c r="J26" i="2"/>
  <c r="J31" i="2"/>
  <c r="J32" i="2"/>
  <c r="J33" i="2"/>
  <c r="J34" i="2"/>
  <c r="J35" i="2"/>
  <c r="J36" i="2"/>
  <c r="J37" i="2"/>
  <c r="J38" i="2"/>
  <c r="J39" i="2"/>
  <c r="J41" i="2"/>
  <c r="H24" i="2" l="1"/>
  <c r="I24" i="2"/>
  <c r="I12" i="2"/>
  <c r="H12" i="2"/>
  <c r="I17" i="2"/>
  <c r="K17" i="2" s="1"/>
  <c r="H22" i="2"/>
  <c r="K22" i="2" s="1"/>
  <c r="H25" i="2"/>
  <c r="I25" i="2"/>
  <c r="I20" i="2"/>
  <c r="H20" i="2"/>
  <c r="H33" i="2"/>
  <c r="K33" i="2" s="1"/>
  <c r="I52" i="2"/>
  <c r="H8" i="2"/>
  <c r="K8" i="2" s="1"/>
  <c r="H34" i="2"/>
  <c r="K34" i="2" s="1"/>
  <c r="I16" i="2"/>
  <c r="K16" i="2" s="1"/>
  <c r="H13" i="2"/>
  <c r="K13" i="2" s="1"/>
  <c r="H52" i="2"/>
  <c r="H32" i="2"/>
  <c r="K32" i="2" s="1"/>
  <c r="H21" i="2"/>
  <c r="K21" i="2" s="1"/>
  <c r="H55" i="2"/>
  <c r="K55" i="2" s="1"/>
  <c r="E5" i="4"/>
  <c r="E8" i="4"/>
  <c r="E9" i="4"/>
  <c r="E10" i="4"/>
  <c r="E14" i="4"/>
  <c r="E15" i="4"/>
  <c r="E16" i="4"/>
  <c r="E17" i="4"/>
  <c r="E18" i="4"/>
  <c r="E19" i="4"/>
  <c r="E20" i="4"/>
  <c r="E22" i="4"/>
  <c r="E23" i="4"/>
  <c r="E24" i="4"/>
  <c r="E25" i="4"/>
  <c r="E27" i="4"/>
  <c r="F5" i="4"/>
  <c r="F8" i="4"/>
  <c r="F9" i="4"/>
  <c r="F10" i="4"/>
  <c r="F14" i="4"/>
  <c r="F15" i="4"/>
  <c r="F16" i="4"/>
  <c r="F17" i="4"/>
  <c r="F18" i="4"/>
  <c r="F19" i="4"/>
  <c r="F20" i="4"/>
  <c r="F22" i="4"/>
  <c r="F23" i="4"/>
  <c r="F24" i="4"/>
  <c r="F25" i="4"/>
  <c r="F27" i="4"/>
  <c r="E27" i="3"/>
  <c r="G27" i="3" s="1"/>
  <c r="E25" i="3"/>
  <c r="G25" i="3" s="1"/>
  <c r="E22" i="3"/>
  <c r="G22" i="3" s="1"/>
  <c r="E20" i="3"/>
  <c r="G20" i="3" s="1"/>
  <c r="E18" i="3"/>
  <c r="G18" i="3" s="1"/>
  <c r="E16" i="3"/>
  <c r="G16" i="3" s="1"/>
  <c r="E11" i="3"/>
  <c r="E29" i="3"/>
  <c r="G29" i="3" s="1"/>
  <c r="E26" i="3"/>
  <c r="G26" i="3" s="1"/>
  <c r="E24" i="3"/>
  <c r="G24" i="3" s="1"/>
  <c r="E21" i="3"/>
  <c r="G21" i="3" s="1"/>
  <c r="E19" i="3"/>
  <c r="G19" i="3" s="1"/>
  <c r="E17" i="3"/>
  <c r="G17" i="3" s="1"/>
  <c r="E12" i="3"/>
  <c r="G12" i="3" s="1"/>
  <c r="E10" i="3"/>
  <c r="G10" i="3" s="1"/>
  <c r="E5" i="3"/>
  <c r="F5" i="3"/>
  <c r="G11" i="3"/>
  <c r="I41" i="2"/>
  <c r="I53" i="2"/>
  <c r="H53" i="2"/>
  <c r="I26" i="2"/>
  <c r="H26" i="2"/>
  <c r="I37" i="2"/>
  <c r="K37" i="2" s="1"/>
  <c r="I36" i="2"/>
  <c r="K36" i="2" s="1"/>
  <c r="H38" i="2"/>
  <c r="K38" i="2" s="1"/>
  <c r="I54" i="2"/>
  <c r="K54" i="2" s="1"/>
  <c r="I39" i="2"/>
  <c r="K39" i="2" s="1"/>
  <c r="I35" i="2"/>
  <c r="K35" i="2" s="1"/>
  <c r="I31" i="2"/>
  <c r="K31" i="2" s="1"/>
  <c r="I19" i="2"/>
  <c r="K19" i="2" s="1"/>
  <c r="I15" i="2"/>
  <c r="K15" i="2" s="1"/>
  <c r="D28" i="4" l="1"/>
  <c r="G15" i="4"/>
  <c r="G16" i="4"/>
  <c r="G17" i="4"/>
  <c r="G24" i="4"/>
  <c r="K24" i="2"/>
  <c r="K25" i="2"/>
  <c r="K12" i="2"/>
  <c r="K20" i="2"/>
  <c r="K52" i="2"/>
  <c r="K26" i="2"/>
  <c r="K53" i="2"/>
  <c r="G9" i="4"/>
  <c r="G8" i="4"/>
  <c r="G23" i="4"/>
  <c r="G18" i="4"/>
  <c r="G14" i="4"/>
  <c r="G27" i="4"/>
  <c r="G22" i="4"/>
  <c r="G20" i="4"/>
  <c r="G19" i="4"/>
  <c r="G25" i="4"/>
  <c r="G10" i="4"/>
  <c r="G5" i="4"/>
  <c r="G5" i="3"/>
  <c r="G30" i="3" s="1"/>
  <c r="D30" i="3"/>
  <c r="K41" i="2"/>
  <c r="G28" i="4" l="1"/>
  <c r="J53" i="1"/>
  <c r="J54" i="1"/>
  <c r="J55" i="1"/>
  <c r="J52" i="1"/>
  <c r="J12" i="1"/>
  <c r="J13" i="1"/>
  <c r="J15" i="1"/>
  <c r="J16" i="1"/>
  <c r="J17" i="1"/>
  <c r="J19" i="1"/>
  <c r="J20" i="1"/>
  <c r="J21" i="1"/>
  <c r="J22" i="1"/>
  <c r="J24" i="1"/>
  <c r="J25" i="1"/>
  <c r="J26" i="1"/>
  <c r="J31" i="1"/>
  <c r="J32" i="1"/>
  <c r="J33" i="1"/>
  <c r="J34" i="1"/>
  <c r="J35" i="1"/>
  <c r="J36" i="1"/>
  <c r="J37" i="1"/>
  <c r="J38" i="1"/>
  <c r="J39" i="1"/>
  <c r="J42" i="1"/>
  <c r="J43" i="1"/>
  <c r="E12" i="1"/>
  <c r="G12" i="1" s="1"/>
  <c r="E13" i="1"/>
  <c r="G13" i="1" s="1"/>
  <c r="E15" i="1"/>
  <c r="G15" i="1" s="1"/>
  <c r="E16" i="1"/>
  <c r="G16" i="1" s="1"/>
  <c r="E17" i="1"/>
  <c r="G17" i="1" s="1"/>
  <c r="E19" i="1"/>
  <c r="G19" i="1" s="1"/>
  <c r="E20" i="1"/>
  <c r="G20" i="1" s="1"/>
  <c r="E21" i="1"/>
  <c r="G21" i="1" s="1"/>
  <c r="E22" i="1"/>
  <c r="G22" i="1" s="1"/>
  <c r="E24" i="1"/>
  <c r="G24" i="1" s="1"/>
  <c r="E25" i="1"/>
  <c r="G25" i="1" s="1"/>
  <c r="E26" i="1"/>
  <c r="G26" i="1" s="1"/>
  <c r="E31" i="1"/>
  <c r="G31" i="1" s="1"/>
  <c r="H31" i="1" s="1"/>
  <c r="E32" i="1"/>
  <c r="G32" i="1" s="1"/>
  <c r="E33" i="1"/>
  <c r="G33" i="1" s="1"/>
  <c r="E34" i="1"/>
  <c r="G34" i="1" s="1"/>
  <c r="E35" i="1"/>
  <c r="G35" i="1" s="1"/>
  <c r="H35" i="1" s="1"/>
  <c r="E36" i="1"/>
  <c r="G36" i="1" s="1"/>
  <c r="E37" i="1"/>
  <c r="G37" i="1" s="1"/>
  <c r="E38" i="1"/>
  <c r="G38" i="1" s="1"/>
  <c r="E39" i="1"/>
  <c r="G39" i="1" s="1"/>
  <c r="H39" i="1" s="1"/>
  <c r="E42" i="1"/>
  <c r="G42" i="1" s="1"/>
  <c r="E43" i="1"/>
  <c r="G43" i="1" s="1"/>
  <c r="E52" i="1"/>
  <c r="G52" i="1" s="1"/>
  <c r="E53" i="1"/>
  <c r="G53" i="1" s="1"/>
  <c r="E54" i="1"/>
  <c r="G54" i="1" s="1"/>
  <c r="E55" i="1"/>
  <c r="G55" i="1" s="1"/>
  <c r="G8" i="1"/>
  <c r="H24" i="1" l="1"/>
  <c r="K66" i="2"/>
  <c r="I53" i="1"/>
  <c r="I54" i="1"/>
  <c r="H54" i="1"/>
  <c r="K54" i="1" s="1"/>
  <c r="I42" i="1"/>
  <c r="H42" i="1"/>
  <c r="K42" i="1" s="1"/>
  <c r="I36" i="1"/>
  <c r="H36" i="1"/>
  <c r="I32" i="1"/>
  <c r="H32" i="1"/>
  <c r="I52" i="1"/>
  <c r="I38" i="1"/>
  <c r="H38" i="1"/>
  <c r="I34" i="1"/>
  <c r="H34" i="1"/>
  <c r="I26" i="1"/>
  <c r="H26" i="1"/>
  <c r="I55" i="1"/>
  <c r="H55" i="1"/>
  <c r="I43" i="1"/>
  <c r="H43" i="1"/>
  <c r="I37" i="1"/>
  <c r="H37" i="1"/>
  <c r="I33" i="1"/>
  <c r="H33" i="1"/>
  <c r="I25" i="1"/>
  <c r="H25" i="1"/>
  <c r="I20" i="1"/>
  <c r="I39" i="1"/>
  <c r="K39" i="1" s="1"/>
  <c r="I35" i="1"/>
  <c r="K35" i="1" s="1"/>
  <c r="I31" i="1"/>
  <c r="K31" i="1" s="1"/>
  <c r="H53" i="1"/>
  <c r="I24" i="1"/>
  <c r="K24" i="1" s="1"/>
  <c r="I8" i="1"/>
  <c r="H8" i="1"/>
  <c r="I17" i="1"/>
  <c r="H17" i="1"/>
  <c r="I22" i="1"/>
  <c r="H22" i="1"/>
  <c r="I21" i="1"/>
  <c r="H21" i="1"/>
  <c r="H20" i="1"/>
  <c r="I19" i="1"/>
  <c r="H19" i="1"/>
  <c r="I16" i="1"/>
  <c r="H16" i="1"/>
  <c r="K16" i="1" s="1"/>
  <c r="I15" i="1"/>
  <c r="H15" i="1"/>
  <c r="I13" i="1"/>
  <c r="H13" i="1"/>
  <c r="I12" i="1"/>
  <c r="H12" i="1"/>
  <c r="H52" i="1"/>
  <c r="K52" i="1" s="1"/>
  <c r="K53" i="1" l="1"/>
  <c r="K26" i="1"/>
  <c r="K22" i="1"/>
  <c r="K8" i="1"/>
  <c r="G63" i="1"/>
  <c r="K55" i="1"/>
  <c r="K13" i="1"/>
  <c r="K32" i="1"/>
  <c r="K33" i="1"/>
  <c r="K36" i="1"/>
  <c r="K43" i="1"/>
  <c r="K37" i="1"/>
  <c r="K12" i="1"/>
  <c r="K19" i="1"/>
  <c r="K21" i="1"/>
  <c r="K17" i="1"/>
  <c r="K34" i="1"/>
  <c r="K20" i="1"/>
  <c r="K15" i="1"/>
  <c r="K25" i="1"/>
  <c r="K38" i="1"/>
  <c r="K63" i="1" l="1"/>
  <c r="G64" i="1"/>
  <c r="K64" i="1" l="1"/>
  <c r="K66" i="1" s="1"/>
</calcChain>
</file>

<file path=xl/sharedStrings.xml><?xml version="1.0" encoding="utf-8"?>
<sst xmlns="http://schemas.openxmlformats.org/spreadsheetml/2006/main" count="371" uniqueCount="217">
  <si>
    <t>Burden Item</t>
  </si>
  <si>
    <t>N/A</t>
  </si>
  <si>
    <t>See 3B</t>
  </si>
  <si>
    <t>See 3E</t>
  </si>
  <si>
    <t>Subtotal for Reporting</t>
  </si>
  <si>
    <t>See 3A</t>
  </si>
  <si>
    <t>Subtotal for Recordkeeping</t>
  </si>
  <si>
    <t xml:space="preserve">      </t>
  </si>
  <si>
    <r>
      <t xml:space="preserve">Table 1a: Annual Privately-Owned Respondent Burden and Cost – </t>
    </r>
    <r>
      <rPr>
        <b/>
        <sz val="12"/>
        <color theme="1"/>
        <rFont val="Times New Roman"/>
        <family val="1"/>
      </rPr>
      <t>Emission Guidelines for Large Municipal Waste Combustors Constructed on or Before September 20, 1994 (40 CFR Part 60, Subpart Cb) (Renewal)</t>
    </r>
  </si>
  <si>
    <t>(A)
Respondent Person Hours Per Occurrence</t>
  </si>
  <si>
    <t>(B)
Contractor Person Hours Per Occurrence</t>
  </si>
  <si>
    <t>(C)
Number of Occurrences Per Respondent Per Year</t>
  </si>
  <si>
    <t>(D)
Hours Per Respondent Per Year
(D=AxC)</t>
  </si>
  <si>
    <r>
      <t xml:space="preserve">(E)
Number of Respondents Per Year </t>
    </r>
    <r>
      <rPr>
        <b/>
        <vertAlign val="superscript"/>
        <sz val="8"/>
        <color theme="1"/>
        <rFont val="Times New Roman"/>
        <family val="1"/>
      </rPr>
      <t>a</t>
    </r>
  </si>
  <si>
    <t>(F)
Technical Hours Per Year
(F=DxE)</t>
  </si>
  <si>
    <t>(G)
Management Hours Per Year (G=Fx0.05)</t>
  </si>
  <si>
    <t>(H)
Clerical Hours Per Year
(H=Fx0.1)</t>
  </si>
  <si>
    <t>(I)
Contractor Hours Per Year
(I=BxCxE)</t>
  </si>
  <si>
    <r>
      <t xml:space="preserve">(J)
Total Costs Per Year </t>
    </r>
    <r>
      <rPr>
        <b/>
        <vertAlign val="superscript"/>
        <sz val="8"/>
        <color theme="1"/>
        <rFont val="Times New Roman"/>
        <family val="1"/>
      </rPr>
      <t>b</t>
    </r>
  </si>
  <si>
    <t>1.) Applications</t>
  </si>
  <si>
    <t>2.) Surveys and Studies</t>
  </si>
  <si>
    <t>3.) Reporting Requirements</t>
  </si>
  <si>
    <t xml:space="preserve">   B. Required Activities</t>
  </si>
  <si>
    <t xml:space="preserve">   A. Familiarize with Regulatory Requirements</t>
  </si>
  <si>
    <t xml:space="preserve">      1) Initial performance tests and reports</t>
  </si>
  <si>
    <t xml:space="preserve">         a) Initial performance tests and test reports (PM, dioxins/furans, opacity, fugitives, HCI, Cd, Pb, Hg)</t>
  </si>
  <si>
    <t xml:space="preserve">      2) CEMS demonstration (SO2, NOx, opacity, CO, CO2, O2)</t>
  </si>
  <si>
    <t xml:space="preserve">         a) Installation of CEM units</t>
  </si>
  <si>
    <t xml:space="preserve">         b) Initial demonstration</t>
  </si>
  <si>
    <t xml:space="preserve">         a) Plants that do not qualify for reduced D/F testing with 2 units</t>
  </si>
  <si>
    <t xml:space="preserve">         b) Plants that do not qualify for reduced D/F testing with 3 units</t>
  </si>
  <si>
    <t xml:space="preserve">         c) Plants that qualify for reduced D/F testing with 2 units</t>
  </si>
  <si>
    <t xml:space="preserve">         d) Plants that qualify for reduced D/F testing with 3 units</t>
  </si>
  <si>
    <t xml:space="preserve">      4) Quarterly Appendix F audits of CEMS (SO2, NOx, CO)</t>
  </si>
  <si>
    <t xml:space="preserve">         c) Daily calibration and operation</t>
  </si>
  <si>
    <t xml:space="preserve">      1) Plant startup</t>
  </si>
  <si>
    <t xml:space="preserve">   C. Create Information</t>
  </si>
  <si>
    <t xml:space="preserve">   D. Gather Information</t>
  </si>
  <si>
    <t xml:space="preserve">   E. Report Preparation</t>
  </si>
  <si>
    <t xml:space="preserve">         a) Control plan</t>
  </si>
  <si>
    <t xml:space="preserve">         b) Notification of contract awards</t>
  </si>
  <si>
    <t xml:space="preserve">         c) Notification of on-site construction start</t>
  </si>
  <si>
    <t xml:space="preserve">         d) Notification of construction completion</t>
  </si>
  <si>
    <t xml:space="preserve">         e) Notification of final compliance</t>
  </si>
  <si>
    <t xml:space="preserve">      2) Notification of initial performance tests</t>
  </si>
  <si>
    <t xml:space="preserve">      3) Initial compliance reports</t>
  </si>
  <si>
    <t xml:space="preserve">      4) Notification of CEMS demonstration</t>
  </si>
  <si>
    <t xml:space="preserve">      5) Initial CEMS demonstration report</t>
  </si>
  <si>
    <t>4.) Recordkeeping Requirements</t>
  </si>
  <si>
    <t xml:space="preserve">   B. Plan activities</t>
  </si>
  <si>
    <t xml:space="preserve">   C. Implement activities</t>
  </si>
  <si>
    <t xml:space="preserve">   D. Develop record system</t>
  </si>
  <si>
    <t xml:space="preserve">   E. Record information</t>
  </si>
  <si>
    <t xml:space="preserve">      3) Records of employee review of operations manual</t>
  </si>
  <si>
    <t xml:space="preserve">   F. Personnel training</t>
  </si>
  <si>
    <t xml:space="preserve">   G. Time for audits</t>
  </si>
  <si>
    <t>Assumptions:</t>
  </si>
  <si>
    <r>
      <t xml:space="preserve">               </t>
    </r>
    <r>
      <rPr>
        <b/>
        <sz val="12"/>
        <color theme="1"/>
        <rFont val="Times New Roman"/>
        <family val="1"/>
      </rPr>
      <t xml:space="preserve">                            </t>
    </r>
  </si>
  <si>
    <r>
      <t xml:space="preserve"> Table 1b: Annual Publicly-Owned Respondent Burden and Cost – </t>
    </r>
    <r>
      <rPr>
        <b/>
        <sz val="12"/>
        <color theme="1"/>
        <rFont val="Times New Roman"/>
        <family val="1"/>
      </rPr>
      <t xml:space="preserve">Emission Guidelines for Large Municipal Waste Combustors Constructed on or Before September 20, 1994 (40 CFR Part 60, Subpart Cb) (Renewal)                           </t>
    </r>
  </si>
  <si>
    <r>
      <t>h.</t>
    </r>
    <r>
      <rPr>
        <sz val="10"/>
        <color rgb="FF000000"/>
        <rFont val="Times New Roman"/>
        <family val="1"/>
      </rPr>
      <t xml:space="preserve"> </t>
    </r>
    <r>
      <rPr>
        <sz val="8"/>
        <color rgb="FF000000"/>
        <rFont val="Times New Roman"/>
        <family val="1"/>
      </rPr>
      <t>Totals have been rounded to 3 significant figures. Figures may not add exactly due to rounding</t>
    </r>
  </si>
  <si>
    <t xml:space="preserve">   A. Familiarize with Regulatory Requirementsc</t>
  </si>
  <si>
    <r>
      <t xml:space="preserve">         b) Repeat of Initial performance tests </t>
    </r>
    <r>
      <rPr>
        <vertAlign val="superscript"/>
        <sz val="8"/>
        <color theme="1"/>
        <rFont val="Times New Roman"/>
        <family val="1"/>
      </rPr>
      <t>d</t>
    </r>
  </si>
  <si>
    <r>
      <t xml:space="preserve">         c) Repeat of initial demonstration </t>
    </r>
    <r>
      <rPr>
        <vertAlign val="superscript"/>
        <sz val="8"/>
        <color theme="1"/>
        <rFont val="Times New Roman"/>
        <family val="1"/>
      </rPr>
      <t>d</t>
    </r>
  </si>
  <si>
    <r>
      <rPr>
        <vertAlign val="superscript"/>
        <sz val="10"/>
        <color rgb="FF000000"/>
        <rFont val="Times New Roman"/>
        <family val="1"/>
      </rPr>
      <t>d.</t>
    </r>
    <r>
      <rPr>
        <vertAlign val="superscript"/>
        <sz val="7"/>
        <color rgb="FF000000"/>
        <rFont val="Times New Roman"/>
        <family val="1"/>
      </rPr>
      <t xml:space="preserve">  </t>
    </r>
    <r>
      <rPr>
        <sz val="8"/>
        <color rgb="FF000000"/>
        <rFont val="Times New Roman"/>
        <family val="1"/>
      </rPr>
      <t xml:space="preserve">Assume 20 percent of reporting plants must repeat initial tests due to failure at one unit at the plant.  </t>
    </r>
  </si>
  <si>
    <r>
      <rPr>
        <vertAlign val="superscript"/>
        <sz val="10"/>
        <color rgb="FF000000"/>
        <rFont val="Times New Roman"/>
        <family val="1"/>
      </rPr>
      <t>c.</t>
    </r>
    <r>
      <rPr>
        <vertAlign val="superscript"/>
        <sz val="12"/>
        <color rgb="FF000000"/>
        <rFont val="Times New Roman"/>
        <family val="1"/>
      </rPr>
      <t xml:space="preserve">  </t>
    </r>
    <r>
      <rPr>
        <sz val="8"/>
        <color rgb="FF000000"/>
        <rFont val="Times New Roman"/>
        <family val="1"/>
      </rPr>
      <t>This ICR assumes all respondents will have to familiarize with regulatory requirements</t>
    </r>
  </si>
  <si>
    <t xml:space="preserve"> </t>
  </si>
  <si>
    <t xml:space="preserve">                   </t>
  </si>
  <si>
    <r>
      <t xml:space="preserve">Table 1c: Average Annual Designated Administrator Burden and Cost – </t>
    </r>
    <r>
      <rPr>
        <b/>
        <sz val="12"/>
        <color theme="1"/>
        <rFont val="Times New Roman"/>
        <family val="1"/>
      </rPr>
      <t>Emission Guidelines for Large Municipal Waste Combustors Constructed on or Before September 20, 1994 (40 CFR Part 60, Subpart Cb) (Renewal)</t>
    </r>
  </si>
  <si>
    <t>2.) Familiarize with Regulatory Requirements</t>
  </si>
  <si>
    <t>3.) Required Activities</t>
  </si>
  <si>
    <t xml:space="preserve">   A. Observe initial performance tests</t>
  </si>
  <si>
    <r>
      <t xml:space="preserve">         1) Initial performance tests and test reports (PM, dioxins/furans, opacity, fugitives, HCI, Cd, Pb, Hg)</t>
    </r>
    <r>
      <rPr>
        <vertAlign val="superscript"/>
        <sz val="8"/>
        <color theme="1"/>
        <rFont val="Times New Roman"/>
        <family val="1"/>
      </rPr>
      <t>c</t>
    </r>
  </si>
  <si>
    <r>
      <t xml:space="preserve">   B. Excess emissions -- enforcement activities </t>
    </r>
    <r>
      <rPr>
        <vertAlign val="superscript"/>
        <sz val="8"/>
        <color theme="1"/>
        <rFont val="Times New Roman"/>
        <family val="1"/>
      </rPr>
      <t>f</t>
    </r>
  </si>
  <si>
    <t xml:space="preserve">      1) Control plan</t>
  </si>
  <si>
    <t xml:space="preserve">      2) Notification of contract awards</t>
  </si>
  <si>
    <t xml:space="preserve">      3) Notification of on-site construction start</t>
  </si>
  <si>
    <t xml:space="preserve">      4) Notification of construction completion</t>
  </si>
  <si>
    <t xml:space="preserve">      5) Notification of final compliance</t>
  </si>
  <si>
    <t xml:space="preserve">      6) Review notification of initial performance test</t>
  </si>
  <si>
    <t xml:space="preserve">      7) Review notification of initial CEMS demonstration</t>
  </si>
  <si>
    <t xml:space="preserve">   F. Prepare annual summary report</t>
  </si>
  <si>
    <t xml:space="preserve">   E. Report Reviews</t>
  </si>
  <si>
    <t>(B)
Administrator Hours Per Occurrence</t>
  </si>
  <si>
    <r>
      <t xml:space="preserve">(F)
Administrator Costs Per Year </t>
    </r>
    <r>
      <rPr>
        <b/>
        <vertAlign val="superscript"/>
        <sz val="8"/>
        <color theme="1"/>
        <rFont val="Times New Roman"/>
        <family val="1"/>
      </rPr>
      <t>b</t>
    </r>
  </si>
  <si>
    <r>
      <t xml:space="preserve">(A)
Number of Occurences Per Year </t>
    </r>
    <r>
      <rPr>
        <b/>
        <vertAlign val="superscript"/>
        <sz val="8"/>
        <color theme="1"/>
        <rFont val="Times New Roman"/>
        <family val="1"/>
      </rPr>
      <t>a</t>
    </r>
  </si>
  <si>
    <t>(E)
Clerical Hours Per Year
(E=Cx0.1)</t>
  </si>
  <si>
    <t>(D)
Management Hours Per Year (D=Cx0.05)</t>
  </si>
  <si>
    <t>(C)
Technical Hours Per Year
(C=AxB)</t>
  </si>
  <si>
    <r>
      <t>2.) Familiarize with Regulatory Requirements</t>
    </r>
    <r>
      <rPr>
        <vertAlign val="superscript"/>
        <sz val="8"/>
        <color theme="1"/>
        <rFont val="Times New Roman"/>
        <family val="1"/>
      </rPr>
      <t>c</t>
    </r>
  </si>
  <si>
    <r>
      <t xml:space="preserve">         1) Initial performance tests and test reports (PM, dioxins/furans, opacity, fugitives, HCI, Cd, Pb, Hg)</t>
    </r>
    <r>
      <rPr>
        <vertAlign val="superscript"/>
        <sz val="8"/>
        <color theme="1"/>
        <rFont val="Times New Roman"/>
        <family val="1"/>
      </rPr>
      <t>d</t>
    </r>
  </si>
  <si>
    <r>
      <t xml:space="preserve">      2) Repeat of initial performance tests </t>
    </r>
    <r>
      <rPr>
        <vertAlign val="superscript"/>
        <sz val="8"/>
        <color theme="1"/>
        <rFont val="Times New Roman"/>
        <family val="1"/>
      </rPr>
      <t>e</t>
    </r>
  </si>
  <si>
    <r>
      <t>f.</t>
    </r>
    <r>
      <rPr>
        <vertAlign val="superscript"/>
        <sz val="7"/>
        <color rgb="FF000000"/>
        <rFont val="Times New Roman"/>
        <family val="1"/>
      </rPr>
      <t xml:space="preserve">  </t>
    </r>
    <r>
      <rPr>
        <sz val="8"/>
        <color rgb="FF000000"/>
        <rFont val="Times New Roman"/>
        <family val="1"/>
      </rPr>
      <t>Assume 20 percent of affected plants must submit two semiannual reports per year due to exceeding one or more pollutant emission limits.</t>
    </r>
  </si>
  <si>
    <r>
      <t>g.</t>
    </r>
    <r>
      <rPr>
        <vertAlign val="superscript"/>
        <sz val="7"/>
        <color rgb="FF000000"/>
        <rFont val="Times New Roman"/>
        <family val="1"/>
      </rPr>
      <t xml:space="preserve">  </t>
    </r>
    <r>
      <rPr>
        <sz val="8"/>
        <color rgb="FF000000"/>
        <rFont val="Times New Roman"/>
        <family val="1"/>
      </rPr>
      <t>Burden not incurred until second year of operation and later.</t>
    </r>
  </si>
  <si>
    <r>
      <t>TOTAL ANNUAL BURDEN AND COST (rounded)</t>
    </r>
    <r>
      <rPr>
        <b/>
        <vertAlign val="superscript"/>
        <sz val="8"/>
        <color theme="1"/>
        <rFont val="Times New Roman"/>
        <family val="1"/>
      </rPr>
      <t>h</t>
    </r>
  </si>
  <si>
    <t xml:space="preserve">         </t>
  </si>
  <si>
    <r>
      <t xml:space="preserve">Table 2: Average Annual EPA Burden and Cost – </t>
    </r>
    <r>
      <rPr>
        <b/>
        <sz val="12"/>
        <color theme="1"/>
        <rFont val="Times New Roman"/>
        <family val="1"/>
      </rPr>
      <t>Emission Guidelines for Large Municipal Waste Combustors Constructed on or Before September 20, 1994 (40 CFR Part 60, Subpart Cb) (Renewal)</t>
    </r>
  </si>
  <si>
    <r>
      <t xml:space="preserve">      2) Repeat of initial performance tests </t>
    </r>
    <r>
      <rPr>
        <vertAlign val="superscript"/>
        <sz val="8"/>
        <color theme="1"/>
        <rFont val="Times New Roman"/>
        <family val="1"/>
      </rPr>
      <t>d</t>
    </r>
  </si>
  <si>
    <r>
      <t xml:space="preserve">   B. Excess emissions -- enforcement activities </t>
    </r>
    <r>
      <rPr>
        <vertAlign val="superscript"/>
        <sz val="8"/>
        <color theme="1"/>
        <rFont val="Times New Roman"/>
        <family val="1"/>
      </rPr>
      <t>e</t>
    </r>
  </si>
  <si>
    <t xml:space="preserve">Assumptions:   </t>
  </si>
  <si>
    <r>
      <rPr>
        <vertAlign val="superscript"/>
        <sz val="10"/>
        <color theme="1"/>
        <rFont val="Times New Roman"/>
        <family val="1"/>
      </rPr>
      <t>e.</t>
    </r>
    <r>
      <rPr>
        <sz val="7"/>
        <color theme="1"/>
        <rFont val="Times New Roman"/>
        <family val="1"/>
      </rPr>
      <t xml:space="preserve">  </t>
    </r>
    <r>
      <rPr>
        <sz val="8"/>
        <color theme="1"/>
        <rFont val="Times New Roman"/>
        <family val="1"/>
      </rPr>
      <t>Assumes 20 percent of affected plants must submit two semiannual reports per year due to exceeding one or more pollutant emission limits.</t>
    </r>
  </si>
  <si>
    <r>
      <rPr>
        <vertAlign val="superscript"/>
        <sz val="10"/>
        <color theme="1"/>
        <rFont val="Times New Roman"/>
        <family val="1"/>
      </rPr>
      <t>f.</t>
    </r>
    <r>
      <rPr>
        <sz val="7"/>
        <color theme="1"/>
        <rFont val="Times New Roman"/>
        <family val="1"/>
      </rPr>
      <t xml:space="preserve">  </t>
    </r>
    <r>
      <rPr>
        <sz val="8"/>
        <color theme="1"/>
        <rFont val="Times New Roman"/>
        <family val="1"/>
      </rPr>
      <t>Burden not incurred until second year of operation and later.</t>
    </r>
  </si>
  <si>
    <t xml:space="preserve">      6) Notification of starting or stopping use of the CEMS</t>
  </si>
  <si>
    <t xml:space="preserve">      7) Air Curtain incinerator initial performance tests</t>
  </si>
  <si>
    <t xml:space="preserve">      3) Initial performance tests reports</t>
  </si>
  <si>
    <t xml:space="preserve">      6) Records of CEMS drift tests and Appendix F accuracy assessments</t>
  </si>
  <si>
    <t xml:space="preserve">      7) Records of initial performance test</t>
  </si>
  <si>
    <t xml:space="preserve">      8) Records of annual performance tests</t>
  </si>
  <si>
    <t xml:space="preserve">      9) Records of opacity limits for air curtain incinerators</t>
  </si>
  <si>
    <t xml:space="preserve">      8) Annual compliance reports</t>
  </si>
  <si>
    <t xml:space="preserve">      10) Notification of exemptions</t>
  </si>
  <si>
    <t xml:space="preserve">   A. Develop a state plan</t>
  </si>
  <si>
    <t xml:space="preserve">   B. Public Hearing on state plan</t>
  </si>
  <si>
    <t xml:space="preserve">      8) Review notification of starting or stopping use of the CEMS</t>
  </si>
  <si>
    <t xml:space="preserve">      9) Review initial performance test report</t>
  </si>
  <si>
    <t xml:space="preserve">      10) Review initial CEMS demonstration report</t>
  </si>
  <si>
    <r>
      <t xml:space="preserve">      11) Review annual compliance report </t>
    </r>
    <r>
      <rPr>
        <vertAlign val="superscript"/>
        <sz val="8"/>
        <color theme="1"/>
        <rFont val="Times New Roman"/>
        <family val="1"/>
      </rPr>
      <t>g</t>
    </r>
  </si>
  <si>
    <r>
      <t xml:space="preserve">      12) Review semi-annual excess emission report </t>
    </r>
    <r>
      <rPr>
        <vertAlign val="superscript"/>
        <sz val="8"/>
        <color theme="1"/>
        <rFont val="Times New Roman"/>
        <family val="1"/>
      </rPr>
      <t>f</t>
    </r>
  </si>
  <si>
    <t xml:space="preserve">      13) Review of notifications of exemption</t>
  </si>
  <si>
    <r>
      <t xml:space="preserve">      11) Review annual compliance report </t>
    </r>
    <r>
      <rPr>
        <vertAlign val="superscript"/>
        <sz val="8"/>
        <color theme="1"/>
        <rFont val="Times New Roman"/>
        <family val="1"/>
      </rPr>
      <t>f</t>
    </r>
  </si>
  <si>
    <r>
      <t xml:space="preserve">      12) Review semi-annual excess emission report </t>
    </r>
    <r>
      <rPr>
        <vertAlign val="superscript"/>
        <sz val="8"/>
        <color theme="1"/>
        <rFont val="Times New Roman"/>
        <family val="1"/>
      </rPr>
      <t>e</t>
    </r>
  </si>
  <si>
    <r>
      <t>TOTAL ANNUAL BURDEN AND COST (rounded)</t>
    </r>
    <r>
      <rPr>
        <b/>
        <vertAlign val="superscript"/>
        <sz val="8"/>
        <color theme="1"/>
        <rFont val="Times New Roman"/>
        <family val="1"/>
      </rPr>
      <t>g</t>
    </r>
  </si>
  <si>
    <t>See 4E 1-4</t>
  </si>
  <si>
    <t xml:space="preserve">      5) Records of emisssion exceedances and periods when emission data not obtained</t>
  </si>
  <si>
    <r>
      <t>g.</t>
    </r>
    <r>
      <rPr>
        <sz val="10"/>
        <color rgb="FF000000"/>
        <rFont val="Times New Roman"/>
        <family val="1"/>
      </rPr>
      <t xml:space="preserve"> </t>
    </r>
    <r>
      <rPr>
        <sz val="8"/>
        <color rgb="FF000000"/>
        <rFont val="Times New Roman"/>
        <family val="1"/>
      </rPr>
      <t>Totals have been rounded to 3 significant figures. Figures may not add exactly due to rounding</t>
    </r>
    <r>
      <rPr>
        <vertAlign val="superscript"/>
        <sz val="10"/>
        <color rgb="FF000000"/>
        <rFont val="Times New Roman"/>
        <family val="1"/>
      </rPr>
      <t>.</t>
    </r>
  </si>
  <si>
    <r>
      <rPr>
        <vertAlign val="superscript"/>
        <sz val="10"/>
        <color theme="1"/>
        <rFont val="Times New Roman"/>
        <family val="1"/>
      </rPr>
      <t>a.</t>
    </r>
    <r>
      <rPr>
        <sz val="7"/>
        <color theme="1"/>
        <rFont val="Times New Roman"/>
        <family val="1"/>
      </rPr>
      <t xml:space="preserve">  </t>
    </r>
    <r>
      <rPr>
        <sz val="8"/>
        <color theme="1"/>
        <rFont val="Times New Roman"/>
        <family val="1"/>
      </rPr>
      <t xml:space="preserve">Assumes 22 affected units at 9 facilities in 4 states without State Plans and thus are subject to the Federal Plan. </t>
    </r>
  </si>
  <si>
    <r>
      <t>d.</t>
    </r>
    <r>
      <rPr>
        <vertAlign val="superscript"/>
        <sz val="7"/>
        <color rgb="FF000000"/>
        <rFont val="Times New Roman"/>
        <family val="1"/>
      </rPr>
      <t xml:space="preserve">  </t>
    </r>
    <r>
      <rPr>
        <sz val="8"/>
        <color rgb="FF000000"/>
        <rFont val="Times New Roman"/>
        <family val="1"/>
      </rPr>
      <t>Assume EPA personnel attend about 8 percent of tests.</t>
    </r>
  </si>
  <si>
    <r>
      <t>e.</t>
    </r>
    <r>
      <rPr>
        <vertAlign val="superscript"/>
        <sz val="7"/>
        <color rgb="FF000000"/>
        <rFont val="Times New Roman"/>
        <family val="1"/>
      </rPr>
      <t xml:space="preserve">  </t>
    </r>
    <r>
      <rPr>
        <sz val="8"/>
        <color rgb="FF000000"/>
        <rFont val="Times New Roman"/>
        <family val="1"/>
      </rPr>
      <t>Assume a 20 percent failure rate and that EPA personnel attend 10 percent of the retests.</t>
    </r>
  </si>
  <si>
    <r>
      <rPr>
        <vertAlign val="superscript"/>
        <sz val="10"/>
        <color theme="1"/>
        <rFont val="Times New Roman"/>
        <family val="1"/>
      </rPr>
      <t>c.</t>
    </r>
    <r>
      <rPr>
        <sz val="7"/>
        <color theme="1"/>
        <rFont val="Times New Roman"/>
        <family val="1"/>
      </rPr>
      <t xml:space="preserve"> </t>
    </r>
    <r>
      <rPr>
        <sz val="8"/>
        <color theme="1"/>
        <rFont val="Times New Roman"/>
        <family val="1"/>
      </rPr>
      <t>Assume EPA personnel attend about 8 percent of tests.</t>
    </r>
  </si>
  <si>
    <r>
      <rPr>
        <vertAlign val="superscript"/>
        <sz val="10"/>
        <color theme="1"/>
        <rFont val="Times New Roman"/>
        <family val="1"/>
      </rPr>
      <t>d.</t>
    </r>
    <r>
      <rPr>
        <sz val="7"/>
        <color theme="1"/>
        <rFont val="Times New Roman"/>
        <family val="1"/>
      </rPr>
      <t xml:space="preserve">  </t>
    </r>
    <r>
      <rPr>
        <sz val="8"/>
        <color theme="1"/>
        <rFont val="Times New Roman"/>
        <family val="1"/>
      </rPr>
      <t>Assume a 20 percent failure rate and that EPA personnel attend 10 percent of the retests.</t>
    </r>
  </si>
  <si>
    <r>
      <t xml:space="preserve">a. </t>
    </r>
    <r>
      <rPr>
        <sz val="8"/>
        <color rgb="FF000000"/>
        <rFont val="Times New Roman"/>
        <family val="1"/>
      </rPr>
      <t>There are 146 large MWC units located at 57 MWC plants. Of these, there are 44 large MWC units at 19 plants that are publicly owned.</t>
    </r>
  </si>
  <si>
    <r>
      <rPr>
        <vertAlign val="superscript"/>
        <sz val="10"/>
        <color rgb="FF000000"/>
        <rFont val="Times New Roman"/>
        <family val="1"/>
      </rPr>
      <t>b.</t>
    </r>
    <r>
      <rPr>
        <vertAlign val="superscript"/>
        <sz val="7"/>
        <color rgb="FF000000"/>
        <rFont val="Times New Roman"/>
        <family val="1"/>
      </rPr>
      <t xml:space="preserve">  </t>
    </r>
    <r>
      <rPr>
        <sz val="8"/>
        <color rgb="FF000000"/>
        <rFont val="Times New Roman"/>
        <family val="1"/>
      </rPr>
      <t>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The contractor rate was derived by taking the contractor rate used in the previous ICR and multiplying by the average increase in managerial, technical, and clerical rates since the previous ICR.</t>
    </r>
  </si>
  <si>
    <r>
      <rPr>
        <vertAlign val="superscript"/>
        <sz val="10"/>
        <color theme="1"/>
        <rFont val="Times New Roman"/>
        <family val="1"/>
      </rPr>
      <t>b.</t>
    </r>
    <r>
      <rPr>
        <vertAlign val="superscript"/>
        <sz val="7"/>
        <color theme="1"/>
        <rFont val="Times New Roman"/>
        <family val="1"/>
      </rPr>
      <t xml:space="preserve"> </t>
    </r>
    <r>
      <rPr>
        <sz val="7"/>
        <color theme="1"/>
        <rFont val="Times New Roman"/>
        <family val="1"/>
      </rPr>
      <t xml:space="preserve"> </t>
    </r>
    <r>
      <rPr>
        <sz val="8"/>
        <color theme="1"/>
        <rFont val="Times New Roman"/>
        <family val="1"/>
      </rPr>
      <t>This IRC uses the following labor rates: $70.56 Managerial rate (GS-13, Step 5, $44.10 + 60%), $52.37 Technical rate (GS-12, Step 1, $32.73 + 60%), and $28.34 Clerical rate (GS-6, Step 3, $17.17 + 60%).  These rates are from the Office of Personnel Management (OPM), 2022 General Schedule, which excludes locality rates of pay. The rates have been increased by 60 percent to account for the benefit packages available to government employees.</t>
    </r>
  </si>
  <si>
    <r>
      <rPr>
        <vertAlign val="superscript"/>
        <sz val="10"/>
        <color rgb="FF000000"/>
        <rFont val="Times New Roman"/>
        <family val="1"/>
      </rPr>
      <t>b.</t>
    </r>
    <r>
      <rPr>
        <vertAlign val="superscript"/>
        <sz val="7"/>
        <color rgb="FF000000"/>
        <rFont val="Times New Roman"/>
        <family val="1"/>
      </rPr>
      <t xml:space="preserve">  </t>
    </r>
    <r>
      <rPr>
        <sz val="8"/>
        <color rgb="FF000000"/>
        <rFont val="Times New Roman"/>
        <family val="1"/>
      </rPr>
      <t>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The contractor rate was derived by taking the contractor rate used in the previous ICR and multiplying by the average increase in managerial, technical, and clerical rates since the previous ICR.</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</si>
  <si>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</si>
  <si>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</si>
  <si>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t>Total O&amp;M, 
(E X F)</t>
  </si>
  <si>
    <r>
      <t>Number of Respondents with O&amp;M</t>
    </r>
    <r>
      <rPr>
        <b/>
        <vertAlign val="superscript"/>
        <sz val="10"/>
        <color theme="1"/>
        <rFont val="Times New Roman"/>
        <family val="1"/>
      </rPr>
      <t xml:space="preserve"> b</t>
    </r>
  </si>
  <si>
    <t>Annual O&amp;M Costs for One Respondent</t>
  </si>
  <si>
    <t>Total Capital/Startup Cost,  (B X C)</t>
  </si>
  <si>
    <r>
      <t xml:space="preserve">Number of New  Respondents </t>
    </r>
    <r>
      <rPr>
        <b/>
        <vertAlign val="superscript"/>
        <sz val="10"/>
        <color theme="1"/>
        <rFont val="Times New Roman"/>
        <family val="1"/>
      </rPr>
      <t>a</t>
    </r>
  </si>
  <si>
    <t>Capital/Startup Cost for One Respondent</t>
  </si>
  <si>
    <t>Continuous Monitoring Device</t>
  </si>
  <si>
    <t>(G)</t>
  </si>
  <si>
    <t>(F)</t>
  </si>
  <si>
    <t>(E)</t>
  </si>
  <si>
    <t>(D)</t>
  </si>
  <si>
    <t>(C)</t>
  </si>
  <si>
    <t>(B)</t>
  </si>
  <si>
    <t>(A)</t>
  </si>
  <si>
    <r>
      <t>Capital/Startup vs. Operation and Maintenance (O&amp;M) Costs</t>
    </r>
    <r>
      <rPr>
        <sz val="10"/>
        <color theme="1"/>
        <rFont val="Times New Roman"/>
        <family val="1"/>
      </rPr>
      <t> </t>
    </r>
  </si>
  <si>
    <t>Private sector- Load monitors, temperature monitors, and carbon feed rate monitors.</t>
  </si>
  <si>
    <t>Public sector -Load monitors, temperature monitors, and carbon feed rate monitors.</t>
  </si>
  <si>
    <r>
      <rPr>
        <vertAlign val="superscript"/>
        <sz val="10"/>
        <color theme="1"/>
        <rFont val="Times New Roman"/>
        <family val="1"/>
      </rPr>
      <t xml:space="preserve">a  </t>
    </r>
    <r>
      <rPr>
        <sz val="10"/>
        <color theme="1"/>
        <rFont val="Times New Roman"/>
        <family val="1"/>
      </rPr>
      <t xml:space="preserve">Since the Emission Guidelines only apply to sources that commenced construction on or before September 20, 1994, no additional MWC units will become subject to the standard over the next three years. </t>
    </r>
  </si>
  <si>
    <r>
      <rPr>
        <vertAlign val="superscript"/>
        <sz val="10"/>
        <color theme="1"/>
        <rFont val="Times New Roman"/>
        <family val="1"/>
      </rPr>
      <t xml:space="preserve">b  </t>
    </r>
    <r>
      <rPr>
        <sz val="10"/>
        <color theme="1"/>
        <rFont val="Times New Roman"/>
        <family val="1"/>
      </rPr>
      <t xml:space="preserve">Approximately 146 sources located at 57 plants are currently subject to the Emissions Guidelines and each source requires continuous monitoring. Of the 146 sources, 102 sources are within the private sector and 44 sources are publicly owned. </t>
    </r>
  </si>
  <si>
    <t>Total</t>
  </si>
  <si>
    <t>Total Annual Responses E=(BxC)+D</t>
  </si>
  <si>
    <t>Number of Existing Respondents That Keep Records But Do Not Submit Reports</t>
  </si>
  <si>
    <t>Number of Responses</t>
  </si>
  <si>
    <r>
      <t xml:space="preserve">Number of Respondents </t>
    </r>
    <r>
      <rPr>
        <vertAlign val="superscript"/>
        <sz val="10"/>
        <color rgb="FF000000"/>
        <rFont val="Times New Roman"/>
        <family val="1"/>
      </rPr>
      <t>a</t>
    </r>
  </si>
  <si>
    <t>Information Collection Activity</t>
  </si>
  <si>
    <t>Total Annual Responses</t>
  </si>
  <si>
    <t>Privately owned large MWCs</t>
  </si>
  <si>
    <t>Increments of Progress (Plant Control Plan, notifications, etc.)</t>
  </si>
  <si>
    <t>Initial Testing Notifications and Reports (Performance Test, CEMS Demonstration, etc.</t>
  </si>
  <si>
    <t xml:space="preserve">Annual Performance Tests and Reports </t>
  </si>
  <si>
    <t>Annual Compliance Reports</t>
  </si>
  <si>
    <t>Semiannual Excess Emission Reports</t>
  </si>
  <si>
    <t>Publicly owned large MWCs</t>
  </si>
  <si>
    <t>Annual Performance Tests and Reports</t>
  </si>
  <si>
    <t>Designated State Plan Administrators</t>
  </si>
  <si>
    <t>Excess Emissions – Enforcement Activities</t>
  </si>
  <si>
    <t>Review Annual Compliance Report</t>
  </si>
  <si>
    <t>Review Semiannual Excess Emissions Report</t>
  </si>
  <si>
    <r>
      <t xml:space="preserve">a </t>
    </r>
    <r>
      <rPr>
        <sz val="10"/>
        <color rgb="FF000000"/>
        <rFont val="Times New Roman"/>
        <family val="1"/>
      </rPr>
      <t xml:space="preserve">  New respondents include sources with constructed and reconstructed affected facilities.</t>
    </r>
  </si>
  <si>
    <t>Average</t>
  </si>
  <si>
    <t>Number of Respondents (E=A+B+C-D)</t>
  </si>
  <si>
    <t>Number of Existing Respondents That Are Also New Respondents</t>
  </si>
  <si>
    <t>Number of Existing Respondents that keep records but do not submit reports</t>
  </si>
  <si>
    <r>
      <t xml:space="preserve">Number of New Respondents </t>
    </r>
    <r>
      <rPr>
        <b/>
        <vertAlign val="superscript"/>
        <sz val="10"/>
        <color rgb="FF000000"/>
        <rFont val="Times New Roman"/>
        <family val="1"/>
      </rPr>
      <t>a</t>
    </r>
  </si>
  <si>
    <t>Year</t>
  </si>
  <si>
    <t>Respondents That Do Not Submit Any Reports</t>
  </si>
  <si>
    <t>Respondents That Submit Reports</t>
  </si>
  <si>
    <t>Number of Respondents</t>
  </si>
  <si>
    <r>
      <t xml:space="preserve">Number of Existing Respondents </t>
    </r>
    <r>
      <rPr>
        <b/>
        <vertAlign val="superscript"/>
        <sz val="10"/>
        <color rgb="FF000000"/>
        <rFont val="Times New Roman"/>
        <family val="1"/>
      </rPr>
      <t>b</t>
    </r>
  </si>
  <si>
    <t>Annualized Capital O&amp;M</t>
  </si>
  <si>
    <t>Total Estimated Costs</t>
  </si>
  <si>
    <t>Total Estimated Burden Hours</t>
  </si>
  <si>
    <t>Hours per Response</t>
  </si>
  <si>
    <t>ICR Summary Information</t>
  </si>
  <si>
    <r>
      <t xml:space="preserve">      3) Annual performance tests and test reports (PM, dioxins/furans, opacity, fugitives, HCI, Cd, Pb, Hg) </t>
    </r>
    <r>
      <rPr>
        <vertAlign val="superscript"/>
        <sz val="8"/>
        <color theme="1"/>
        <rFont val="Times New Roman"/>
        <family val="1"/>
      </rPr>
      <t>e</t>
    </r>
  </si>
  <si>
    <r>
      <t xml:space="preserve">         a) RATA audit (one per year)</t>
    </r>
    <r>
      <rPr>
        <vertAlign val="superscript"/>
        <sz val="8"/>
        <color theme="1"/>
        <rFont val="Times New Roman"/>
        <family val="1"/>
      </rPr>
      <t>f</t>
    </r>
  </si>
  <si>
    <r>
      <t xml:space="preserve">         b) RAA audit (three per year)</t>
    </r>
    <r>
      <rPr>
        <vertAlign val="superscript"/>
        <sz val="8"/>
        <color theme="1"/>
        <rFont val="Times New Roman"/>
        <family val="1"/>
      </rPr>
      <t>f</t>
    </r>
  </si>
  <si>
    <r>
      <t xml:space="preserve">      9) Semi-annual excess emission reports </t>
    </r>
    <r>
      <rPr>
        <vertAlign val="superscript"/>
        <sz val="8"/>
        <color theme="1"/>
        <rFont val="Times New Roman"/>
        <family val="1"/>
      </rPr>
      <t xml:space="preserve">g </t>
    </r>
  </si>
  <si>
    <r>
      <t xml:space="preserve">      1) Record startups, shutdowns, and malfunctions </t>
    </r>
    <r>
      <rPr>
        <vertAlign val="superscript"/>
        <sz val="8"/>
        <color theme="1"/>
        <rFont val="Times New Roman"/>
        <family val="1"/>
      </rPr>
      <t>h</t>
    </r>
  </si>
  <si>
    <t xml:space="preserve">      2) Records of all emission rates, computations, tests h</t>
  </si>
  <si>
    <r>
      <t xml:space="preserve">      4) Record amount of sorbent used for Hg and dioxin/furan control </t>
    </r>
    <r>
      <rPr>
        <vertAlign val="superscript"/>
        <sz val="8"/>
        <color theme="1"/>
        <rFont val="Times New Roman"/>
        <family val="1"/>
      </rPr>
      <t>i</t>
    </r>
  </si>
  <si>
    <r>
      <t xml:space="preserve">Capital and O&amp;M Cost </t>
    </r>
    <r>
      <rPr>
        <b/>
        <vertAlign val="superscript"/>
        <sz val="8"/>
        <color theme="1"/>
        <rFont val="Times New Roman"/>
        <family val="1"/>
      </rPr>
      <t>j</t>
    </r>
  </si>
  <si>
    <r>
      <t>TOTAL LABOR BURDEN AND COST (Rounded)</t>
    </r>
    <r>
      <rPr>
        <b/>
        <vertAlign val="superscript"/>
        <sz val="8"/>
        <color theme="1"/>
        <rFont val="Times New Roman"/>
        <family val="1"/>
      </rPr>
      <t>j</t>
    </r>
  </si>
  <si>
    <r>
      <t xml:space="preserve">GRAND TOTAL </t>
    </r>
    <r>
      <rPr>
        <b/>
        <vertAlign val="superscript"/>
        <sz val="8"/>
        <color theme="1"/>
        <rFont val="Times New Roman"/>
        <family val="1"/>
      </rPr>
      <t>j</t>
    </r>
  </si>
  <si>
    <r>
      <rPr>
        <vertAlign val="superscript"/>
        <sz val="10"/>
        <color rgb="FF000000"/>
        <rFont val="Times New Roman"/>
        <family val="1"/>
      </rPr>
      <t>f.</t>
    </r>
    <r>
      <rPr>
        <vertAlign val="superscript"/>
        <sz val="7"/>
        <color rgb="FF000000"/>
        <rFont val="Times New Roman"/>
        <family val="1"/>
      </rPr>
      <t xml:space="preserve">  </t>
    </r>
    <r>
      <rPr>
        <sz val="8"/>
        <color rgb="FF000000"/>
        <rFont val="Times New Roman"/>
        <family val="1"/>
      </rPr>
      <t>RATA audits are performed for one of the four quarterly audits.  RAA tests are performed for three of the four quarterly audits.  Audits of the diluent monitor (O2 or CO2) are not required because tests on SO2 and CO monitors will incorporate the use of the diluent monitor.</t>
    </r>
  </si>
  <si>
    <r>
      <rPr>
        <vertAlign val="superscript"/>
        <sz val="10"/>
        <color rgb="FF000000"/>
        <rFont val="Times New Roman"/>
        <family val="1"/>
      </rPr>
      <t>g.</t>
    </r>
    <r>
      <rPr>
        <vertAlign val="superscript"/>
        <sz val="7"/>
        <color rgb="FF000000"/>
        <rFont val="Times New Roman"/>
        <family val="1"/>
      </rPr>
      <t xml:space="preserve">  </t>
    </r>
    <r>
      <rPr>
        <sz val="8"/>
        <color rgb="FF000000"/>
        <rFont val="Times New Roman"/>
        <family val="1"/>
      </rPr>
      <t>Assume</t>
    </r>
    <r>
      <rPr>
        <b/>
        <sz val="12"/>
        <color rgb="FF000000"/>
        <rFont val="Times New Roman"/>
        <family val="1"/>
      </rPr>
      <t xml:space="preserve"> </t>
    </r>
    <r>
      <rPr>
        <sz val="8"/>
        <color rgb="FF000000"/>
        <rFont val="Times New Roman"/>
        <family val="1"/>
      </rPr>
      <t>20 percent of affected plants must submit two semiannual reports per year due to exceeding one or more pollutant emission limits.</t>
    </r>
  </si>
  <si>
    <r>
      <t xml:space="preserve">h.  </t>
    </r>
    <r>
      <rPr>
        <sz val="8"/>
        <color rgb="FF000000"/>
        <rFont val="Times New Roman"/>
        <family val="1"/>
      </rPr>
      <t>Based on weekly recordkeeping, we assume 47 weeks of operation (90 percent availability) per year per MWC.</t>
    </r>
  </si>
  <si>
    <r>
      <rPr>
        <vertAlign val="superscript"/>
        <sz val="8"/>
        <color rgb="FF000000"/>
        <rFont val="Times New Roman"/>
        <family val="1"/>
      </rPr>
      <t xml:space="preserve">i.  </t>
    </r>
    <r>
      <rPr>
        <sz val="8"/>
        <color rgb="FF000000"/>
        <rFont val="Times New Roman"/>
        <family val="1"/>
      </rPr>
      <t>Based on quarterly calculation of sorbent use for entire plant, regardless of the number of affected facilities at the plant.</t>
    </r>
  </si>
  <si>
    <r>
      <t>j.</t>
    </r>
    <r>
      <rPr>
        <sz val="10"/>
        <color rgb="FF000000"/>
        <rFont val="Times New Roman"/>
        <family val="1"/>
      </rPr>
      <t xml:space="preserve"> </t>
    </r>
    <r>
      <rPr>
        <sz val="8"/>
        <color rgb="FF000000"/>
        <rFont val="Times New Roman"/>
        <family val="1"/>
      </rPr>
      <t>Totals have been rounded to 3 significant figures. Figures may not add exactly due to rounding</t>
    </r>
    <r>
      <rPr>
        <vertAlign val="superscript"/>
        <sz val="10"/>
        <color rgb="FF000000"/>
        <rFont val="Times New Roman"/>
        <family val="1"/>
      </rPr>
      <t>.</t>
    </r>
  </si>
  <si>
    <r>
      <t xml:space="preserve">e.   </t>
    </r>
    <r>
      <rPr>
        <sz val="8"/>
        <color rgb="FF000000"/>
        <rFont val="Times New Roman"/>
        <family val="1"/>
      </rPr>
      <t>Values were adjusted based on the change in respondents since the previous ICR (values in #3 should add up to respondents submitting annual compliance reports)</t>
    </r>
  </si>
  <si>
    <r>
      <t xml:space="preserve">      2) Records of all emission rates, computations, tests </t>
    </r>
    <r>
      <rPr>
        <vertAlign val="superscript"/>
        <sz val="8"/>
        <color theme="1"/>
        <rFont val="Times New Roman"/>
        <family val="1"/>
      </rPr>
      <t>h</t>
    </r>
  </si>
  <si>
    <r>
      <t xml:space="preserve">      5) Records of emisssion exceedances and periods when emission data not obtained </t>
    </r>
    <r>
      <rPr>
        <vertAlign val="superscript"/>
        <sz val="8"/>
        <color theme="1"/>
        <rFont val="Times New Roman"/>
        <family val="1"/>
      </rPr>
      <t>g</t>
    </r>
  </si>
  <si>
    <t xml:space="preserve">e.   Values were adjusted based on the change in respondents since the previous ICR (values in #3 should add up to respondents submitting annual compliance reports) </t>
  </si>
  <si>
    <r>
      <rPr>
        <vertAlign val="superscript"/>
        <sz val="10"/>
        <color theme="1"/>
        <rFont val="Times New Roman"/>
        <family val="1"/>
      </rPr>
      <t>b.</t>
    </r>
    <r>
      <rPr>
        <vertAlign val="superscript"/>
        <sz val="7"/>
        <color theme="1"/>
        <rFont val="Times New Roman"/>
        <family val="1"/>
      </rPr>
      <t xml:space="preserve"> </t>
    </r>
    <r>
      <rPr>
        <sz val="7"/>
        <color theme="1"/>
        <rFont val="Times New Roman"/>
        <family val="1"/>
      </rPr>
      <t xml:space="preserve"> </t>
    </r>
    <r>
      <rPr>
        <sz val="8"/>
        <color theme="1"/>
        <rFont val="Times New Roman"/>
        <family val="1"/>
      </rPr>
      <t>This IRC uses the following labor rates: $70.56 Managerial rate (GS-13, Step 5, $44.10 + 60%), $52.37 Technical rate (GS-12, Step 1, $32.73 + 60%), and $28.34 Clerical rate (GS-6, Step 3, $</t>
    </r>
    <r>
      <rPr>
        <sz val="8"/>
        <rFont val="Times New Roman"/>
        <family val="1"/>
      </rPr>
      <t>17.71</t>
    </r>
    <r>
      <rPr>
        <sz val="8"/>
        <color theme="1"/>
        <rFont val="Times New Roman"/>
        <family val="1"/>
      </rPr>
      <t xml:space="preserve"> + 60%).  These rates are from the Office of Personnel Management (OPM), 2022 General Schedule, which excludes locality rates of pay. The rates have been increased by 60 percent to account for the benefit packages available to government employees.</t>
    </r>
  </si>
  <si>
    <r>
      <t>a.</t>
    </r>
    <r>
      <rPr>
        <vertAlign val="superscript"/>
        <sz val="7"/>
        <color rgb="FF000000"/>
        <rFont val="Times New Roman"/>
        <family val="1"/>
      </rPr>
      <t xml:space="preserve">  </t>
    </r>
    <r>
      <rPr>
        <sz val="8"/>
        <color rgb="FF000000"/>
        <rFont val="Times New Roman"/>
        <family val="1"/>
      </rPr>
      <t>Assume 124 affected units as 48 plants in 15 states.</t>
    </r>
  </si>
  <si>
    <r>
      <t xml:space="preserve">b An average of 57 large MWC plants (respondents) will be subject to the standards over the next three years. Approximately 38 respondents are privately owned and 19 respondents are publicly owned. Additionally, it is estimated there will </t>
    </r>
    <r>
      <rPr>
        <sz val="10"/>
        <rFont val="Times New Roman"/>
        <family val="1"/>
      </rPr>
      <t>be</t>
    </r>
    <r>
      <rPr>
        <sz val="10"/>
        <color rgb="FFFF0000"/>
        <rFont val="Times New Roman"/>
        <family val="1"/>
      </rPr>
      <t xml:space="preserve"> </t>
    </r>
    <r>
      <rPr>
        <sz val="10"/>
        <color theme="1"/>
        <rFont val="Times New Roman"/>
        <family val="1"/>
      </rPr>
      <t>15 State Designated Administrators. Total number of respondents = (57 + 15) = 72.</t>
    </r>
  </si>
  <si>
    <t xml:space="preserve">      1) New Sources</t>
  </si>
  <si>
    <t xml:space="preserve">      2) Existing Sources</t>
  </si>
  <si>
    <r>
      <t xml:space="preserve">   A. Familiarize with Regulatory Requirements </t>
    </r>
    <r>
      <rPr>
        <vertAlign val="superscript"/>
        <sz val="8"/>
        <color theme="1"/>
        <rFont val="Times New Roman"/>
        <family val="1"/>
      </rPr>
      <t>c</t>
    </r>
  </si>
  <si>
    <r>
      <rPr>
        <vertAlign val="superscript"/>
        <sz val="10"/>
        <color rgb="FF000000"/>
        <rFont val="Times New Roman"/>
        <family val="1"/>
      </rPr>
      <t>c.</t>
    </r>
    <r>
      <rPr>
        <vertAlign val="superscript"/>
        <sz val="12"/>
        <color rgb="FF000000"/>
        <rFont val="Times New Roman"/>
        <family val="1"/>
      </rPr>
      <t xml:space="preserve">  </t>
    </r>
    <r>
      <rPr>
        <sz val="8"/>
        <color rgb="FF000000"/>
        <rFont val="Times New Roman"/>
        <family val="1"/>
      </rPr>
      <t>This ICR assumes all respondents will have to familiarize with regulatory requirements</t>
    </r>
    <r>
      <rPr>
        <vertAlign val="superscript"/>
        <sz val="12"/>
        <color rgb="FF000000"/>
        <rFont val="Times New Roman"/>
        <family val="1"/>
      </rPr>
      <t>.</t>
    </r>
  </si>
  <si>
    <r>
      <rPr>
        <vertAlign val="superscript"/>
        <sz val="10"/>
        <rFont val="Times New Roman"/>
        <family val="1"/>
      </rPr>
      <t>a.</t>
    </r>
    <r>
      <rPr>
        <vertAlign val="superscript"/>
        <sz val="7"/>
        <rFont val="Times New Roman"/>
        <family val="1"/>
      </rPr>
      <t xml:space="preserve">  </t>
    </r>
    <r>
      <rPr>
        <sz val="8"/>
        <rFont val="Times New Roman"/>
        <family val="1"/>
      </rPr>
      <t>There are 146 large MWC units located at 57 MWC plants. Of these, there are 102 large MWC units at 38 plants that are privately owned.</t>
    </r>
  </si>
  <si>
    <r>
      <rPr>
        <vertAlign val="superscript"/>
        <sz val="10"/>
        <rFont val="Times New Roman"/>
        <family val="1"/>
      </rPr>
      <t>a</t>
    </r>
    <r>
      <rPr>
        <sz val="10"/>
        <rFont val="Times New Roman"/>
        <family val="1"/>
      </rPr>
      <t xml:space="preserve">  We assume 38 privately owned facilities, 19 privately owned facilities, and 48 facilties subject to designated state plans. We assume 20% of each of these facilities will have to submit or review excess emissions reports. This ICR assumes a facility's report includes information for all units they own/operate.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</si>
</sst>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164" formatCode="0.0"/>
    <numFmt numFmtId="165" formatCode="#,##0.0"/>
    <numFmt numFmtId="166" formatCode="General_)"/>
    <numFmt numFmtId="167" formatCode="&quot;$&quot;#,##0.00"/>
    <numFmt numFmtId="168" formatCode="&quot;$&quot;#,##0"/>
  </numFmts>
  <fonts count="40" x14ac:knownFonts="1">
    <font>
      <sz val="11"/>
      <color theme="1"/>
      <name val="Calibri"/>
      <family val="2"/>
      <scheme val="minor"/>
    </font>
    <font>
      <sz val="10"/>
      <color theme="1"/>
      <name val="Times New Roman"/>
      <family val="1"/>
    </font>
    <font>
      <b/>
      <sz val="12"/>
      <color theme="1"/>
      <name val="Times New Roman"/>
      <family val="1"/>
    </font>
    <font>
      <b/>
      <sz val="8"/>
      <color rgb="FF000000"/>
      <name val="Times New Roman"/>
      <family val="1"/>
    </font>
    <font>
      <b/>
      <sz val="8"/>
      <color theme="1"/>
      <name val="Times New Roman"/>
      <family val="1"/>
    </font>
    <font>
      <sz val="8"/>
      <color theme="1"/>
      <name val="Times New Roman"/>
      <family val="1"/>
    </font>
    <font>
      <vertAlign val="superscript"/>
      <sz val="8"/>
      <color theme="1"/>
      <name val="Times New Roman"/>
      <family val="1"/>
    </font>
    <font>
      <b/>
      <i/>
      <sz val="8"/>
      <color theme="1"/>
      <name val="Times New Roman"/>
      <family val="1"/>
    </font>
    <font>
      <b/>
      <sz val="12"/>
      <color rgb="FF000000"/>
      <name val="Times New Roman"/>
      <family val="1"/>
    </font>
    <font>
      <b/>
      <vertAlign val="superscript"/>
      <sz val="8"/>
      <color theme="1"/>
      <name val="Times New Roman"/>
      <family val="1"/>
    </font>
    <font>
      <vertAlign val="superscript"/>
      <sz val="12"/>
      <color rgb="FF000000"/>
      <name val="Times New Roman"/>
      <family val="1"/>
    </font>
    <font>
      <vertAlign val="superscript"/>
      <sz val="7"/>
      <color rgb="FF000000"/>
      <name val="Times New Roman"/>
      <family val="1"/>
    </font>
    <font>
      <sz val="8"/>
      <color rgb="FF000000"/>
      <name val="Times New Roman"/>
      <family val="1"/>
    </font>
    <font>
      <vertAlign val="superscript"/>
      <sz val="10"/>
      <color rgb="FF000000"/>
      <name val="Times New Roman"/>
      <family val="1"/>
    </font>
    <font>
      <sz val="10"/>
      <color rgb="FF000000"/>
      <name val="Times New Roman"/>
      <family val="1"/>
    </font>
    <font>
      <vertAlign val="superscript"/>
      <sz val="8"/>
      <color rgb="FF000000"/>
      <name val="Times New Roman"/>
      <family val="1"/>
    </font>
    <font>
      <sz val="8"/>
      <color rgb="FF0000FF"/>
      <name val="Times New Roman"/>
      <family val="1"/>
    </font>
    <font>
      <sz val="7"/>
      <color theme="1"/>
      <name val="Times New Roman"/>
      <family val="1"/>
    </font>
    <font>
      <vertAlign val="superscript"/>
      <sz val="7"/>
      <color theme="1"/>
      <name val="Times New Roman"/>
      <family val="1"/>
    </font>
    <font>
      <vertAlign val="superscript"/>
      <sz val="10"/>
      <color theme="1"/>
      <name val="Times New Roman"/>
      <family val="1"/>
    </font>
    <font>
      <sz val="11"/>
      <color rgb="FFFF0000"/>
      <name val="Calibri"/>
      <family val="2"/>
      <scheme val="minor"/>
    </font>
    <font>
      <sz val="12"/>
      <color theme="1"/>
      <name val="Times New Roman"/>
      <family val="1"/>
    </font>
    <font>
      <b/>
      <sz val="11"/>
      <color rgb="FF7030A0"/>
      <name val="Calibri"/>
      <family val="2"/>
      <scheme val="minor"/>
    </font>
    <font>
      <sz val="10"/>
      <color theme="1"/>
      <name val="Calibri"/>
      <family val="2"/>
      <scheme val="minor"/>
    </font>
    <font>
      <sz val="10"/>
      <color rgb="FFFF0000"/>
      <name val="Calibri"/>
      <family val="2"/>
      <scheme val="minor"/>
    </font>
    <font>
      <b/>
      <sz val="10"/>
      <color theme="1"/>
      <name val="Times New Roman"/>
      <family val="1"/>
    </font>
    <font>
      <b/>
      <vertAlign val="superscript"/>
      <sz val="10"/>
      <color theme="1"/>
      <name val="Times New Roman"/>
      <family val="1"/>
    </font>
    <font>
      <sz val="10"/>
      <name val="Times New Roman"/>
      <family val="1"/>
    </font>
    <font>
      <sz val="10"/>
      <name val="Calibri"/>
      <family val="2"/>
      <scheme val="minor"/>
    </font>
    <font>
      <sz val="8"/>
      <name val="Helv"/>
    </font>
    <font>
      <sz val="10"/>
      <color rgb="FFFF0000"/>
      <name val="Times New Roman"/>
      <family val="1"/>
    </font>
    <font>
      <b/>
      <sz val="9"/>
      <color theme="1"/>
      <name val="Times New Roman"/>
      <family val="1"/>
    </font>
    <font>
      <sz val="9"/>
      <color theme="1"/>
      <name val="Times New Roman"/>
      <family val="1"/>
    </font>
    <font>
      <b/>
      <sz val="10"/>
      <color rgb="FF000000"/>
      <name val="Times New Roman"/>
      <family val="1"/>
    </font>
    <font>
      <b/>
      <vertAlign val="superscript"/>
      <sz val="10"/>
      <color rgb="FF000000"/>
      <name val="Times New Roman"/>
      <family val="1"/>
    </font>
    <font>
      <sz val="11"/>
      <name val="Calibri"/>
      <family val="2"/>
      <scheme val="minor"/>
    </font>
    <font>
      <sz val="8"/>
      <name val="Times New Roman"/>
      <family val="1"/>
    </font>
    <font>
      <vertAlign val="superscript"/>
      <sz val="12"/>
      <name val="Times New Roman"/>
      <family val="1"/>
    </font>
    <font>
      <vertAlign val="superscript"/>
      <sz val="10"/>
      <name val="Times New Roman"/>
      <family val="1"/>
    </font>
    <font>
      <vertAlign val="superscript"/>
      <sz val="7"/>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166" fontId="29" fillId="0" borderId="0"/>
  </cellStyleXfs>
  <cellXfs count="118">
    <xf numFmtId="0" fontId="0" fillId="0" borderId="0" xfId="0"/>
    <xf numFmtId="0" fontId="8"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6"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8" fontId="5"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1" fillId="0" borderId="1" xfId="0" applyFont="1" applyBorder="1" applyAlignment="1">
      <alignment vertical="center"/>
    </xf>
    <xf numFmtId="6" fontId="4" fillId="0" borderId="1" xfId="0" applyNumberFormat="1" applyFont="1" applyBorder="1" applyAlignment="1">
      <alignment horizontal="right" vertical="center"/>
    </xf>
    <xf numFmtId="0" fontId="4" fillId="0" borderId="2" xfId="0" applyFont="1" applyBorder="1" applyAlignment="1">
      <alignment horizontal="center" vertical="center" wrapText="1"/>
    </xf>
    <xf numFmtId="164"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xf>
    <xf numFmtId="6" fontId="5" fillId="2" borderId="1" xfId="0" applyNumberFormat="1" applyFont="1" applyFill="1" applyBorder="1" applyAlignment="1">
      <alignment horizontal="right" vertical="center"/>
    </xf>
    <xf numFmtId="3" fontId="5" fillId="2" borderId="1" xfId="0" applyNumberFormat="1" applyFont="1" applyFill="1" applyBorder="1" applyAlignment="1">
      <alignment horizontal="center" vertical="center"/>
    </xf>
    <xf numFmtId="8" fontId="5" fillId="2" borderId="1" xfId="0" applyNumberFormat="1" applyFont="1" applyFill="1" applyBorder="1" applyAlignment="1">
      <alignment horizontal="right" vertical="center"/>
    </xf>
    <xf numFmtId="6" fontId="4" fillId="2" borderId="1" xfId="0" applyNumberFormat="1" applyFont="1" applyFill="1" applyBorder="1" applyAlignment="1">
      <alignment horizontal="right" vertical="center"/>
    </xf>
    <xf numFmtId="0" fontId="7" fillId="2" borderId="1" xfId="0" applyFont="1" applyFill="1" applyBorder="1" applyAlignment="1">
      <alignment vertical="center"/>
    </xf>
    <xf numFmtId="0" fontId="3" fillId="2" borderId="1" xfId="0" applyFont="1" applyFill="1" applyBorder="1" applyAlignment="1">
      <alignment horizontal="center" vertical="center"/>
    </xf>
    <xf numFmtId="3" fontId="5" fillId="2" borderId="1" xfId="0" applyNumberFormat="1" applyFont="1" applyFill="1" applyBorder="1" applyAlignment="1">
      <alignment vertical="center"/>
    </xf>
    <xf numFmtId="3" fontId="4" fillId="0" borderId="1" xfId="0" applyNumberFormat="1" applyFont="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horizontal="center" vertical="center" wrapText="1"/>
    </xf>
    <xf numFmtId="0" fontId="0" fillId="0" borderId="1" xfId="0" applyBorder="1"/>
    <xf numFmtId="3" fontId="0" fillId="0" borderId="0" xfId="0" applyNumberFormat="1"/>
    <xf numFmtId="0" fontId="8" fillId="0" borderId="0" xfId="0" applyFont="1" applyAlignment="1">
      <alignment horizontal="left" vertical="center"/>
    </xf>
    <xf numFmtId="0" fontId="16" fillId="2" borderId="1" xfId="0" applyFont="1" applyFill="1" applyBorder="1" applyAlignment="1">
      <alignment horizontal="center" vertical="center"/>
    </xf>
    <xf numFmtId="0" fontId="5"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3" fillId="0" borderId="0" xfId="0" applyFont="1" applyAlignment="1">
      <alignment vertical="center"/>
    </xf>
    <xf numFmtId="165" fontId="5" fillId="2" borderId="1" xfId="0" applyNumberFormat="1" applyFont="1" applyFill="1" applyBorder="1" applyAlignment="1">
      <alignment vertical="center"/>
    </xf>
    <xf numFmtId="0" fontId="2" fillId="0" borderId="0" xfId="0" applyFont="1" applyAlignment="1">
      <alignment horizontal="left" vertical="center" indent="5"/>
    </xf>
    <xf numFmtId="0" fontId="5" fillId="2" borderId="1" xfId="0" applyFont="1" applyFill="1" applyBorder="1" applyAlignment="1">
      <alignment horizontal="left" vertical="center" wrapText="1"/>
    </xf>
    <xf numFmtId="6" fontId="0" fillId="0" borderId="0" xfId="0" applyNumberForma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applyAlignment="1">
      <alignment vertical="top" wrapText="1"/>
    </xf>
    <xf numFmtId="6" fontId="25" fillId="0" borderId="0" xfId="0" applyNumberFormat="1" applyFont="1" applyAlignment="1">
      <alignment horizontal="center" vertical="center" wrapText="1"/>
    </xf>
    <xf numFmtId="0" fontId="1" fillId="0" borderId="0" xfId="0" applyFont="1" applyAlignment="1">
      <alignment horizontal="center" vertical="center" wrapText="1"/>
    </xf>
    <xf numFmtId="0" fontId="25" fillId="0" borderId="0" xfId="0" applyFont="1" applyAlignment="1">
      <alignment vertical="center" wrapText="1"/>
    </xf>
    <xf numFmtId="6" fontId="23" fillId="0" borderId="0" xfId="0" applyNumberFormat="1" applyFont="1"/>
    <xf numFmtId="6" fontId="2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5" fillId="0" borderId="1" xfId="0" applyFont="1" applyBorder="1" applyAlignment="1">
      <alignment vertical="center" wrapText="1"/>
    </xf>
    <xf numFmtId="6"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7" fillId="0" borderId="1" xfId="0" applyNumberFormat="1" applyFont="1" applyBorder="1" applyAlignment="1">
      <alignment horizontal="center"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6" fontId="1" fillId="0" borderId="0" xfId="0" applyNumberFormat="1" applyFont="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67" fontId="27" fillId="0" borderId="0" xfId="1" applyNumberFormat="1" applyFont="1" applyAlignment="1">
      <alignment horizontal="right" wrapText="1"/>
    </xf>
    <xf numFmtId="166" fontId="27" fillId="0" borderId="0" xfId="1" applyFont="1" applyAlignment="1">
      <alignment horizontal="center" vertical="center" wrapText="1"/>
    </xf>
    <xf numFmtId="0" fontId="14" fillId="0" borderId="0" xfId="0" applyFont="1" applyAlignment="1">
      <alignment vertical="center" wrapText="1"/>
    </xf>
    <xf numFmtId="168"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1" fontId="25"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vertical="center" wrapText="1"/>
    </xf>
    <xf numFmtId="1" fontId="25"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30" fillId="0" borderId="0" xfId="0" applyFont="1"/>
    <xf numFmtId="0" fontId="14" fillId="0" borderId="1" xfId="0" applyFont="1" applyBorder="1" applyAlignment="1">
      <alignment horizontal="center" vertical="center" wrapText="1"/>
    </xf>
    <xf numFmtId="0" fontId="32" fillId="0" borderId="1" xfId="0" applyFont="1" applyBorder="1" applyAlignment="1">
      <alignment vertical="center" wrapText="1"/>
    </xf>
    <xf numFmtId="166" fontId="27" fillId="0" borderId="0" xfId="1" applyFont="1" applyAlignment="1">
      <alignment vertical="top"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1" fontId="0" fillId="0" borderId="0" xfId="0" applyNumberFormat="1"/>
    <xf numFmtId="41" fontId="0" fillId="0" borderId="0" xfId="0" applyNumberFormat="1"/>
    <xf numFmtId="0" fontId="0" fillId="0" borderId="0" xfId="0" applyFill="1"/>
    <xf numFmtId="0" fontId="0" fillId="0" borderId="0" xfId="0" applyAlignment="1">
      <alignment vertical="center"/>
    </xf>
    <xf numFmtId="0" fontId="5" fillId="0" borderId="1" xfId="0" applyFont="1" applyFill="1" applyBorder="1" applyAlignment="1">
      <alignment horizontal="center" vertical="center"/>
    </xf>
    <xf numFmtId="0" fontId="0" fillId="0" borderId="7" xfId="0" applyFill="1" applyBorder="1" applyAlignment="1">
      <alignment vertical="top" wrapText="1"/>
    </xf>
    <xf numFmtId="0" fontId="0" fillId="0" borderId="0" xfId="0" applyFill="1" applyAlignment="1">
      <alignment vertical="top" wrapText="1"/>
    </xf>
    <xf numFmtId="0" fontId="35" fillId="0" borderId="0" xfId="0" applyFont="1" applyFill="1"/>
    <xf numFmtId="0" fontId="23" fillId="0" borderId="0" xfId="0" applyFont="1" applyFill="1"/>
    <xf numFmtId="0" fontId="0" fillId="0" borderId="0" xfId="0" applyFill="1" applyAlignment="1">
      <alignment vertical="center"/>
    </xf>
    <xf numFmtId="0" fontId="0" fillId="0" borderId="0" xfId="0" applyAlignment="1">
      <alignment horizontal="center"/>
    </xf>
    <xf numFmtId="0" fontId="13" fillId="0" borderId="0" xfId="0" applyFont="1" applyAlignment="1">
      <alignment horizontal="left" vertical="top"/>
    </xf>
    <xf numFmtId="3" fontId="4" fillId="0" borderId="1" xfId="0" applyNumberFormat="1" applyFont="1" applyBorder="1" applyAlignment="1">
      <alignment horizontal="center" vertical="center"/>
    </xf>
    <xf numFmtId="0" fontId="10" fillId="0" borderId="0" xfId="0" applyFont="1" applyAlignment="1">
      <alignment horizontal="left" vertical="center" wrapText="1"/>
    </xf>
    <xf numFmtId="0" fontId="37"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horizontal="left" vertical="top" wrapText="1"/>
    </xf>
    <xf numFmtId="0" fontId="15" fillId="0" borderId="0" xfId="0" applyFont="1" applyAlignment="1">
      <alignment horizontal="left" vertical="top"/>
    </xf>
    <xf numFmtId="3" fontId="4" fillId="2" borderId="1"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vertical="center" wrapText="1"/>
    </xf>
    <xf numFmtId="0" fontId="23" fillId="0" borderId="0" xfId="0" applyFont="1" applyAlignment="1">
      <alignment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7" fillId="0" borderId="0" xfId="0" applyFont="1" applyAlignment="1">
      <alignment horizontal="lef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1" xfId="0" applyFont="1" applyBorder="1" applyAlignment="1">
      <alignment vertical="center" wrapText="1"/>
    </xf>
    <xf numFmtId="0" fontId="13" fillId="0" borderId="6" xfId="0" applyFont="1" applyBorder="1" applyAlignment="1">
      <alignment horizontal="left" vertical="top"/>
    </xf>
  </cellXfs>
  <cellStyles count="2">
    <cellStyle name="Normal" xfId="0" builtinId="0"/>
    <cellStyle name="Normal_SSI Burden Estimate BML 060710" xfId="1" xr:uid="{DC725BE0-F534-475F-86FA-0F2C0272D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2542-E5BA-4B56-A938-284D03598BF8}">
  <dimension ref="A1:F12"/>
  <sheetViews>
    <sheetView tabSelected="1" workbookViewId="0">
      <selection activeCell="B5" sqref="B5"/>
    </sheetView>
  </sheetViews>
  <sheetFormatPr defaultRowHeight="14.5" x14ac:dyDescent="0.35"/>
  <cols>
    <col min="1" max="1" width="26.90625" bestFit="1" customWidth="1"/>
    <col min="2" max="2" width="11.90625" bestFit="1" customWidth="1"/>
    <col min="6" max="6" width="11.90625" bestFit="1" customWidth="1"/>
  </cols>
  <sheetData>
    <row r="1" spans="1:6" x14ac:dyDescent="0.35">
      <c r="A1" s="90" t="s">
        <v>188</v>
      </c>
      <c r="B1" s="90"/>
    </row>
    <row r="2" spans="1:6" x14ac:dyDescent="0.35">
      <c r="A2" t="s">
        <v>187</v>
      </c>
      <c r="B2" s="81">
        <f>ROUND(('Table 1a'!G64+'Table 1b'!G64+'Table 1c'!D30)/(Responses!E10+Responses!E17+Responses!E22), -1)</f>
        <v>1720</v>
      </c>
    </row>
    <row r="3" spans="1:6" x14ac:dyDescent="0.35">
      <c r="A3" t="s">
        <v>182</v>
      </c>
      <c r="B3">
        <f>Respondents!F8</f>
        <v>72</v>
      </c>
    </row>
    <row r="4" spans="1:6" x14ac:dyDescent="0.35">
      <c r="A4" t="s">
        <v>186</v>
      </c>
      <c r="B4" s="33">
        <f>ROUND(('Table 1a'!G64+'Table 1b'!G64+'Table 1c'!D30), -3)</f>
        <v>353000</v>
      </c>
    </row>
    <row r="5" spans="1:6" x14ac:dyDescent="0.35">
      <c r="A5" t="s">
        <v>185</v>
      </c>
      <c r="B5" s="42">
        <f>ROUND(('Table 1a'!K66+'Table 1b'!K66+'Table 1c'!G30), -5)</f>
        <v>60700000</v>
      </c>
    </row>
    <row r="6" spans="1:6" x14ac:dyDescent="0.35">
      <c r="A6" t="s">
        <v>184</v>
      </c>
      <c r="B6" s="42">
        <f>'Capital O&amp;M'!D7+'Capital O&amp;M'!G7</f>
        <v>1400000</v>
      </c>
      <c r="F6" s="42"/>
    </row>
    <row r="7" spans="1:6" x14ac:dyDescent="0.35">
      <c r="A7" t="s">
        <v>160</v>
      </c>
      <c r="B7" s="80">
        <f>Responses!E10+Responses!E17+Responses!E22</f>
        <v>205.6</v>
      </c>
    </row>
    <row r="8" spans="1:6" x14ac:dyDescent="0.35">
      <c r="F8" s="33"/>
    </row>
    <row r="9" spans="1:6" x14ac:dyDescent="0.35">
      <c r="F9" s="80"/>
    </row>
    <row r="10" spans="1:6" x14ac:dyDescent="0.35">
      <c r="B10" s="42"/>
    </row>
    <row r="12" spans="1:6" x14ac:dyDescent="0.35">
      <c r="B12" s="42"/>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8"/>
  <sheetViews>
    <sheetView topLeftCell="A58" zoomScaleNormal="100" workbookViewId="0">
      <selection activeCell="A70" sqref="A70:K70"/>
    </sheetView>
  </sheetViews>
  <sheetFormatPr defaultRowHeight="14.5" x14ac:dyDescent="0.35"/>
  <cols>
    <col min="1" max="1" width="35.6328125" customWidth="1"/>
    <col min="2" max="2" width="10.6328125" customWidth="1"/>
    <col min="3" max="3" width="10.36328125" customWidth="1"/>
    <col min="4" max="4" width="10.54296875" customWidth="1"/>
    <col min="5" max="5" width="9.6328125" customWidth="1"/>
    <col min="6" max="6" width="10.6328125" customWidth="1"/>
    <col min="8" max="8" width="10.6328125" customWidth="1"/>
    <col min="11" max="11" width="15.54296875" customWidth="1"/>
    <col min="14" max="14" width="11.54296875" bestFit="1" customWidth="1"/>
  </cols>
  <sheetData>
    <row r="1" spans="1:24" ht="15" x14ac:dyDescent="0.35">
      <c r="A1" s="1" t="s">
        <v>8</v>
      </c>
    </row>
    <row r="2" spans="1:24" ht="15" x14ac:dyDescent="0.35">
      <c r="A2" s="2" t="s">
        <v>7</v>
      </c>
      <c r="G2">
        <v>123.94</v>
      </c>
      <c r="H2">
        <v>157.61000000000001</v>
      </c>
      <c r="I2">
        <v>62.52</v>
      </c>
      <c r="J2">
        <f>188.26+13.6</f>
        <v>201.85999999999999</v>
      </c>
    </row>
    <row r="3" spans="1:24" ht="52.5" x14ac:dyDescent="0.35">
      <c r="A3" s="14" t="s">
        <v>0</v>
      </c>
      <c r="B3" s="11" t="s">
        <v>9</v>
      </c>
      <c r="C3" s="11" t="s">
        <v>10</v>
      </c>
      <c r="D3" s="11" t="s">
        <v>11</v>
      </c>
      <c r="E3" s="11" t="s">
        <v>12</v>
      </c>
      <c r="F3" s="11" t="s">
        <v>13</v>
      </c>
      <c r="G3" s="11" t="s">
        <v>14</v>
      </c>
      <c r="H3" s="11" t="s">
        <v>15</v>
      </c>
      <c r="I3" s="11" t="s">
        <v>16</v>
      </c>
      <c r="J3" s="11" t="s">
        <v>17</v>
      </c>
      <c r="K3" s="11" t="s">
        <v>18</v>
      </c>
    </row>
    <row r="4" spans="1:24" x14ac:dyDescent="0.35">
      <c r="A4" s="15" t="s">
        <v>19</v>
      </c>
      <c r="B4" s="3" t="s">
        <v>1</v>
      </c>
      <c r="C4" s="3"/>
      <c r="D4" s="3"/>
      <c r="E4" s="3"/>
      <c r="F4" s="3"/>
      <c r="G4" s="3"/>
      <c r="H4" s="3"/>
      <c r="I4" s="3"/>
      <c r="J4" s="3"/>
      <c r="K4" s="4"/>
    </row>
    <row r="5" spans="1:24" x14ac:dyDescent="0.35">
      <c r="A5" s="15" t="s">
        <v>20</v>
      </c>
      <c r="B5" s="3" t="s">
        <v>1</v>
      </c>
      <c r="C5" s="3"/>
      <c r="D5" s="3"/>
      <c r="E5" s="3"/>
      <c r="F5" s="3"/>
      <c r="G5" s="3"/>
      <c r="H5" s="3"/>
      <c r="I5" s="3"/>
      <c r="J5" s="3"/>
      <c r="K5" s="4"/>
    </row>
    <row r="6" spans="1:24" x14ac:dyDescent="0.35">
      <c r="A6" s="15" t="s">
        <v>21</v>
      </c>
      <c r="B6" s="3"/>
      <c r="C6" s="3"/>
      <c r="D6" s="3"/>
      <c r="E6" s="3"/>
      <c r="F6" s="3"/>
      <c r="G6" s="3"/>
      <c r="H6" s="3"/>
      <c r="I6" s="3"/>
      <c r="J6" s="3"/>
      <c r="K6" s="4"/>
    </row>
    <row r="7" spans="1:24" x14ac:dyDescent="0.35">
      <c r="A7" s="15" t="s">
        <v>213</v>
      </c>
      <c r="B7" s="3"/>
      <c r="C7" s="3"/>
      <c r="D7" s="3"/>
      <c r="E7" s="3"/>
      <c r="F7" s="3"/>
      <c r="G7" s="3"/>
      <c r="H7" s="3"/>
      <c r="I7" s="3"/>
      <c r="J7" s="3"/>
      <c r="K7" s="4"/>
    </row>
    <row r="8" spans="1:24" x14ac:dyDescent="0.35">
      <c r="A8" s="15" t="s">
        <v>211</v>
      </c>
      <c r="B8" s="3">
        <v>40</v>
      </c>
      <c r="C8" s="3">
        <v>0</v>
      </c>
      <c r="D8" s="3">
        <v>1</v>
      </c>
      <c r="E8" s="3">
        <f>B8*D8</f>
        <v>40</v>
      </c>
      <c r="F8" s="3">
        <v>0</v>
      </c>
      <c r="G8" s="6">
        <f>E8*F8</f>
        <v>0</v>
      </c>
      <c r="H8" s="13">
        <f>G8*0.05</f>
        <v>0</v>
      </c>
      <c r="I8" s="3">
        <f>G8*0.1</f>
        <v>0</v>
      </c>
      <c r="J8" s="3">
        <f>C8*D8*F8</f>
        <v>0</v>
      </c>
      <c r="K8" s="5">
        <f>$G$2*G8+$H$2*H8+$I$2*I8+$J$2*J8</f>
        <v>0</v>
      </c>
      <c r="L8" s="43"/>
    </row>
    <row r="9" spans="1:24" x14ac:dyDescent="0.35">
      <c r="A9" s="15" t="s">
        <v>212</v>
      </c>
      <c r="B9" s="3">
        <v>4</v>
      </c>
      <c r="C9" s="3">
        <v>0</v>
      </c>
      <c r="D9" s="3">
        <v>1</v>
      </c>
      <c r="E9" s="3">
        <f>B9*D9</f>
        <v>4</v>
      </c>
      <c r="F9" s="3">
        <v>38</v>
      </c>
      <c r="G9" s="6">
        <f>E9*F9</f>
        <v>152</v>
      </c>
      <c r="H9" s="13">
        <f>G9*0.05</f>
        <v>7.6000000000000005</v>
      </c>
      <c r="I9" s="3">
        <f>G9*0.1</f>
        <v>15.200000000000001</v>
      </c>
      <c r="J9" s="3">
        <f>C9*D9*F9</f>
        <v>0</v>
      </c>
      <c r="K9" s="5">
        <f>$G$2*G9+$H$2*H9+$I$2*I9+$J$2*J9</f>
        <v>20987.02</v>
      </c>
      <c r="L9" s="43"/>
    </row>
    <row r="10" spans="1:24" x14ac:dyDescent="0.35">
      <c r="A10" s="15" t="s">
        <v>22</v>
      </c>
      <c r="B10" s="3"/>
      <c r="C10" s="3"/>
      <c r="D10" s="3"/>
      <c r="E10" s="3"/>
      <c r="F10" s="3"/>
      <c r="G10" s="3"/>
      <c r="H10" s="3"/>
      <c r="I10" s="3"/>
      <c r="J10" s="3"/>
      <c r="K10" s="5"/>
      <c r="L10" s="85"/>
      <c r="M10" s="86"/>
      <c r="N10" s="86"/>
      <c r="O10" s="86"/>
      <c r="P10" s="86"/>
      <c r="Q10" s="86"/>
      <c r="R10" s="86"/>
      <c r="S10" s="86"/>
      <c r="T10" s="86"/>
      <c r="U10" s="86"/>
      <c r="V10" s="86"/>
      <c r="W10" s="86"/>
      <c r="X10" s="86"/>
    </row>
    <row r="11" spans="1:24" x14ac:dyDescent="0.35">
      <c r="A11" s="15" t="s">
        <v>24</v>
      </c>
      <c r="B11" s="3"/>
      <c r="C11" s="3"/>
      <c r="D11" s="3"/>
      <c r="E11" s="3"/>
      <c r="F11" s="3"/>
      <c r="G11" s="3"/>
      <c r="H11" s="3"/>
      <c r="I11" s="3"/>
      <c r="J11" s="3"/>
      <c r="K11" s="5"/>
      <c r="L11" s="85"/>
      <c r="M11" s="86"/>
      <c r="N11" s="86"/>
      <c r="O11" s="86"/>
      <c r="P11" s="86"/>
      <c r="Q11" s="86"/>
      <c r="R11" s="86"/>
      <c r="S11" s="86"/>
      <c r="T11" s="86"/>
      <c r="U11" s="86"/>
      <c r="V11" s="86"/>
      <c r="W11" s="86"/>
      <c r="X11" s="86"/>
    </row>
    <row r="12" spans="1:24" ht="21" x14ac:dyDescent="0.35">
      <c r="A12" s="15" t="s">
        <v>25</v>
      </c>
      <c r="B12" s="3">
        <v>24</v>
      </c>
      <c r="C12" s="3">
        <v>750</v>
      </c>
      <c r="D12" s="3">
        <v>1</v>
      </c>
      <c r="E12" s="3">
        <f t="shared" ref="E12:E55" si="0">B12*D12</f>
        <v>24</v>
      </c>
      <c r="F12" s="3">
        <v>0</v>
      </c>
      <c r="G12" s="3">
        <f t="shared" ref="G12:G44" si="1">E12*F12</f>
        <v>0</v>
      </c>
      <c r="H12" s="3">
        <f t="shared" ref="H12:H44" si="2">G12*0.05</f>
        <v>0</v>
      </c>
      <c r="I12" s="3">
        <f t="shared" ref="I12:I44" si="3">G12*0.1</f>
        <v>0</v>
      </c>
      <c r="J12" s="3">
        <f t="shared" ref="J12:J44" si="4">C12*D12*F12</f>
        <v>0</v>
      </c>
      <c r="K12" s="5">
        <f t="shared" ref="K12:K44" si="5">$G$2*G12+$H$2*H12+$I$2*I12+$J$2*J12</f>
        <v>0</v>
      </c>
    </row>
    <row r="13" spans="1:24" x14ac:dyDescent="0.35">
      <c r="A13" s="15" t="s">
        <v>61</v>
      </c>
      <c r="B13" s="3">
        <v>24</v>
      </c>
      <c r="C13" s="3">
        <v>750</v>
      </c>
      <c r="D13" s="3">
        <v>1</v>
      </c>
      <c r="E13" s="3">
        <f t="shared" si="0"/>
        <v>24</v>
      </c>
      <c r="F13" s="3">
        <v>0</v>
      </c>
      <c r="G13" s="3">
        <f t="shared" si="1"/>
        <v>0</v>
      </c>
      <c r="H13" s="3">
        <f t="shared" si="2"/>
        <v>0</v>
      </c>
      <c r="I13" s="3">
        <f t="shared" si="3"/>
        <v>0</v>
      </c>
      <c r="J13" s="3">
        <f t="shared" si="4"/>
        <v>0</v>
      </c>
      <c r="K13" s="5">
        <f t="shared" si="5"/>
        <v>0</v>
      </c>
    </row>
    <row r="14" spans="1:24" ht="21" x14ac:dyDescent="0.35">
      <c r="A14" s="15" t="s">
        <v>26</v>
      </c>
      <c r="B14" s="3"/>
      <c r="C14" s="3"/>
      <c r="D14" s="3"/>
      <c r="E14" s="3"/>
      <c r="F14" s="3"/>
      <c r="G14" s="3"/>
      <c r="H14" s="3"/>
      <c r="I14" s="3"/>
      <c r="J14" s="3"/>
      <c r="K14" s="5"/>
    </row>
    <row r="15" spans="1:24" x14ac:dyDescent="0.35">
      <c r="A15" s="15" t="s">
        <v>27</v>
      </c>
      <c r="B15" s="3">
        <v>24</v>
      </c>
      <c r="C15" s="3">
        <v>200</v>
      </c>
      <c r="D15" s="3">
        <v>1</v>
      </c>
      <c r="E15" s="3">
        <f t="shared" si="0"/>
        <v>24</v>
      </c>
      <c r="F15" s="3">
        <v>0</v>
      </c>
      <c r="G15" s="3">
        <f t="shared" si="1"/>
        <v>0</v>
      </c>
      <c r="H15" s="3">
        <f t="shared" si="2"/>
        <v>0</v>
      </c>
      <c r="I15" s="3">
        <f t="shared" si="3"/>
        <v>0</v>
      </c>
      <c r="J15" s="3">
        <f t="shared" si="4"/>
        <v>0</v>
      </c>
      <c r="K15" s="5">
        <f t="shared" si="5"/>
        <v>0</v>
      </c>
    </row>
    <row r="16" spans="1:24" x14ac:dyDescent="0.35">
      <c r="A16" s="15" t="s">
        <v>28</v>
      </c>
      <c r="B16" s="3">
        <v>24</v>
      </c>
      <c r="C16" s="3">
        <v>430</v>
      </c>
      <c r="D16" s="3">
        <v>1</v>
      </c>
      <c r="E16" s="3">
        <f t="shared" si="0"/>
        <v>24</v>
      </c>
      <c r="F16" s="3">
        <v>0</v>
      </c>
      <c r="G16" s="3">
        <f t="shared" si="1"/>
        <v>0</v>
      </c>
      <c r="H16" s="3">
        <f t="shared" si="2"/>
        <v>0</v>
      </c>
      <c r="I16" s="3">
        <f t="shared" si="3"/>
        <v>0</v>
      </c>
      <c r="J16" s="3">
        <f t="shared" si="4"/>
        <v>0</v>
      </c>
      <c r="K16" s="5">
        <f t="shared" si="5"/>
        <v>0</v>
      </c>
    </row>
    <row r="17" spans="1:12" x14ac:dyDescent="0.35">
      <c r="A17" s="15" t="s">
        <v>62</v>
      </c>
      <c r="B17" s="3">
        <v>24</v>
      </c>
      <c r="C17" s="3">
        <v>430</v>
      </c>
      <c r="D17" s="3">
        <v>1</v>
      </c>
      <c r="E17" s="3">
        <f t="shared" si="0"/>
        <v>24</v>
      </c>
      <c r="F17" s="3">
        <v>0</v>
      </c>
      <c r="G17" s="3">
        <f t="shared" si="1"/>
        <v>0</v>
      </c>
      <c r="H17" s="3">
        <f t="shared" si="2"/>
        <v>0</v>
      </c>
      <c r="I17" s="3">
        <f t="shared" si="3"/>
        <v>0</v>
      </c>
      <c r="J17" s="3">
        <f t="shared" si="4"/>
        <v>0</v>
      </c>
      <c r="K17" s="5">
        <f t="shared" si="5"/>
        <v>0</v>
      </c>
    </row>
    <row r="18" spans="1:12" ht="23" x14ac:dyDescent="0.35">
      <c r="A18" s="15" t="s">
        <v>189</v>
      </c>
      <c r="B18" s="3"/>
      <c r="C18" s="3"/>
      <c r="D18" s="3"/>
      <c r="E18" s="3"/>
      <c r="F18" s="3"/>
      <c r="G18" s="3"/>
      <c r="H18" s="3"/>
      <c r="I18" s="3"/>
      <c r="J18" s="3"/>
      <c r="K18" s="7"/>
    </row>
    <row r="19" spans="1:12" ht="22.5" customHeight="1" x14ac:dyDescent="0.35">
      <c r="A19" s="15" t="s">
        <v>29</v>
      </c>
      <c r="B19" s="3">
        <v>24</v>
      </c>
      <c r="C19" s="6">
        <v>1500</v>
      </c>
      <c r="D19" s="3">
        <v>1</v>
      </c>
      <c r="E19" s="3">
        <f t="shared" si="0"/>
        <v>24</v>
      </c>
      <c r="F19" s="84">
        <v>1</v>
      </c>
      <c r="G19" s="3">
        <f t="shared" si="1"/>
        <v>24</v>
      </c>
      <c r="H19" s="3">
        <f t="shared" si="2"/>
        <v>1.2000000000000002</v>
      </c>
      <c r="I19" s="3">
        <f t="shared" si="3"/>
        <v>2.4000000000000004</v>
      </c>
      <c r="J19" s="6">
        <f t="shared" si="4"/>
        <v>1500</v>
      </c>
      <c r="K19" s="7">
        <f t="shared" si="5"/>
        <v>306103.74</v>
      </c>
    </row>
    <row r="20" spans="1:12" ht="21" x14ac:dyDescent="0.35">
      <c r="A20" s="15" t="s">
        <v>30</v>
      </c>
      <c r="B20" s="3">
        <v>24</v>
      </c>
      <c r="C20" s="6">
        <v>2250</v>
      </c>
      <c r="D20" s="3">
        <v>1</v>
      </c>
      <c r="E20" s="3">
        <f t="shared" si="0"/>
        <v>24</v>
      </c>
      <c r="F20" s="84">
        <v>3</v>
      </c>
      <c r="G20" s="3">
        <f t="shared" si="1"/>
        <v>72</v>
      </c>
      <c r="H20" s="3">
        <f t="shared" si="2"/>
        <v>3.6</v>
      </c>
      <c r="I20" s="3">
        <f t="shared" si="3"/>
        <v>7.2</v>
      </c>
      <c r="J20" s="6">
        <f t="shared" si="4"/>
        <v>6750</v>
      </c>
      <c r="K20" s="7">
        <f t="shared" si="5"/>
        <v>1372496.22</v>
      </c>
    </row>
    <row r="21" spans="1:12" x14ac:dyDescent="0.35">
      <c r="A21" s="15" t="s">
        <v>31</v>
      </c>
      <c r="B21" s="3">
        <v>24</v>
      </c>
      <c r="C21" s="6">
        <v>1428</v>
      </c>
      <c r="D21" s="3">
        <v>1</v>
      </c>
      <c r="E21" s="3">
        <f t="shared" si="0"/>
        <v>24</v>
      </c>
      <c r="F21" s="84">
        <v>16</v>
      </c>
      <c r="G21" s="3">
        <f t="shared" si="1"/>
        <v>384</v>
      </c>
      <c r="H21" s="12">
        <f t="shared" si="2"/>
        <v>19.200000000000003</v>
      </c>
      <c r="I21" s="12">
        <f t="shared" si="3"/>
        <v>38.400000000000006</v>
      </c>
      <c r="J21" s="6">
        <f t="shared" si="4"/>
        <v>22848</v>
      </c>
      <c r="K21" s="7">
        <f t="shared" si="5"/>
        <v>4665117.1199999992</v>
      </c>
    </row>
    <row r="22" spans="1:12" x14ac:dyDescent="0.35">
      <c r="A22" s="15" t="s">
        <v>32</v>
      </c>
      <c r="B22" s="3">
        <v>24</v>
      </c>
      <c r="C22" s="6">
        <v>2106</v>
      </c>
      <c r="D22" s="3">
        <v>1</v>
      </c>
      <c r="E22" s="3">
        <f t="shared" si="0"/>
        <v>24</v>
      </c>
      <c r="F22" s="84">
        <v>18</v>
      </c>
      <c r="G22" s="3">
        <f t="shared" si="1"/>
        <v>432</v>
      </c>
      <c r="H22" s="3">
        <f t="shared" si="2"/>
        <v>21.6</v>
      </c>
      <c r="I22" s="3">
        <f t="shared" si="3"/>
        <v>43.2</v>
      </c>
      <c r="J22" s="6">
        <f t="shared" si="4"/>
        <v>37908</v>
      </c>
      <c r="K22" s="7">
        <f>$G$2*G22+$H$2*H22+$I$2*I22+$J$2*J22</f>
        <v>7711756.2000000002</v>
      </c>
    </row>
    <row r="23" spans="1:12" ht="21" x14ac:dyDescent="0.35">
      <c r="A23" s="15" t="s">
        <v>33</v>
      </c>
      <c r="B23" s="3"/>
      <c r="C23" s="3"/>
      <c r="D23" s="3"/>
      <c r="E23" s="3"/>
      <c r="F23" s="3"/>
      <c r="G23" s="3"/>
      <c r="H23" s="3"/>
      <c r="I23" s="3"/>
      <c r="J23" s="3"/>
      <c r="K23" s="7"/>
    </row>
    <row r="24" spans="1:12" x14ac:dyDescent="0.35">
      <c r="A24" s="15" t="s">
        <v>190</v>
      </c>
      <c r="B24" s="3">
        <v>8</v>
      </c>
      <c r="C24" s="3">
        <v>350</v>
      </c>
      <c r="D24" s="3">
        <v>1</v>
      </c>
      <c r="E24" s="3">
        <f t="shared" si="0"/>
        <v>8</v>
      </c>
      <c r="F24" s="3">
        <v>102</v>
      </c>
      <c r="G24" s="3">
        <f>E24*F24</f>
        <v>816</v>
      </c>
      <c r="H24" s="3">
        <f t="shared" si="2"/>
        <v>40.800000000000004</v>
      </c>
      <c r="I24" s="3">
        <f t="shared" si="3"/>
        <v>81.600000000000009</v>
      </c>
      <c r="J24" s="6">
        <f t="shared" si="4"/>
        <v>35700</v>
      </c>
      <c r="K24" s="7">
        <f>$G$2*G24+$H$2*H24+$I$2*I24+$J$2*J24</f>
        <v>7319069.1599999992</v>
      </c>
      <c r="L24" s="43"/>
    </row>
    <row r="25" spans="1:12" x14ac:dyDescent="0.35">
      <c r="A25" s="15" t="s">
        <v>191</v>
      </c>
      <c r="B25" s="3">
        <v>8</v>
      </c>
      <c r="C25" s="3">
        <v>130</v>
      </c>
      <c r="D25" s="3">
        <v>3</v>
      </c>
      <c r="E25" s="3">
        <f t="shared" si="0"/>
        <v>24</v>
      </c>
      <c r="F25" s="3">
        <v>102</v>
      </c>
      <c r="G25" s="6">
        <f t="shared" si="1"/>
        <v>2448</v>
      </c>
      <c r="H25" s="3">
        <f t="shared" si="2"/>
        <v>122.4</v>
      </c>
      <c r="I25" s="3">
        <f t="shared" si="3"/>
        <v>244.8</v>
      </c>
      <c r="J25" s="6">
        <f t="shared" si="4"/>
        <v>39780</v>
      </c>
      <c r="K25" s="7">
        <f t="shared" si="5"/>
        <v>8367992.2799999993</v>
      </c>
      <c r="L25" s="43"/>
    </row>
    <row r="26" spans="1:12" x14ac:dyDescent="0.35">
      <c r="A26" s="15" t="s">
        <v>34</v>
      </c>
      <c r="B26" s="3">
        <v>1</v>
      </c>
      <c r="C26" s="3">
        <v>0</v>
      </c>
      <c r="D26" s="3">
        <v>365</v>
      </c>
      <c r="E26" s="3">
        <f t="shared" si="0"/>
        <v>365</v>
      </c>
      <c r="F26" s="3">
        <v>102</v>
      </c>
      <c r="G26" s="6">
        <f t="shared" si="1"/>
        <v>37230</v>
      </c>
      <c r="H26" s="6">
        <f t="shared" si="2"/>
        <v>1861.5</v>
      </c>
      <c r="I26" s="6">
        <f t="shared" si="3"/>
        <v>3723</v>
      </c>
      <c r="J26" s="3">
        <f t="shared" si="4"/>
        <v>0</v>
      </c>
      <c r="K26" s="7">
        <f>$G$2*G26+$H$2*H26+$I$2*I26+$J$2*J26</f>
        <v>5140439.1749999998</v>
      </c>
      <c r="L26" s="43"/>
    </row>
    <row r="27" spans="1:12" x14ac:dyDescent="0.35">
      <c r="A27" s="15" t="s">
        <v>36</v>
      </c>
      <c r="B27" s="3" t="s">
        <v>2</v>
      </c>
      <c r="C27" s="3"/>
      <c r="D27" s="3"/>
      <c r="E27" s="3"/>
      <c r="F27" s="3"/>
      <c r="G27" s="3"/>
      <c r="H27" s="3"/>
      <c r="I27" s="3"/>
      <c r="J27" s="3"/>
      <c r="K27" s="7"/>
    </row>
    <row r="28" spans="1:12" x14ac:dyDescent="0.35">
      <c r="A28" s="15" t="s">
        <v>37</v>
      </c>
      <c r="B28" s="3" t="s">
        <v>3</v>
      </c>
      <c r="C28" s="3"/>
      <c r="D28" s="3"/>
      <c r="E28" s="3"/>
      <c r="F28" s="3"/>
      <c r="G28" s="3"/>
      <c r="H28" s="3"/>
      <c r="I28" s="3"/>
      <c r="J28" s="3"/>
      <c r="K28" s="7"/>
    </row>
    <row r="29" spans="1:12" x14ac:dyDescent="0.35">
      <c r="A29" s="15" t="s">
        <v>38</v>
      </c>
      <c r="B29" s="3"/>
      <c r="C29" s="3"/>
      <c r="D29" s="3"/>
      <c r="E29" s="3"/>
      <c r="F29" s="3"/>
      <c r="G29" s="3"/>
      <c r="H29" s="3"/>
      <c r="I29" s="3"/>
      <c r="J29" s="3"/>
      <c r="K29" s="7"/>
    </row>
    <row r="30" spans="1:12" x14ac:dyDescent="0.35">
      <c r="A30" s="15" t="s">
        <v>35</v>
      </c>
      <c r="B30" s="3"/>
      <c r="C30" s="3"/>
      <c r="D30" s="3"/>
      <c r="E30" s="3"/>
      <c r="F30" s="3"/>
      <c r="G30" s="3"/>
      <c r="H30" s="3"/>
      <c r="I30" s="3"/>
      <c r="J30" s="3"/>
      <c r="K30" s="7"/>
    </row>
    <row r="31" spans="1:12" x14ac:dyDescent="0.35">
      <c r="A31" s="15" t="s">
        <v>39</v>
      </c>
      <c r="B31" s="3">
        <v>40</v>
      </c>
      <c r="C31" s="3">
        <v>0</v>
      </c>
      <c r="D31" s="3">
        <v>1</v>
      </c>
      <c r="E31" s="3">
        <f t="shared" si="0"/>
        <v>40</v>
      </c>
      <c r="F31" s="3">
        <v>0</v>
      </c>
      <c r="G31" s="3">
        <f t="shared" si="1"/>
        <v>0</v>
      </c>
      <c r="H31" s="3">
        <f t="shared" si="2"/>
        <v>0</v>
      </c>
      <c r="I31" s="3">
        <f t="shared" si="3"/>
        <v>0</v>
      </c>
      <c r="J31" s="3">
        <f t="shared" si="4"/>
        <v>0</v>
      </c>
      <c r="K31" s="5">
        <f t="shared" si="5"/>
        <v>0</v>
      </c>
    </row>
    <row r="32" spans="1:12" x14ac:dyDescent="0.35">
      <c r="A32" s="15" t="s">
        <v>40</v>
      </c>
      <c r="B32" s="3">
        <v>4</v>
      </c>
      <c r="C32" s="3">
        <v>0</v>
      </c>
      <c r="D32" s="3">
        <v>1</v>
      </c>
      <c r="E32" s="3">
        <f t="shared" si="0"/>
        <v>4</v>
      </c>
      <c r="F32" s="3">
        <v>0</v>
      </c>
      <c r="G32" s="3">
        <f t="shared" si="1"/>
        <v>0</v>
      </c>
      <c r="H32" s="3">
        <f t="shared" si="2"/>
        <v>0</v>
      </c>
      <c r="I32" s="3">
        <f t="shared" si="3"/>
        <v>0</v>
      </c>
      <c r="J32" s="3">
        <f t="shared" si="4"/>
        <v>0</v>
      </c>
      <c r="K32" s="5">
        <f t="shared" si="5"/>
        <v>0</v>
      </c>
    </row>
    <row r="33" spans="1:12" x14ac:dyDescent="0.35">
      <c r="A33" s="15" t="s">
        <v>41</v>
      </c>
      <c r="B33" s="3">
        <v>4</v>
      </c>
      <c r="C33" s="3">
        <v>0</v>
      </c>
      <c r="D33" s="3">
        <v>1</v>
      </c>
      <c r="E33" s="3">
        <f t="shared" si="0"/>
        <v>4</v>
      </c>
      <c r="F33" s="3">
        <v>0</v>
      </c>
      <c r="G33" s="3">
        <f t="shared" si="1"/>
        <v>0</v>
      </c>
      <c r="H33" s="3">
        <f t="shared" si="2"/>
        <v>0</v>
      </c>
      <c r="I33" s="3">
        <f t="shared" si="3"/>
        <v>0</v>
      </c>
      <c r="J33" s="3">
        <f t="shared" si="4"/>
        <v>0</v>
      </c>
      <c r="K33" s="5">
        <f t="shared" si="5"/>
        <v>0</v>
      </c>
    </row>
    <row r="34" spans="1:12" x14ac:dyDescent="0.35">
      <c r="A34" s="15" t="s">
        <v>42</v>
      </c>
      <c r="B34" s="3">
        <v>4</v>
      </c>
      <c r="C34" s="3">
        <v>0</v>
      </c>
      <c r="D34" s="3">
        <v>1</v>
      </c>
      <c r="E34" s="3">
        <f t="shared" si="0"/>
        <v>4</v>
      </c>
      <c r="F34" s="3">
        <v>0</v>
      </c>
      <c r="G34" s="3">
        <f t="shared" si="1"/>
        <v>0</v>
      </c>
      <c r="H34" s="3">
        <f t="shared" si="2"/>
        <v>0</v>
      </c>
      <c r="I34" s="3">
        <f t="shared" si="3"/>
        <v>0</v>
      </c>
      <c r="J34" s="3">
        <f t="shared" si="4"/>
        <v>0</v>
      </c>
      <c r="K34" s="5">
        <f t="shared" si="5"/>
        <v>0</v>
      </c>
    </row>
    <row r="35" spans="1:12" x14ac:dyDescent="0.35">
      <c r="A35" s="15" t="s">
        <v>43</v>
      </c>
      <c r="B35" s="3">
        <v>4</v>
      </c>
      <c r="C35" s="3">
        <v>0</v>
      </c>
      <c r="D35" s="3">
        <v>1</v>
      </c>
      <c r="E35" s="3">
        <f t="shared" si="0"/>
        <v>4</v>
      </c>
      <c r="F35" s="3">
        <v>0</v>
      </c>
      <c r="G35" s="3">
        <f t="shared" si="1"/>
        <v>0</v>
      </c>
      <c r="H35" s="3">
        <f t="shared" si="2"/>
        <v>0</v>
      </c>
      <c r="I35" s="3">
        <f t="shared" si="3"/>
        <v>0</v>
      </c>
      <c r="J35" s="3">
        <f t="shared" si="4"/>
        <v>0</v>
      </c>
      <c r="K35" s="5">
        <f t="shared" si="5"/>
        <v>0</v>
      </c>
    </row>
    <row r="36" spans="1:12" x14ac:dyDescent="0.35">
      <c r="A36" s="15" t="s">
        <v>44</v>
      </c>
      <c r="B36" s="3">
        <v>4</v>
      </c>
      <c r="C36" s="3">
        <v>0</v>
      </c>
      <c r="D36" s="3">
        <v>1</v>
      </c>
      <c r="E36" s="3">
        <f t="shared" si="0"/>
        <v>4</v>
      </c>
      <c r="F36" s="3">
        <v>0</v>
      </c>
      <c r="G36" s="3">
        <f t="shared" si="1"/>
        <v>0</v>
      </c>
      <c r="H36" s="3">
        <f t="shared" si="2"/>
        <v>0</v>
      </c>
      <c r="I36" s="3">
        <f t="shared" si="3"/>
        <v>0</v>
      </c>
      <c r="J36" s="3">
        <f t="shared" si="4"/>
        <v>0</v>
      </c>
      <c r="K36" s="5">
        <f t="shared" si="5"/>
        <v>0</v>
      </c>
    </row>
    <row r="37" spans="1:12" x14ac:dyDescent="0.35">
      <c r="A37" s="15" t="s">
        <v>103</v>
      </c>
      <c r="B37" s="3">
        <v>40</v>
      </c>
      <c r="C37" s="3">
        <v>0</v>
      </c>
      <c r="D37" s="3">
        <v>1</v>
      </c>
      <c r="E37" s="3">
        <f t="shared" si="0"/>
        <v>40</v>
      </c>
      <c r="F37" s="3">
        <v>0</v>
      </c>
      <c r="G37" s="3">
        <f t="shared" si="1"/>
        <v>0</v>
      </c>
      <c r="H37" s="3">
        <f t="shared" si="2"/>
        <v>0</v>
      </c>
      <c r="I37" s="3">
        <f t="shared" si="3"/>
        <v>0</v>
      </c>
      <c r="J37" s="3">
        <f t="shared" si="4"/>
        <v>0</v>
      </c>
      <c r="K37" s="5">
        <f t="shared" si="5"/>
        <v>0</v>
      </c>
    </row>
    <row r="38" spans="1:12" x14ac:dyDescent="0.35">
      <c r="A38" s="15" t="s">
        <v>46</v>
      </c>
      <c r="B38" s="3">
        <v>4</v>
      </c>
      <c r="C38" s="3">
        <v>0</v>
      </c>
      <c r="D38" s="3">
        <v>1</v>
      </c>
      <c r="E38" s="3">
        <f t="shared" si="0"/>
        <v>4</v>
      </c>
      <c r="F38" s="3">
        <v>0</v>
      </c>
      <c r="G38" s="3">
        <f t="shared" si="1"/>
        <v>0</v>
      </c>
      <c r="H38" s="3">
        <f t="shared" si="2"/>
        <v>0</v>
      </c>
      <c r="I38" s="3">
        <f t="shared" si="3"/>
        <v>0</v>
      </c>
      <c r="J38" s="3">
        <f t="shared" si="4"/>
        <v>0</v>
      </c>
      <c r="K38" s="5">
        <f t="shared" si="5"/>
        <v>0</v>
      </c>
    </row>
    <row r="39" spans="1:12" x14ac:dyDescent="0.35">
      <c r="A39" s="15" t="s">
        <v>47</v>
      </c>
      <c r="B39" s="3">
        <v>90</v>
      </c>
      <c r="C39" s="3">
        <v>0</v>
      </c>
      <c r="D39" s="3">
        <v>1</v>
      </c>
      <c r="E39" s="3">
        <f t="shared" si="0"/>
        <v>90</v>
      </c>
      <c r="F39" s="3">
        <v>0</v>
      </c>
      <c r="G39" s="3">
        <f t="shared" si="1"/>
        <v>0</v>
      </c>
      <c r="H39" s="3">
        <f t="shared" si="2"/>
        <v>0</v>
      </c>
      <c r="I39" s="3">
        <f t="shared" si="3"/>
        <v>0</v>
      </c>
      <c r="J39" s="3">
        <f t="shared" si="4"/>
        <v>0</v>
      </c>
      <c r="K39" s="5">
        <f t="shared" si="5"/>
        <v>0</v>
      </c>
    </row>
    <row r="40" spans="1:12" x14ac:dyDescent="0.35">
      <c r="A40" s="15" t="s">
        <v>101</v>
      </c>
      <c r="B40" s="3">
        <v>4</v>
      </c>
      <c r="C40" s="3">
        <v>0</v>
      </c>
      <c r="D40" s="3">
        <v>1</v>
      </c>
      <c r="E40" s="3">
        <f t="shared" si="0"/>
        <v>4</v>
      </c>
      <c r="F40" s="3">
        <v>0</v>
      </c>
      <c r="G40" s="3">
        <f t="shared" si="1"/>
        <v>0</v>
      </c>
      <c r="H40" s="3">
        <f t="shared" si="2"/>
        <v>0</v>
      </c>
      <c r="I40" s="3">
        <f t="shared" si="3"/>
        <v>0</v>
      </c>
      <c r="J40" s="3">
        <f t="shared" si="4"/>
        <v>0</v>
      </c>
      <c r="K40" s="5">
        <f t="shared" si="5"/>
        <v>0</v>
      </c>
    </row>
    <row r="41" spans="1:12" ht="19.25" customHeight="1" x14ac:dyDescent="0.35">
      <c r="A41" s="15" t="s">
        <v>102</v>
      </c>
      <c r="B41" s="3">
        <v>4</v>
      </c>
      <c r="C41" s="3">
        <v>0</v>
      </c>
      <c r="D41" s="3">
        <v>1</v>
      </c>
      <c r="E41" s="3">
        <f t="shared" si="0"/>
        <v>4</v>
      </c>
      <c r="F41" s="3">
        <v>0</v>
      </c>
      <c r="G41" s="3">
        <f t="shared" si="1"/>
        <v>0</v>
      </c>
      <c r="H41" s="3">
        <f t="shared" si="2"/>
        <v>0</v>
      </c>
      <c r="I41" s="3">
        <f t="shared" si="3"/>
        <v>0</v>
      </c>
      <c r="J41" s="3">
        <f t="shared" si="4"/>
        <v>0</v>
      </c>
      <c r="K41" s="5">
        <f t="shared" si="5"/>
        <v>0</v>
      </c>
    </row>
    <row r="42" spans="1:12" x14ac:dyDescent="0.35">
      <c r="A42" s="15" t="s">
        <v>108</v>
      </c>
      <c r="B42" s="3">
        <v>40</v>
      </c>
      <c r="C42" s="3">
        <v>0</v>
      </c>
      <c r="D42" s="3">
        <v>1</v>
      </c>
      <c r="E42" s="3">
        <f t="shared" si="0"/>
        <v>40</v>
      </c>
      <c r="F42" s="3">
        <v>38</v>
      </c>
      <c r="G42" s="6">
        <f t="shared" si="1"/>
        <v>1520</v>
      </c>
      <c r="H42" s="3">
        <f t="shared" si="2"/>
        <v>76</v>
      </c>
      <c r="I42" s="3">
        <f t="shared" si="3"/>
        <v>152</v>
      </c>
      <c r="J42" s="3">
        <f t="shared" si="4"/>
        <v>0</v>
      </c>
      <c r="K42" s="7">
        <f>$G$2*G42+$H$2*H42+$I$2*I42+$J$2*J42</f>
        <v>209870.19999999998</v>
      </c>
      <c r="L42" s="43"/>
    </row>
    <row r="43" spans="1:12" x14ac:dyDescent="0.35">
      <c r="A43" s="15" t="s">
        <v>192</v>
      </c>
      <c r="B43" s="3">
        <v>40</v>
      </c>
      <c r="C43" s="3">
        <v>0</v>
      </c>
      <c r="D43" s="3">
        <v>2</v>
      </c>
      <c r="E43" s="3">
        <f t="shared" si="0"/>
        <v>80</v>
      </c>
      <c r="F43" s="13">
        <f>F42*0.2</f>
        <v>7.6000000000000005</v>
      </c>
      <c r="G43" s="3">
        <f t="shared" si="1"/>
        <v>608</v>
      </c>
      <c r="H43" s="3">
        <f t="shared" si="2"/>
        <v>30.400000000000002</v>
      </c>
      <c r="I43" s="3">
        <f t="shared" si="3"/>
        <v>60.800000000000004</v>
      </c>
      <c r="J43" s="3">
        <f t="shared" si="4"/>
        <v>0</v>
      </c>
      <c r="K43" s="7">
        <f t="shared" si="5"/>
        <v>83948.08</v>
      </c>
      <c r="L43" s="43"/>
    </row>
    <row r="44" spans="1:12" x14ac:dyDescent="0.35">
      <c r="A44" s="15" t="s">
        <v>109</v>
      </c>
      <c r="B44" s="3">
        <v>4</v>
      </c>
      <c r="C44" s="3">
        <v>0</v>
      </c>
      <c r="D44" s="3">
        <v>1</v>
      </c>
      <c r="E44" s="3">
        <f t="shared" si="0"/>
        <v>4</v>
      </c>
      <c r="F44" s="3">
        <v>0</v>
      </c>
      <c r="G44" s="3">
        <f t="shared" si="1"/>
        <v>0</v>
      </c>
      <c r="H44" s="3">
        <f t="shared" si="2"/>
        <v>0</v>
      </c>
      <c r="I44" s="3">
        <f t="shared" si="3"/>
        <v>0</v>
      </c>
      <c r="J44" s="3">
        <f t="shared" si="4"/>
        <v>0</v>
      </c>
      <c r="K44" s="5">
        <f t="shared" si="5"/>
        <v>0</v>
      </c>
    </row>
    <row r="45" spans="1:12" x14ac:dyDescent="0.35">
      <c r="A45" s="16" t="s">
        <v>4</v>
      </c>
      <c r="B45" s="3"/>
      <c r="C45" s="3"/>
      <c r="D45" s="3"/>
      <c r="E45" s="3"/>
      <c r="F45" s="3"/>
      <c r="G45" s="92">
        <f>SUM(G8:J44)</f>
        <v>194724.9</v>
      </c>
      <c r="H45" s="92"/>
      <c r="I45" s="92"/>
      <c r="J45" s="92"/>
      <c r="K45" s="8">
        <f>SUM(K8:K44)</f>
        <v>35197779.195</v>
      </c>
    </row>
    <row r="46" spans="1:12" x14ac:dyDescent="0.35">
      <c r="A46" s="15" t="s">
        <v>48</v>
      </c>
      <c r="B46" s="9"/>
      <c r="C46" s="3"/>
      <c r="D46" s="3"/>
      <c r="E46" s="3"/>
      <c r="F46" s="3"/>
      <c r="G46" s="3"/>
      <c r="H46" s="3"/>
      <c r="I46" s="3"/>
      <c r="J46" s="3"/>
      <c r="K46" s="4"/>
    </row>
    <row r="47" spans="1:12" x14ac:dyDescent="0.35">
      <c r="A47" s="15" t="s">
        <v>60</v>
      </c>
      <c r="B47" s="3" t="s">
        <v>5</v>
      </c>
      <c r="C47" s="9"/>
      <c r="D47" s="9"/>
      <c r="E47" s="3"/>
      <c r="F47" s="9"/>
      <c r="G47" s="9"/>
      <c r="H47" s="9"/>
      <c r="I47" s="9"/>
      <c r="J47" s="9"/>
      <c r="K47" s="9"/>
    </row>
    <row r="48" spans="1:12" x14ac:dyDescent="0.35">
      <c r="A48" s="15" t="s">
        <v>49</v>
      </c>
      <c r="B48" s="3" t="s">
        <v>2</v>
      </c>
      <c r="C48" s="9"/>
      <c r="D48" s="9"/>
      <c r="E48" s="3"/>
      <c r="F48" s="9"/>
      <c r="G48" s="9"/>
      <c r="H48" s="9"/>
      <c r="I48" s="9"/>
      <c r="J48" s="9"/>
      <c r="K48" s="9"/>
    </row>
    <row r="49" spans="1:12" x14ac:dyDescent="0.35">
      <c r="A49" s="15" t="s">
        <v>50</v>
      </c>
      <c r="B49" s="3" t="s">
        <v>2</v>
      </c>
      <c r="C49" s="9"/>
      <c r="D49" s="9"/>
      <c r="E49" s="3"/>
      <c r="F49" s="9"/>
      <c r="G49" s="9"/>
      <c r="H49" s="9"/>
      <c r="I49" s="9"/>
      <c r="J49" s="9"/>
      <c r="K49" s="9"/>
    </row>
    <row r="50" spans="1:12" x14ac:dyDescent="0.35">
      <c r="A50" s="15" t="s">
        <v>51</v>
      </c>
      <c r="B50" s="3" t="s">
        <v>1</v>
      </c>
      <c r="C50" s="9"/>
      <c r="D50" s="9"/>
      <c r="E50" s="3"/>
      <c r="F50" s="9"/>
      <c r="G50" s="9"/>
      <c r="H50" s="9"/>
      <c r="I50" s="9"/>
      <c r="J50" s="9"/>
      <c r="K50" s="9"/>
    </row>
    <row r="51" spans="1:12" x14ac:dyDescent="0.35">
      <c r="A51" s="15" t="s">
        <v>52</v>
      </c>
      <c r="B51" s="9"/>
      <c r="C51" s="9"/>
      <c r="D51" s="9"/>
      <c r="E51" s="3"/>
      <c r="F51" s="9"/>
      <c r="G51" s="9"/>
      <c r="H51" s="9"/>
      <c r="I51" s="9"/>
      <c r="J51" s="9"/>
      <c r="K51" s="9"/>
    </row>
    <row r="52" spans="1:12" x14ac:dyDescent="0.35">
      <c r="A52" s="15" t="s">
        <v>193</v>
      </c>
      <c r="B52" s="3">
        <v>4</v>
      </c>
      <c r="C52" s="3">
        <v>0</v>
      </c>
      <c r="D52" s="3">
        <v>47</v>
      </c>
      <c r="E52" s="3">
        <f t="shared" si="0"/>
        <v>188</v>
      </c>
      <c r="F52" s="3">
        <v>102</v>
      </c>
      <c r="G52" s="6">
        <f t="shared" ref="G52" si="6">E52*F52</f>
        <v>19176</v>
      </c>
      <c r="H52" s="3">
        <f t="shared" ref="H52:H55" si="7">G52*0.05</f>
        <v>958.80000000000007</v>
      </c>
      <c r="I52" s="6">
        <f t="shared" ref="I52" si="8">G52*0.1</f>
        <v>1917.6000000000001</v>
      </c>
      <c r="J52" s="3">
        <f t="shared" ref="J52" si="9">C52*D52*F52</f>
        <v>0</v>
      </c>
      <c r="K52" s="7">
        <f>$G$2*G52+$H$2*H52+$I$2*I52+$J$2*J52</f>
        <v>2647678.2599999998</v>
      </c>
      <c r="L52" s="43"/>
    </row>
    <row r="53" spans="1:12" ht="21.65" customHeight="1" x14ac:dyDescent="0.35">
      <c r="A53" s="15" t="s">
        <v>194</v>
      </c>
      <c r="B53" s="3">
        <v>4</v>
      </c>
      <c r="C53" s="3">
        <v>0</v>
      </c>
      <c r="D53" s="3">
        <v>47</v>
      </c>
      <c r="E53" s="3">
        <f t="shared" si="0"/>
        <v>188</v>
      </c>
      <c r="F53" s="3">
        <v>102</v>
      </c>
      <c r="G53" s="6">
        <f t="shared" ref="G53:G55" si="10">E53*F53</f>
        <v>19176</v>
      </c>
      <c r="H53" s="3">
        <f t="shared" si="7"/>
        <v>958.80000000000007</v>
      </c>
      <c r="I53" s="6">
        <f t="shared" ref="I53:I55" si="11">G53*0.1</f>
        <v>1917.6000000000001</v>
      </c>
      <c r="J53" s="3">
        <f t="shared" ref="J53:J55" si="12">C53*D53*F53</f>
        <v>0</v>
      </c>
      <c r="K53" s="7">
        <f t="shared" ref="K53:K55" si="13">$G$2*G53+$H$2*H53+$I$2*I53+$J$2*J53</f>
        <v>2647678.2599999998</v>
      </c>
      <c r="L53" s="43"/>
    </row>
    <row r="54" spans="1:12" ht="21" customHeight="1" x14ac:dyDescent="0.35">
      <c r="A54" s="15" t="s">
        <v>53</v>
      </c>
      <c r="B54" s="3">
        <v>4</v>
      </c>
      <c r="C54" s="3">
        <v>0</v>
      </c>
      <c r="D54" s="3">
        <v>1</v>
      </c>
      <c r="E54" s="3">
        <f t="shared" si="0"/>
        <v>4</v>
      </c>
      <c r="F54" s="3">
        <v>38</v>
      </c>
      <c r="G54" s="3">
        <f t="shared" si="10"/>
        <v>152</v>
      </c>
      <c r="H54" s="3">
        <f t="shared" si="7"/>
        <v>7.6000000000000005</v>
      </c>
      <c r="I54" s="3">
        <f t="shared" si="11"/>
        <v>15.200000000000001</v>
      </c>
      <c r="J54" s="3">
        <f t="shared" si="12"/>
        <v>0</v>
      </c>
      <c r="K54" s="7">
        <f t="shared" si="13"/>
        <v>20987.02</v>
      </c>
      <c r="L54" s="43"/>
    </row>
    <row r="55" spans="1:12" ht="23" x14ac:dyDescent="0.35">
      <c r="A55" s="15" t="s">
        <v>195</v>
      </c>
      <c r="B55" s="3">
        <v>4</v>
      </c>
      <c r="C55" s="3">
        <v>0</v>
      </c>
      <c r="D55" s="3">
        <v>4</v>
      </c>
      <c r="E55" s="3">
        <f t="shared" si="0"/>
        <v>16</v>
      </c>
      <c r="F55" s="3">
        <v>102</v>
      </c>
      <c r="G55" s="6">
        <f t="shared" si="10"/>
        <v>1632</v>
      </c>
      <c r="H55" s="3">
        <f t="shared" si="7"/>
        <v>81.600000000000009</v>
      </c>
      <c r="I55" s="3">
        <f t="shared" si="11"/>
        <v>163.20000000000002</v>
      </c>
      <c r="J55" s="3">
        <f t="shared" si="12"/>
        <v>0</v>
      </c>
      <c r="K55" s="7">
        <f t="shared" si="13"/>
        <v>225334.31999999998</v>
      </c>
      <c r="L55" s="43"/>
    </row>
    <row r="56" spans="1:12" ht="21" x14ac:dyDescent="0.35">
      <c r="A56" s="15" t="s">
        <v>122</v>
      </c>
      <c r="B56" s="3" t="s">
        <v>3</v>
      </c>
      <c r="C56" s="3"/>
      <c r="D56" s="3"/>
      <c r="E56" s="3"/>
      <c r="F56" s="3"/>
      <c r="G56" s="6"/>
      <c r="H56" s="3"/>
      <c r="I56" s="12"/>
      <c r="J56" s="3"/>
      <c r="K56" s="7"/>
    </row>
    <row r="57" spans="1:12" ht="21" x14ac:dyDescent="0.35">
      <c r="A57" s="15" t="s">
        <v>104</v>
      </c>
      <c r="B57" s="3" t="s">
        <v>121</v>
      </c>
      <c r="C57" s="3"/>
      <c r="D57" s="3"/>
      <c r="E57" s="3"/>
      <c r="F57" s="3"/>
      <c r="G57" s="6"/>
      <c r="H57" s="6"/>
      <c r="I57" s="6"/>
      <c r="J57" s="3"/>
      <c r="K57" s="5"/>
    </row>
    <row r="58" spans="1:12" x14ac:dyDescent="0.35">
      <c r="A58" s="15" t="s">
        <v>105</v>
      </c>
      <c r="B58" s="3" t="s">
        <v>3</v>
      </c>
      <c r="C58" s="3"/>
      <c r="D58" s="3"/>
      <c r="E58" s="3"/>
      <c r="F58" s="3"/>
      <c r="G58" s="6"/>
      <c r="H58" s="3"/>
      <c r="I58" s="13"/>
      <c r="J58" s="3"/>
      <c r="K58" s="7"/>
    </row>
    <row r="59" spans="1:12" x14ac:dyDescent="0.35">
      <c r="A59" s="15" t="s">
        <v>106</v>
      </c>
      <c r="B59" s="3" t="s">
        <v>3</v>
      </c>
      <c r="C59" s="3"/>
      <c r="D59" s="3"/>
      <c r="E59" s="3"/>
      <c r="F59" s="3"/>
      <c r="G59" s="6"/>
      <c r="H59" s="3"/>
      <c r="I59" s="13"/>
      <c r="J59" s="3"/>
      <c r="K59" s="7"/>
    </row>
    <row r="60" spans="1:12" x14ac:dyDescent="0.35">
      <c r="A60" s="15" t="s">
        <v>107</v>
      </c>
      <c r="B60" s="3" t="s">
        <v>3</v>
      </c>
      <c r="C60" s="3"/>
      <c r="D60" s="3"/>
      <c r="E60" s="3"/>
      <c r="F60" s="3"/>
      <c r="G60" s="6"/>
      <c r="H60" s="3"/>
      <c r="I60" s="13"/>
      <c r="J60" s="3"/>
      <c r="K60" s="7"/>
    </row>
    <row r="61" spans="1:12" x14ac:dyDescent="0.35">
      <c r="A61" s="15" t="s">
        <v>54</v>
      </c>
      <c r="B61" s="3" t="s">
        <v>1</v>
      </c>
      <c r="C61" s="9"/>
      <c r="D61" s="9"/>
      <c r="E61" s="9"/>
      <c r="F61" s="9"/>
      <c r="G61" s="9"/>
      <c r="H61" s="9"/>
      <c r="I61" s="9"/>
      <c r="J61" s="9"/>
      <c r="K61" s="9"/>
    </row>
    <row r="62" spans="1:12" x14ac:dyDescent="0.35">
      <c r="A62" s="15" t="s">
        <v>55</v>
      </c>
      <c r="B62" s="3" t="s">
        <v>1</v>
      </c>
      <c r="C62" s="9"/>
      <c r="D62" s="9"/>
      <c r="E62" s="9"/>
      <c r="F62" s="9"/>
      <c r="G62" s="9"/>
      <c r="H62" s="9"/>
      <c r="I62" s="9"/>
      <c r="J62" s="9"/>
      <c r="K62" s="9"/>
    </row>
    <row r="63" spans="1:12" x14ac:dyDescent="0.35">
      <c r="A63" s="16" t="s">
        <v>6</v>
      </c>
      <c r="B63" s="3"/>
      <c r="C63" s="3"/>
      <c r="D63" s="3"/>
      <c r="E63" s="3"/>
      <c r="F63" s="3"/>
      <c r="G63" s="92">
        <f>SUM(G52:J62)</f>
        <v>46156.399999999987</v>
      </c>
      <c r="H63" s="92"/>
      <c r="I63" s="92"/>
      <c r="J63" s="92"/>
      <c r="K63" s="10">
        <f>SUM(K52:K62)</f>
        <v>5541677.8599999994</v>
      </c>
    </row>
    <row r="64" spans="1:12" x14ac:dyDescent="0.35">
      <c r="A64" s="17" t="s">
        <v>197</v>
      </c>
      <c r="B64" s="3"/>
      <c r="C64" s="3"/>
      <c r="D64" s="3"/>
      <c r="E64" s="3"/>
      <c r="F64" s="3"/>
      <c r="G64" s="92">
        <f>ROUND(G45+G63,-3)</f>
        <v>241000</v>
      </c>
      <c r="H64" s="92"/>
      <c r="I64" s="92"/>
      <c r="J64" s="92"/>
      <c r="K64" s="10">
        <f>ROUND(K45+K63,-5)</f>
        <v>40700000</v>
      </c>
    </row>
    <row r="65" spans="1:14" x14ac:dyDescent="0.35">
      <c r="A65" s="17" t="s">
        <v>196</v>
      </c>
      <c r="B65" s="3"/>
      <c r="C65" s="3"/>
      <c r="D65" s="3"/>
      <c r="E65" s="3"/>
      <c r="F65" s="3"/>
      <c r="G65" s="29"/>
      <c r="H65" s="29"/>
      <c r="I65" s="29"/>
      <c r="J65" s="29"/>
      <c r="K65" s="10">
        <v>979000</v>
      </c>
      <c r="L65" s="45"/>
    </row>
    <row r="66" spans="1:14" x14ac:dyDescent="0.35">
      <c r="A66" s="17" t="s">
        <v>198</v>
      </c>
      <c r="B66" s="3"/>
      <c r="C66" s="3"/>
      <c r="D66" s="3"/>
      <c r="E66" s="3"/>
      <c r="F66" s="3"/>
      <c r="G66" s="29"/>
      <c r="H66" s="29"/>
      <c r="I66" s="29"/>
      <c r="J66" s="29"/>
      <c r="K66" s="10">
        <f>ROUND(SUM(K64:K65), -5)</f>
        <v>41700000</v>
      </c>
      <c r="N66" s="33"/>
    </row>
    <row r="68" spans="1:14" x14ac:dyDescent="0.35">
      <c r="A68" s="18" t="s">
        <v>56</v>
      </c>
    </row>
    <row r="69" spans="1:14" ht="18.5" x14ac:dyDescent="0.35">
      <c r="A69" s="94" t="s">
        <v>215</v>
      </c>
      <c r="B69" s="94"/>
      <c r="C69" s="94"/>
      <c r="D69" s="94"/>
      <c r="E69" s="94"/>
      <c r="F69" s="94"/>
      <c r="G69" s="94"/>
      <c r="H69" s="94"/>
      <c r="I69" s="94"/>
      <c r="J69" s="94"/>
      <c r="K69" s="94"/>
    </row>
    <row r="70" spans="1:14" ht="58.25" customHeight="1" x14ac:dyDescent="0.35">
      <c r="A70" s="93" t="s">
        <v>132</v>
      </c>
      <c r="B70" s="93"/>
      <c r="C70" s="93"/>
      <c r="D70" s="93"/>
      <c r="E70" s="93"/>
      <c r="F70" s="93"/>
      <c r="G70" s="93"/>
      <c r="H70" s="93"/>
      <c r="I70" s="93"/>
      <c r="J70" s="93"/>
      <c r="K70" s="93"/>
    </row>
    <row r="71" spans="1:14" ht="18.5" x14ac:dyDescent="0.35">
      <c r="A71" s="95" t="s">
        <v>214</v>
      </c>
      <c r="B71" s="95"/>
      <c r="C71" s="95"/>
      <c r="D71" s="95"/>
      <c r="E71" s="95"/>
      <c r="F71" s="95"/>
      <c r="G71" s="95"/>
      <c r="H71" s="95"/>
      <c r="I71" s="95"/>
      <c r="J71" s="95"/>
      <c r="K71" s="95"/>
    </row>
    <row r="72" spans="1:14" ht="18.5" x14ac:dyDescent="0.35">
      <c r="A72" s="95" t="s">
        <v>63</v>
      </c>
      <c r="B72" s="95"/>
      <c r="C72" s="95"/>
      <c r="D72" s="95"/>
      <c r="E72" s="95"/>
      <c r="F72" s="95"/>
      <c r="G72" s="95"/>
      <c r="H72" s="95"/>
      <c r="I72" s="95"/>
      <c r="J72" s="95"/>
      <c r="K72" s="95"/>
    </row>
    <row r="73" spans="1:14" ht="18.5" x14ac:dyDescent="0.35">
      <c r="A73" s="96" t="s">
        <v>204</v>
      </c>
      <c r="B73" s="96"/>
      <c r="C73" s="96"/>
      <c r="D73" s="96"/>
      <c r="E73" s="96"/>
      <c r="F73" s="96"/>
      <c r="G73" s="96"/>
      <c r="H73" s="96"/>
      <c r="I73" s="96"/>
      <c r="J73" s="96"/>
      <c r="K73" s="96"/>
    </row>
    <row r="74" spans="1:14" ht="25.25" customHeight="1" x14ac:dyDescent="0.35">
      <c r="A74" s="93" t="s">
        <v>199</v>
      </c>
      <c r="B74" s="93"/>
      <c r="C74" s="93"/>
      <c r="D74" s="93"/>
      <c r="E74" s="93"/>
      <c r="F74" s="93"/>
      <c r="G74" s="93"/>
      <c r="H74" s="93"/>
      <c r="I74" s="93"/>
      <c r="J74" s="93"/>
      <c r="K74" s="93"/>
    </row>
    <row r="75" spans="1:14" ht="18.5" x14ac:dyDescent="0.35">
      <c r="A75" s="95" t="s">
        <v>200</v>
      </c>
      <c r="B75" s="95"/>
      <c r="C75" s="95"/>
      <c r="D75" s="95"/>
      <c r="E75" s="95"/>
      <c r="F75" s="95"/>
      <c r="G75" s="95"/>
      <c r="H75" s="95"/>
      <c r="I75" s="95"/>
      <c r="J75" s="95"/>
      <c r="K75" s="95"/>
    </row>
    <row r="76" spans="1:14" ht="15.5" x14ac:dyDescent="0.35">
      <c r="A76" s="91" t="s">
        <v>201</v>
      </c>
      <c r="B76" s="91"/>
      <c r="C76" s="91"/>
      <c r="D76" s="91"/>
      <c r="E76" s="91"/>
      <c r="F76" s="91"/>
      <c r="G76" s="91"/>
      <c r="H76" s="91"/>
      <c r="I76" s="91"/>
      <c r="J76" s="91"/>
      <c r="K76" s="91"/>
    </row>
    <row r="77" spans="1:14" ht="15.5" x14ac:dyDescent="0.35">
      <c r="A77" s="97" t="s">
        <v>202</v>
      </c>
      <c r="B77" s="91"/>
      <c r="C77" s="91"/>
      <c r="D77" s="91"/>
      <c r="E77" s="91"/>
      <c r="F77" s="91"/>
      <c r="G77" s="91"/>
      <c r="H77" s="91"/>
      <c r="I77" s="91"/>
      <c r="J77" s="91"/>
      <c r="K77" s="91"/>
    </row>
    <row r="78" spans="1:14" ht="15.5" x14ac:dyDescent="0.35">
      <c r="A78" s="91" t="s">
        <v>203</v>
      </c>
      <c r="B78" s="91"/>
      <c r="C78" s="91"/>
      <c r="D78" s="91"/>
      <c r="E78" s="91"/>
      <c r="F78" s="91"/>
      <c r="G78" s="91"/>
      <c r="H78" s="91"/>
      <c r="I78" s="91"/>
      <c r="J78" s="91"/>
      <c r="K78" s="91"/>
    </row>
  </sheetData>
  <mergeCells count="13">
    <mergeCell ref="A78:K78"/>
    <mergeCell ref="G45:J45"/>
    <mergeCell ref="G63:J63"/>
    <mergeCell ref="G64:J64"/>
    <mergeCell ref="A70:K70"/>
    <mergeCell ref="A74:K74"/>
    <mergeCell ref="A69:K69"/>
    <mergeCell ref="A71:K71"/>
    <mergeCell ref="A72:K72"/>
    <mergeCell ref="A73:K73"/>
    <mergeCell ref="A75:K75"/>
    <mergeCell ref="A76:K76"/>
    <mergeCell ref="A77:K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8"/>
  <sheetViews>
    <sheetView topLeftCell="A49" zoomScale="120" zoomScaleNormal="120" workbookViewId="0">
      <selection activeCell="M64" sqref="M64"/>
    </sheetView>
  </sheetViews>
  <sheetFormatPr defaultRowHeight="14.5" x14ac:dyDescent="0.35"/>
  <cols>
    <col min="1" max="1" width="35.6328125" customWidth="1"/>
    <col min="2" max="2" width="10.453125" customWidth="1"/>
    <col min="3" max="3" width="10.36328125" customWidth="1"/>
    <col min="4" max="4" width="9.6328125" customWidth="1"/>
    <col min="5" max="5" width="10.36328125" customWidth="1"/>
    <col min="6" max="6" width="10.6328125" customWidth="1"/>
    <col min="8" max="8" width="10.6328125" customWidth="1"/>
    <col min="9" max="9" width="9.54296875" customWidth="1"/>
    <col min="11" max="11" width="11.453125" bestFit="1" customWidth="1"/>
    <col min="13" max="13" width="11.6328125" bestFit="1" customWidth="1"/>
    <col min="14" max="14" width="11.54296875" bestFit="1" customWidth="1"/>
  </cols>
  <sheetData>
    <row r="1" spans="1:24" ht="15" x14ac:dyDescent="0.35">
      <c r="A1" s="1" t="s">
        <v>58</v>
      </c>
    </row>
    <row r="2" spans="1:24" ht="15" x14ac:dyDescent="0.35">
      <c r="A2" s="2" t="s">
        <v>57</v>
      </c>
      <c r="G2">
        <v>123.94</v>
      </c>
      <c r="H2">
        <v>157.61000000000001</v>
      </c>
      <c r="I2">
        <v>62.52</v>
      </c>
      <c r="J2">
        <f>188.26+13.6</f>
        <v>201.85999999999999</v>
      </c>
    </row>
    <row r="3" spans="1:24" ht="63" x14ac:dyDescent="0.35">
      <c r="A3" s="27" t="s">
        <v>0</v>
      </c>
      <c r="B3" s="31" t="s">
        <v>9</v>
      </c>
      <c r="C3" s="31" t="s">
        <v>10</v>
      </c>
      <c r="D3" s="31" t="s">
        <v>11</v>
      </c>
      <c r="E3" s="31" t="s">
        <v>12</v>
      </c>
      <c r="F3" s="31" t="s">
        <v>13</v>
      </c>
      <c r="G3" s="31" t="s">
        <v>14</v>
      </c>
      <c r="H3" s="31" t="s">
        <v>15</v>
      </c>
      <c r="I3" s="31" t="s">
        <v>16</v>
      </c>
      <c r="J3" s="31" t="s">
        <v>17</v>
      </c>
      <c r="K3" s="31" t="s">
        <v>18</v>
      </c>
    </row>
    <row r="4" spans="1:24" x14ac:dyDescent="0.35">
      <c r="A4" s="15" t="s">
        <v>19</v>
      </c>
      <c r="B4" s="19" t="s">
        <v>1</v>
      </c>
      <c r="C4" s="19"/>
      <c r="D4" s="19"/>
      <c r="E4" s="19"/>
      <c r="F4" s="19"/>
      <c r="G4" s="19"/>
      <c r="H4" s="21"/>
      <c r="I4" s="21"/>
      <c r="J4" s="21"/>
      <c r="K4" s="21"/>
    </row>
    <row r="5" spans="1:24" x14ac:dyDescent="0.35">
      <c r="A5" s="15" t="s">
        <v>20</v>
      </c>
      <c r="B5" s="19" t="s">
        <v>1</v>
      </c>
      <c r="C5" s="19"/>
      <c r="D5" s="19"/>
      <c r="E5" s="19"/>
      <c r="F5" s="19"/>
      <c r="G5" s="19"/>
      <c r="H5" s="21"/>
      <c r="I5" s="21"/>
      <c r="J5" s="21"/>
      <c r="K5" s="21"/>
    </row>
    <row r="6" spans="1:24" x14ac:dyDescent="0.35">
      <c r="A6" s="15" t="s">
        <v>21</v>
      </c>
      <c r="B6" s="19"/>
      <c r="C6" s="19"/>
      <c r="D6" s="19"/>
      <c r="E6" s="19"/>
      <c r="F6" s="19"/>
      <c r="G6" s="19"/>
      <c r="H6" s="21"/>
      <c r="I6" s="21"/>
      <c r="J6" s="21"/>
      <c r="K6" s="21"/>
    </row>
    <row r="7" spans="1:24" x14ac:dyDescent="0.35">
      <c r="A7" s="15" t="s">
        <v>213</v>
      </c>
      <c r="B7" s="19"/>
      <c r="C7" s="19"/>
      <c r="D7" s="19"/>
      <c r="E7" s="19"/>
      <c r="F7" s="19"/>
      <c r="G7" s="19"/>
      <c r="H7" s="21"/>
      <c r="I7" s="21"/>
      <c r="J7" s="21"/>
      <c r="K7" s="21"/>
    </row>
    <row r="8" spans="1:24" x14ac:dyDescent="0.35">
      <c r="A8" s="15" t="s">
        <v>211</v>
      </c>
      <c r="B8" s="19">
        <v>40</v>
      </c>
      <c r="C8" s="19">
        <v>0</v>
      </c>
      <c r="D8" s="19">
        <v>1</v>
      </c>
      <c r="E8" s="19">
        <f>B8*D8</f>
        <v>40</v>
      </c>
      <c r="F8" s="3">
        <v>0</v>
      </c>
      <c r="G8" s="23">
        <f>E8*F8</f>
        <v>0</v>
      </c>
      <c r="H8" s="21">
        <f>G8*0.05</f>
        <v>0</v>
      </c>
      <c r="I8" s="21">
        <f>G8*0.1</f>
        <v>0</v>
      </c>
      <c r="J8" s="21">
        <f>C8*D8*F8</f>
        <v>0</v>
      </c>
      <c r="K8" s="22">
        <f>$G$2*G8+$H$2*H8+$I$2*I8+$J$2*J8</f>
        <v>0</v>
      </c>
      <c r="L8" s="43"/>
    </row>
    <row r="9" spans="1:24" x14ac:dyDescent="0.35">
      <c r="A9" s="15" t="s">
        <v>212</v>
      </c>
      <c r="B9" s="19">
        <v>4</v>
      </c>
      <c r="C9" s="19">
        <v>0</v>
      </c>
      <c r="D9" s="19">
        <v>1</v>
      </c>
      <c r="E9" s="19">
        <f>B9*D9</f>
        <v>4</v>
      </c>
      <c r="F9" s="3">
        <v>19</v>
      </c>
      <c r="G9" s="23">
        <f>E9*F9</f>
        <v>76</v>
      </c>
      <c r="H9" s="21">
        <f>G9*0.05</f>
        <v>3.8000000000000003</v>
      </c>
      <c r="I9" s="21">
        <f>G9*0.1</f>
        <v>7.6000000000000005</v>
      </c>
      <c r="J9" s="21">
        <f>C9*D9*F9</f>
        <v>0</v>
      </c>
      <c r="K9" s="24">
        <f>$G$2*G9+$H$2*H9+$I$2*I9+$J$2*J9</f>
        <v>10493.51</v>
      </c>
      <c r="L9" s="43"/>
    </row>
    <row r="10" spans="1:24" x14ac:dyDescent="0.35">
      <c r="A10" s="15" t="s">
        <v>22</v>
      </c>
      <c r="B10" s="19"/>
      <c r="C10" s="19"/>
      <c r="D10" s="19"/>
      <c r="E10" s="19"/>
      <c r="F10" s="19"/>
      <c r="G10" s="19"/>
      <c r="H10" s="21"/>
      <c r="I10" s="21"/>
      <c r="J10" s="21"/>
      <c r="K10" s="22"/>
      <c r="L10" s="85"/>
      <c r="M10" s="86"/>
      <c r="N10" s="86"/>
      <c r="O10" s="86"/>
      <c r="P10" s="86"/>
      <c r="Q10" s="86"/>
      <c r="R10" s="86"/>
      <c r="S10" s="86"/>
      <c r="T10" s="86"/>
      <c r="U10" s="86"/>
      <c r="V10" s="86"/>
      <c r="W10" s="86"/>
      <c r="X10" s="86"/>
    </row>
    <row r="11" spans="1:24" x14ac:dyDescent="0.35">
      <c r="A11" s="15" t="s">
        <v>24</v>
      </c>
      <c r="B11" s="19"/>
      <c r="C11" s="19"/>
      <c r="D11" s="19"/>
      <c r="E11" s="19"/>
      <c r="F11" s="19"/>
      <c r="G11" s="19"/>
      <c r="H11" s="21"/>
      <c r="I11" s="21"/>
      <c r="J11" s="21"/>
      <c r="K11" s="22"/>
      <c r="L11" s="85"/>
      <c r="M11" s="86"/>
      <c r="N11" s="86"/>
      <c r="O11" s="86"/>
      <c r="P11" s="86"/>
      <c r="Q11" s="86"/>
      <c r="R11" s="86"/>
      <c r="S11" s="86"/>
      <c r="T11" s="86"/>
      <c r="U11" s="86"/>
      <c r="V11" s="86"/>
      <c r="W11" s="86"/>
      <c r="X11" s="86"/>
    </row>
    <row r="12" spans="1:24" ht="21" x14ac:dyDescent="0.35">
      <c r="A12" s="15" t="s">
        <v>25</v>
      </c>
      <c r="B12" s="19">
        <v>24</v>
      </c>
      <c r="C12" s="19">
        <v>750</v>
      </c>
      <c r="D12" s="19">
        <v>1</v>
      </c>
      <c r="E12" s="19">
        <f t="shared" ref="E12:E55" si="0">B12*D12</f>
        <v>24</v>
      </c>
      <c r="F12" s="19">
        <v>0</v>
      </c>
      <c r="G12" s="19">
        <f t="shared" ref="G12:G41" si="1">E12*F12</f>
        <v>0</v>
      </c>
      <c r="H12" s="21">
        <f t="shared" ref="H12:H55" si="2">G12*0.05</f>
        <v>0</v>
      </c>
      <c r="I12" s="21">
        <f t="shared" ref="I12:I41" si="3">G12*0.1</f>
        <v>0</v>
      </c>
      <c r="J12" s="21">
        <f t="shared" ref="J12:J41" si="4">C12*D12*F12</f>
        <v>0</v>
      </c>
      <c r="K12" s="22">
        <f t="shared" ref="K12:K41" si="5">$G$2*G12+$H$2*H12+$I$2*I12+$J$2*J12</f>
        <v>0</v>
      </c>
    </row>
    <row r="13" spans="1:24" x14ac:dyDescent="0.35">
      <c r="A13" s="15" t="s">
        <v>61</v>
      </c>
      <c r="B13" s="19">
        <v>24</v>
      </c>
      <c r="C13" s="19">
        <v>750</v>
      </c>
      <c r="D13" s="19">
        <v>1</v>
      </c>
      <c r="E13" s="19">
        <f t="shared" si="0"/>
        <v>24</v>
      </c>
      <c r="F13" s="19">
        <v>0</v>
      </c>
      <c r="G13" s="19">
        <f t="shared" si="1"/>
        <v>0</v>
      </c>
      <c r="H13" s="21">
        <f t="shared" si="2"/>
        <v>0</v>
      </c>
      <c r="I13" s="21">
        <f t="shared" si="3"/>
        <v>0</v>
      </c>
      <c r="J13" s="21">
        <f t="shared" si="4"/>
        <v>0</v>
      </c>
      <c r="K13" s="22">
        <f t="shared" si="5"/>
        <v>0</v>
      </c>
    </row>
    <row r="14" spans="1:24" ht="21" x14ac:dyDescent="0.35">
      <c r="A14" s="15" t="s">
        <v>26</v>
      </c>
      <c r="B14" s="19"/>
      <c r="C14" s="19"/>
      <c r="D14" s="19"/>
      <c r="E14" s="19"/>
      <c r="F14" s="19"/>
      <c r="G14" s="19"/>
      <c r="H14" s="21"/>
      <c r="I14" s="21"/>
      <c r="J14" s="21"/>
      <c r="K14" s="22"/>
    </row>
    <row r="15" spans="1:24" x14ac:dyDescent="0.35">
      <c r="A15" s="15" t="s">
        <v>27</v>
      </c>
      <c r="B15" s="19">
        <v>24</v>
      </c>
      <c r="C15" s="19">
        <v>200</v>
      </c>
      <c r="D15" s="19">
        <v>1</v>
      </c>
      <c r="E15" s="19">
        <f t="shared" si="0"/>
        <v>24</v>
      </c>
      <c r="F15" s="19">
        <v>0</v>
      </c>
      <c r="G15" s="19">
        <f t="shared" si="1"/>
        <v>0</v>
      </c>
      <c r="H15" s="21">
        <f t="shared" si="2"/>
        <v>0</v>
      </c>
      <c r="I15" s="21">
        <f t="shared" si="3"/>
        <v>0</v>
      </c>
      <c r="J15" s="21">
        <f t="shared" si="4"/>
        <v>0</v>
      </c>
      <c r="K15" s="22">
        <f t="shared" si="5"/>
        <v>0</v>
      </c>
    </row>
    <row r="16" spans="1:24" x14ac:dyDescent="0.35">
      <c r="A16" s="15" t="s">
        <v>28</v>
      </c>
      <c r="B16" s="19">
        <v>24</v>
      </c>
      <c r="C16" s="19">
        <v>430</v>
      </c>
      <c r="D16" s="19">
        <v>1</v>
      </c>
      <c r="E16" s="19">
        <f t="shared" si="0"/>
        <v>24</v>
      </c>
      <c r="F16" s="19">
        <v>0</v>
      </c>
      <c r="G16" s="19">
        <f t="shared" si="1"/>
        <v>0</v>
      </c>
      <c r="H16" s="21">
        <f t="shared" si="2"/>
        <v>0</v>
      </c>
      <c r="I16" s="21">
        <f t="shared" si="3"/>
        <v>0</v>
      </c>
      <c r="J16" s="21">
        <f t="shared" si="4"/>
        <v>0</v>
      </c>
      <c r="K16" s="22">
        <f t="shared" si="5"/>
        <v>0</v>
      </c>
    </row>
    <row r="17" spans="1:12" x14ac:dyDescent="0.35">
      <c r="A17" s="15" t="s">
        <v>62</v>
      </c>
      <c r="B17" s="19">
        <v>24</v>
      </c>
      <c r="C17" s="19">
        <v>430</v>
      </c>
      <c r="D17" s="19">
        <v>1</v>
      </c>
      <c r="E17" s="19">
        <f t="shared" si="0"/>
        <v>24</v>
      </c>
      <c r="F17" s="19">
        <v>0</v>
      </c>
      <c r="G17" s="19">
        <f t="shared" si="1"/>
        <v>0</v>
      </c>
      <c r="H17" s="21">
        <f t="shared" si="2"/>
        <v>0</v>
      </c>
      <c r="I17" s="21">
        <f t="shared" si="3"/>
        <v>0</v>
      </c>
      <c r="J17" s="21">
        <f t="shared" si="4"/>
        <v>0</v>
      </c>
      <c r="K17" s="22">
        <f t="shared" si="5"/>
        <v>0</v>
      </c>
    </row>
    <row r="18" spans="1:12" ht="23" x14ac:dyDescent="0.35">
      <c r="A18" s="15" t="s">
        <v>189</v>
      </c>
      <c r="B18" s="19"/>
      <c r="C18" s="19"/>
      <c r="D18" s="19"/>
      <c r="E18" s="19"/>
      <c r="F18" s="19"/>
      <c r="G18" s="19"/>
      <c r="H18" s="21"/>
      <c r="I18" s="21"/>
      <c r="J18" s="21"/>
      <c r="K18" s="22"/>
    </row>
    <row r="19" spans="1:12" ht="22.5" customHeight="1" x14ac:dyDescent="0.35">
      <c r="A19" s="15" t="s">
        <v>29</v>
      </c>
      <c r="B19" s="19">
        <v>24</v>
      </c>
      <c r="C19" s="23">
        <v>1500</v>
      </c>
      <c r="D19" s="19">
        <v>1</v>
      </c>
      <c r="E19" s="19">
        <f t="shared" si="0"/>
        <v>24</v>
      </c>
      <c r="F19" s="84">
        <v>1</v>
      </c>
      <c r="G19" s="19">
        <f t="shared" si="1"/>
        <v>24</v>
      </c>
      <c r="H19" s="21">
        <f t="shared" si="2"/>
        <v>1.2000000000000002</v>
      </c>
      <c r="I19" s="21">
        <f t="shared" si="3"/>
        <v>2.4000000000000004</v>
      </c>
      <c r="J19" s="28">
        <f t="shared" si="4"/>
        <v>1500</v>
      </c>
      <c r="K19" s="24">
        <f t="shared" si="5"/>
        <v>306103.74</v>
      </c>
    </row>
    <row r="20" spans="1:12" ht="21" x14ac:dyDescent="0.35">
      <c r="A20" s="15" t="s">
        <v>30</v>
      </c>
      <c r="B20" s="19">
        <v>24</v>
      </c>
      <c r="C20" s="23">
        <v>2250</v>
      </c>
      <c r="D20" s="19">
        <v>1</v>
      </c>
      <c r="E20" s="19">
        <f t="shared" si="0"/>
        <v>24</v>
      </c>
      <c r="F20" s="84">
        <v>1</v>
      </c>
      <c r="G20" s="19">
        <f t="shared" si="1"/>
        <v>24</v>
      </c>
      <c r="H20" s="21">
        <f t="shared" si="2"/>
        <v>1.2000000000000002</v>
      </c>
      <c r="I20" s="21">
        <f t="shared" si="3"/>
        <v>2.4000000000000004</v>
      </c>
      <c r="J20" s="28">
        <f t="shared" si="4"/>
        <v>2250</v>
      </c>
      <c r="K20" s="24">
        <f t="shared" si="5"/>
        <v>457498.73999999993</v>
      </c>
    </row>
    <row r="21" spans="1:12" x14ac:dyDescent="0.35">
      <c r="A21" s="15" t="s">
        <v>31</v>
      </c>
      <c r="B21" s="19">
        <v>24</v>
      </c>
      <c r="C21" s="23">
        <v>1428</v>
      </c>
      <c r="D21" s="19">
        <v>1</v>
      </c>
      <c r="E21" s="19">
        <f t="shared" si="0"/>
        <v>24</v>
      </c>
      <c r="F21" s="84">
        <v>8</v>
      </c>
      <c r="G21" s="19">
        <f t="shared" si="1"/>
        <v>192</v>
      </c>
      <c r="H21" s="21">
        <f t="shared" si="2"/>
        <v>9.6000000000000014</v>
      </c>
      <c r="I21" s="21">
        <f t="shared" si="3"/>
        <v>19.200000000000003</v>
      </c>
      <c r="J21" s="28">
        <f t="shared" si="4"/>
        <v>11424</v>
      </c>
      <c r="K21" s="24">
        <f t="shared" si="5"/>
        <v>2332558.5599999996</v>
      </c>
    </row>
    <row r="22" spans="1:12" x14ac:dyDescent="0.35">
      <c r="A22" s="15" t="s">
        <v>32</v>
      </c>
      <c r="B22" s="19">
        <v>24</v>
      </c>
      <c r="C22" s="23">
        <v>2106</v>
      </c>
      <c r="D22" s="19">
        <v>1</v>
      </c>
      <c r="E22" s="19">
        <f t="shared" si="0"/>
        <v>24</v>
      </c>
      <c r="F22" s="84">
        <v>9</v>
      </c>
      <c r="G22" s="19">
        <f t="shared" si="1"/>
        <v>216</v>
      </c>
      <c r="H22" s="21">
        <f t="shared" si="2"/>
        <v>10.8</v>
      </c>
      <c r="I22" s="21">
        <f t="shared" si="3"/>
        <v>21.6</v>
      </c>
      <c r="J22" s="28">
        <f t="shared" si="4"/>
        <v>18954</v>
      </c>
      <c r="K22" s="24">
        <f t="shared" si="5"/>
        <v>3855878.1</v>
      </c>
    </row>
    <row r="23" spans="1:12" ht="21" x14ac:dyDescent="0.35">
      <c r="A23" s="15" t="s">
        <v>33</v>
      </c>
      <c r="B23" s="32"/>
      <c r="C23" s="32"/>
      <c r="D23" s="32"/>
      <c r="E23" s="19"/>
      <c r="F23" s="32"/>
      <c r="G23" s="19"/>
      <c r="H23" s="21"/>
      <c r="I23" s="21"/>
      <c r="J23" s="21"/>
      <c r="K23" s="22"/>
    </row>
    <row r="24" spans="1:12" x14ac:dyDescent="0.35">
      <c r="A24" s="15" t="s">
        <v>190</v>
      </c>
      <c r="B24" s="19">
        <v>8</v>
      </c>
      <c r="C24" s="19">
        <v>350</v>
      </c>
      <c r="D24" s="19">
        <v>1</v>
      </c>
      <c r="E24" s="19">
        <f t="shared" si="0"/>
        <v>8</v>
      </c>
      <c r="F24" s="3">
        <v>44</v>
      </c>
      <c r="G24" s="19">
        <f t="shared" si="1"/>
        <v>352</v>
      </c>
      <c r="H24" s="21">
        <f t="shared" si="2"/>
        <v>17.600000000000001</v>
      </c>
      <c r="I24" s="21">
        <f t="shared" si="3"/>
        <v>35.200000000000003</v>
      </c>
      <c r="J24" s="28">
        <f t="shared" si="4"/>
        <v>15400</v>
      </c>
      <c r="K24" s="24">
        <f t="shared" si="5"/>
        <v>3157245.52</v>
      </c>
      <c r="L24" s="43"/>
    </row>
    <row r="25" spans="1:12" x14ac:dyDescent="0.35">
      <c r="A25" s="15" t="s">
        <v>191</v>
      </c>
      <c r="B25" s="19">
        <v>8</v>
      </c>
      <c r="C25" s="19">
        <v>130</v>
      </c>
      <c r="D25" s="19">
        <v>3</v>
      </c>
      <c r="E25" s="19">
        <f t="shared" si="0"/>
        <v>24</v>
      </c>
      <c r="F25" s="3">
        <v>44</v>
      </c>
      <c r="G25" s="23">
        <f t="shared" si="1"/>
        <v>1056</v>
      </c>
      <c r="H25" s="21">
        <f t="shared" si="2"/>
        <v>52.800000000000004</v>
      </c>
      <c r="I25" s="21">
        <f t="shared" si="3"/>
        <v>105.60000000000001</v>
      </c>
      <c r="J25" s="28">
        <f t="shared" si="4"/>
        <v>17160</v>
      </c>
      <c r="K25" s="24">
        <f t="shared" si="5"/>
        <v>3609722.1599999997</v>
      </c>
      <c r="L25" s="43"/>
    </row>
    <row r="26" spans="1:12" x14ac:dyDescent="0.35">
      <c r="A26" s="15" t="s">
        <v>34</v>
      </c>
      <c r="B26" s="19">
        <v>1</v>
      </c>
      <c r="C26" s="19">
        <v>0</v>
      </c>
      <c r="D26" s="19">
        <v>365</v>
      </c>
      <c r="E26" s="19">
        <f t="shared" si="0"/>
        <v>365</v>
      </c>
      <c r="F26" s="3">
        <v>44</v>
      </c>
      <c r="G26" s="23">
        <f t="shared" si="1"/>
        <v>16060</v>
      </c>
      <c r="H26" s="39">
        <f t="shared" si="2"/>
        <v>803</v>
      </c>
      <c r="I26" s="28">
        <f t="shared" si="3"/>
        <v>1606</v>
      </c>
      <c r="J26" s="21">
        <f t="shared" si="4"/>
        <v>0</v>
      </c>
      <c r="K26" s="24">
        <f t="shared" si="5"/>
        <v>2217444.35</v>
      </c>
      <c r="L26" s="43"/>
    </row>
    <row r="27" spans="1:12" x14ac:dyDescent="0.35">
      <c r="A27" s="15" t="s">
        <v>36</v>
      </c>
      <c r="B27" s="19" t="s">
        <v>2</v>
      </c>
      <c r="C27" s="19"/>
      <c r="D27" s="19"/>
      <c r="E27" s="19"/>
      <c r="F27" s="19"/>
      <c r="G27" s="19"/>
      <c r="H27" s="21"/>
      <c r="I27" s="21"/>
      <c r="J27" s="21"/>
      <c r="K27" s="22"/>
    </row>
    <row r="28" spans="1:12" x14ac:dyDescent="0.35">
      <c r="A28" s="15" t="s">
        <v>37</v>
      </c>
      <c r="B28" s="19" t="s">
        <v>3</v>
      </c>
      <c r="C28" s="19"/>
      <c r="D28" s="19"/>
      <c r="E28" s="19"/>
      <c r="F28" s="19"/>
      <c r="G28" s="19"/>
      <c r="H28" s="21"/>
      <c r="I28" s="21"/>
      <c r="J28" s="21"/>
      <c r="K28" s="22"/>
    </row>
    <row r="29" spans="1:12" x14ac:dyDescent="0.35">
      <c r="A29" s="15" t="s">
        <v>38</v>
      </c>
      <c r="B29" s="32"/>
      <c r="C29" s="32"/>
      <c r="D29" s="32"/>
      <c r="E29" s="19"/>
      <c r="F29" s="32"/>
      <c r="G29" s="19"/>
      <c r="H29" s="21"/>
      <c r="I29" s="21"/>
      <c r="J29" s="21"/>
      <c r="K29" s="22"/>
    </row>
    <row r="30" spans="1:12" x14ac:dyDescent="0.35">
      <c r="A30" s="15" t="s">
        <v>35</v>
      </c>
      <c r="B30" s="19"/>
      <c r="C30" s="19"/>
      <c r="D30" s="19"/>
      <c r="E30" s="19"/>
      <c r="F30" s="19"/>
      <c r="G30" s="19"/>
      <c r="H30" s="21"/>
      <c r="I30" s="21"/>
      <c r="J30" s="21"/>
      <c r="K30" s="22"/>
    </row>
    <row r="31" spans="1:12" x14ac:dyDescent="0.35">
      <c r="A31" s="15" t="s">
        <v>39</v>
      </c>
      <c r="B31" s="19">
        <v>40</v>
      </c>
      <c r="C31" s="19">
        <v>0</v>
      </c>
      <c r="D31" s="19">
        <v>1</v>
      </c>
      <c r="E31" s="19">
        <f t="shared" si="0"/>
        <v>40</v>
      </c>
      <c r="F31" s="19">
        <v>0</v>
      </c>
      <c r="G31" s="19">
        <f t="shared" si="1"/>
        <v>0</v>
      </c>
      <c r="H31" s="21">
        <f t="shared" si="2"/>
        <v>0</v>
      </c>
      <c r="I31" s="21">
        <f t="shared" si="3"/>
        <v>0</v>
      </c>
      <c r="J31" s="21">
        <f t="shared" si="4"/>
        <v>0</v>
      </c>
      <c r="K31" s="22">
        <f t="shared" si="5"/>
        <v>0</v>
      </c>
    </row>
    <row r="32" spans="1:12" x14ac:dyDescent="0.35">
      <c r="A32" s="15" t="s">
        <v>40</v>
      </c>
      <c r="B32" s="19">
        <v>4</v>
      </c>
      <c r="C32" s="19">
        <v>0</v>
      </c>
      <c r="D32" s="19">
        <v>1</v>
      </c>
      <c r="E32" s="19">
        <f t="shared" si="0"/>
        <v>4</v>
      </c>
      <c r="F32" s="19">
        <v>0</v>
      </c>
      <c r="G32" s="19">
        <f t="shared" si="1"/>
        <v>0</v>
      </c>
      <c r="H32" s="21">
        <f t="shared" si="2"/>
        <v>0</v>
      </c>
      <c r="I32" s="21">
        <f t="shared" si="3"/>
        <v>0</v>
      </c>
      <c r="J32" s="21">
        <f t="shared" si="4"/>
        <v>0</v>
      </c>
      <c r="K32" s="22">
        <f t="shared" si="5"/>
        <v>0</v>
      </c>
    </row>
    <row r="33" spans="1:12" x14ac:dyDescent="0.35">
      <c r="A33" s="15" t="s">
        <v>41</v>
      </c>
      <c r="B33" s="19">
        <v>4</v>
      </c>
      <c r="C33" s="19">
        <v>0</v>
      </c>
      <c r="D33" s="19">
        <v>1</v>
      </c>
      <c r="E33" s="19">
        <f t="shared" si="0"/>
        <v>4</v>
      </c>
      <c r="F33" s="19">
        <v>0</v>
      </c>
      <c r="G33" s="19">
        <f t="shared" si="1"/>
        <v>0</v>
      </c>
      <c r="H33" s="21">
        <f t="shared" si="2"/>
        <v>0</v>
      </c>
      <c r="I33" s="21">
        <f t="shared" si="3"/>
        <v>0</v>
      </c>
      <c r="J33" s="21">
        <f t="shared" si="4"/>
        <v>0</v>
      </c>
      <c r="K33" s="22">
        <f t="shared" si="5"/>
        <v>0</v>
      </c>
    </row>
    <row r="34" spans="1:12" x14ac:dyDescent="0.35">
      <c r="A34" s="15" t="s">
        <v>42</v>
      </c>
      <c r="B34" s="19">
        <v>4</v>
      </c>
      <c r="C34" s="19">
        <v>0</v>
      </c>
      <c r="D34" s="19">
        <v>1</v>
      </c>
      <c r="E34" s="19">
        <f t="shared" si="0"/>
        <v>4</v>
      </c>
      <c r="F34" s="19">
        <v>0</v>
      </c>
      <c r="G34" s="19">
        <f t="shared" si="1"/>
        <v>0</v>
      </c>
      <c r="H34" s="21">
        <f t="shared" si="2"/>
        <v>0</v>
      </c>
      <c r="I34" s="21">
        <f t="shared" si="3"/>
        <v>0</v>
      </c>
      <c r="J34" s="21">
        <f t="shared" si="4"/>
        <v>0</v>
      </c>
      <c r="K34" s="22">
        <f t="shared" si="5"/>
        <v>0</v>
      </c>
    </row>
    <row r="35" spans="1:12" x14ac:dyDescent="0.35">
      <c r="A35" s="15" t="s">
        <v>43</v>
      </c>
      <c r="B35" s="19">
        <v>4</v>
      </c>
      <c r="C35" s="19">
        <v>0</v>
      </c>
      <c r="D35" s="19">
        <v>1</v>
      </c>
      <c r="E35" s="19">
        <f t="shared" si="0"/>
        <v>4</v>
      </c>
      <c r="F35" s="19">
        <v>0</v>
      </c>
      <c r="G35" s="19">
        <f t="shared" si="1"/>
        <v>0</v>
      </c>
      <c r="H35" s="21">
        <f t="shared" si="2"/>
        <v>0</v>
      </c>
      <c r="I35" s="21">
        <f t="shared" si="3"/>
        <v>0</v>
      </c>
      <c r="J35" s="21">
        <f t="shared" si="4"/>
        <v>0</v>
      </c>
      <c r="K35" s="22">
        <f t="shared" si="5"/>
        <v>0</v>
      </c>
    </row>
    <row r="36" spans="1:12" x14ac:dyDescent="0.35">
      <c r="A36" s="15" t="s">
        <v>44</v>
      </c>
      <c r="B36" s="19">
        <v>4</v>
      </c>
      <c r="C36" s="19">
        <v>0</v>
      </c>
      <c r="D36" s="19">
        <v>1</v>
      </c>
      <c r="E36" s="19">
        <f t="shared" si="0"/>
        <v>4</v>
      </c>
      <c r="F36" s="19">
        <v>0</v>
      </c>
      <c r="G36" s="19">
        <f t="shared" si="1"/>
        <v>0</v>
      </c>
      <c r="H36" s="21">
        <f t="shared" si="2"/>
        <v>0</v>
      </c>
      <c r="I36" s="21">
        <f t="shared" si="3"/>
        <v>0</v>
      </c>
      <c r="J36" s="21">
        <f t="shared" si="4"/>
        <v>0</v>
      </c>
      <c r="K36" s="22">
        <f t="shared" si="5"/>
        <v>0</v>
      </c>
    </row>
    <row r="37" spans="1:12" x14ac:dyDescent="0.35">
      <c r="A37" s="15" t="s">
        <v>45</v>
      </c>
      <c r="B37" s="19">
        <v>40</v>
      </c>
      <c r="C37" s="19">
        <v>0</v>
      </c>
      <c r="D37" s="19">
        <v>1</v>
      </c>
      <c r="E37" s="19">
        <f t="shared" si="0"/>
        <v>40</v>
      </c>
      <c r="F37" s="19">
        <v>0</v>
      </c>
      <c r="G37" s="19">
        <f t="shared" si="1"/>
        <v>0</v>
      </c>
      <c r="H37" s="21">
        <f t="shared" si="2"/>
        <v>0</v>
      </c>
      <c r="I37" s="21">
        <f t="shared" si="3"/>
        <v>0</v>
      </c>
      <c r="J37" s="21">
        <f t="shared" si="4"/>
        <v>0</v>
      </c>
      <c r="K37" s="22">
        <f t="shared" si="5"/>
        <v>0</v>
      </c>
    </row>
    <row r="38" spans="1:12" x14ac:dyDescent="0.35">
      <c r="A38" s="15" t="s">
        <v>46</v>
      </c>
      <c r="B38" s="19">
        <v>4</v>
      </c>
      <c r="C38" s="19">
        <v>0</v>
      </c>
      <c r="D38" s="19">
        <v>1</v>
      </c>
      <c r="E38" s="19">
        <f t="shared" si="0"/>
        <v>4</v>
      </c>
      <c r="F38" s="19">
        <v>0</v>
      </c>
      <c r="G38" s="19">
        <f t="shared" si="1"/>
        <v>0</v>
      </c>
      <c r="H38" s="21">
        <f t="shared" si="2"/>
        <v>0</v>
      </c>
      <c r="I38" s="21">
        <f t="shared" si="3"/>
        <v>0</v>
      </c>
      <c r="J38" s="21">
        <f t="shared" si="4"/>
        <v>0</v>
      </c>
      <c r="K38" s="22">
        <f t="shared" si="5"/>
        <v>0</v>
      </c>
    </row>
    <row r="39" spans="1:12" x14ac:dyDescent="0.35">
      <c r="A39" s="15" t="s">
        <v>47</v>
      </c>
      <c r="B39" s="19">
        <v>90</v>
      </c>
      <c r="C39" s="19">
        <v>0</v>
      </c>
      <c r="D39" s="19">
        <v>1</v>
      </c>
      <c r="E39" s="19">
        <f t="shared" si="0"/>
        <v>90</v>
      </c>
      <c r="F39" s="19">
        <v>0</v>
      </c>
      <c r="G39" s="19">
        <f t="shared" si="1"/>
        <v>0</v>
      </c>
      <c r="H39" s="21">
        <f t="shared" si="2"/>
        <v>0</v>
      </c>
      <c r="I39" s="21">
        <f t="shared" si="3"/>
        <v>0</v>
      </c>
      <c r="J39" s="21">
        <f t="shared" si="4"/>
        <v>0</v>
      </c>
      <c r="K39" s="22">
        <f t="shared" si="5"/>
        <v>0</v>
      </c>
    </row>
    <row r="40" spans="1:12" x14ac:dyDescent="0.35">
      <c r="A40" s="15" t="s">
        <v>101</v>
      </c>
      <c r="B40" s="3">
        <v>4</v>
      </c>
      <c r="C40" s="3">
        <v>0</v>
      </c>
      <c r="D40" s="3">
        <v>1</v>
      </c>
      <c r="E40" s="3">
        <f t="shared" si="0"/>
        <v>4</v>
      </c>
      <c r="F40" s="3">
        <v>0</v>
      </c>
      <c r="G40" s="3">
        <f t="shared" si="1"/>
        <v>0</v>
      </c>
      <c r="H40" s="21">
        <f t="shared" si="2"/>
        <v>0</v>
      </c>
      <c r="I40" s="21">
        <f t="shared" si="3"/>
        <v>0</v>
      </c>
      <c r="J40" s="21">
        <f t="shared" si="4"/>
        <v>0</v>
      </c>
      <c r="K40" s="5">
        <f t="shared" si="5"/>
        <v>0</v>
      </c>
    </row>
    <row r="41" spans="1:12" x14ac:dyDescent="0.35">
      <c r="A41" s="15" t="s">
        <v>102</v>
      </c>
      <c r="B41" s="19">
        <v>4</v>
      </c>
      <c r="C41" s="19">
        <v>0</v>
      </c>
      <c r="D41" s="19">
        <v>1</v>
      </c>
      <c r="E41" s="19">
        <f t="shared" si="0"/>
        <v>4</v>
      </c>
      <c r="F41" s="3">
        <v>0</v>
      </c>
      <c r="G41" s="19">
        <f t="shared" si="1"/>
        <v>0</v>
      </c>
      <c r="H41" s="21">
        <f t="shared" si="2"/>
        <v>0</v>
      </c>
      <c r="I41" s="21">
        <f t="shared" si="3"/>
        <v>0</v>
      </c>
      <c r="J41" s="21">
        <f t="shared" si="4"/>
        <v>0</v>
      </c>
      <c r="K41" s="22">
        <f t="shared" si="5"/>
        <v>0</v>
      </c>
    </row>
    <row r="42" spans="1:12" x14ac:dyDescent="0.35">
      <c r="A42" s="15" t="s">
        <v>108</v>
      </c>
      <c r="B42" s="19">
        <v>40</v>
      </c>
      <c r="C42" s="19">
        <v>0</v>
      </c>
      <c r="D42" s="19">
        <v>1</v>
      </c>
      <c r="E42" s="19">
        <f t="shared" ref="E42" si="6">B42*D42</f>
        <v>40</v>
      </c>
      <c r="F42" s="3">
        <v>19</v>
      </c>
      <c r="G42" s="23">
        <f t="shared" ref="G42" si="7">E42*F42</f>
        <v>760</v>
      </c>
      <c r="H42" s="21">
        <f t="shared" ref="H42" si="8">G42*0.05</f>
        <v>38</v>
      </c>
      <c r="I42" s="21">
        <f t="shared" ref="I42" si="9">G42*0.1</f>
        <v>76</v>
      </c>
      <c r="J42" s="21">
        <f t="shared" ref="J42" si="10">C42*D42*F42</f>
        <v>0</v>
      </c>
      <c r="K42" s="24">
        <f t="shared" ref="K42" si="11">$G$2*G42+$H$2*H42+$I$2*I42+$J$2*J42</f>
        <v>104935.09999999999</v>
      </c>
      <c r="L42" s="43"/>
    </row>
    <row r="43" spans="1:12" x14ac:dyDescent="0.35">
      <c r="A43" s="15" t="s">
        <v>192</v>
      </c>
      <c r="B43" s="19">
        <v>40</v>
      </c>
      <c r="C43" s="19">
        <v>0</v>
      </c>
      <c r="D43" s="19">
        <v>2</v>
      </c>
      <c r="E43" s="19">
        <f t="shared" ref="E43:E44" si="12">B43*D43</f>
        <v>80</v>
      </c>
      <c r="F43" s="13">
        <f>F42*0.2</f>
        <v>3.8000000000000003</v>
      </c>
      <c r="G43" s="19">
        <f t="shared" ref="G43:G44" si="13">E43*F43</f>
        <v>304</v>
      </c>
      <c r="H43" s="21">
        <f t="shared" ref="H43:H44" si="14">G43*0.05</f>
        <v>15.200000000000001</v>
      </c>
      <c r="I43" s="21">
        <f t="shared" ref="I43:I44" si="15">G43*0.1</f>
        <v>30.400000000000002</v>
      </c>
      <c r="J43" s="21">
        <f t="shared" ref="J43:J44" si="16">C43*D43*F43</f>
        <v>0</v>
      </c>
      <c r="K43" s="24">
        <f t="shared" ref="K43:K44" si="17">$G$2*G43+$H$2*H43+$I$2*I43+$J$2*J43</f>
        <v>41974.04</v>
      </c>
      <c r="L43" s="43"/>
    </row>
    <row r="44" spans="1:12" x14ac:dyDescent="0.35">
      <c r="A44" s="15" t="s">
        <v>109</v>
      </c>
      <c r="B44" s="19">
        <v>4</v>
      </c>
      <c r="C44" s="19">
        <v>0</v>
      </c>
      <c r="D44" s="19">
        <v>1</v>
      </c>
      <c r="E44" s="19">
        <f t="shared" si="12"/>
        <v>4</v>
      </c>
      <c r="F44" s="3">
        <v>0</v>
      </c>
      <c r="G44" s="19">
        <f t="shared" si="13"/>
        <v>0</v>
      </c>
      <c r="H44" s="21">
        <f t="shared" si="14"/>
        <v>0</v>
      </c>
      <c r="I44" s="21">
        <f t="shared" si="15"/>
        <v>0</v>
      </c>
      <c r="J44" s="21">
        <f t="shared" si="16"/>
        <v>0</v>
      </c>
      <c r="K44" s="22">
        <f t="shared" si="17"/>
        <v>0</v>
      </c>
    </row>
    <row r="45" spans="1:12" x14ac:dyDescent="0.35">
      <c r="A45" s="16" t="s">
        <v>4</v>
      </c>
      <c r="B45" s="32"/>
      <c r="C45" s="32"/>
      <c r="D45" s="32"/>
      <c r="E45" s="19"/>
      <c r="F45" s="32"/>
      <c r="G45" s="99">
        <f>SUM(G8:J44)</f>
        <v>88611.599999999991</v>
      </c>
      <c r="H45" s="100"/>
      <c r="I45" s="100"/>
      <c r="J45" s="101"/>
      <c r="K45" s="25">
        <f>SUM(K8:K44)</f>
        <v>16093853.819999998</v>
      </c>
    </row>
    <row r="46" spans="1:12" x14ac:dyDescent="0.35">
      <c r="A46" s="15" t="s">
        <v>48</v>
      </c>
      <c r="B46" s="32"/>
      <c r="C46" s="32"/>
      <c r="D46" s="32"/>
      <c r="E46" s="19"/>
      <c r="F46" s="32"/>
      <c r="G46" s="19"/>
      <c r="H46" s="21"/>
      <c r="I46" s="21"/>
      <c r="J46" s="21"/>
      <c r="K46" s="22"/>
    </row>
    <row r="47" spans="1:12" x14ac:dyDescent="0.35">
      <c r="A47" s="15" t="s">
        <v>23</v>
      </c>
      <c r="B47" s="19" t="s">
        <v>5</v>
      </c>
      <c r="C47" s="19"/>
      <c r="D47" s="19"/>
      <c r="E47" s="19"/>
      <c r="F47" s="19"/>
      <c r="G47" s="19"/>
      <c r="H47" s="21"/>
      <c r="I47" s="21"/>
      <c r="J47" s="21"/>
      <c r="K47" s="22"/>
    </row>
    <row r="48" spans="1:12" x14ac:dyDescent="0.35">
      <c r="A48" s="15" t="s">
        <v>49</v>
      </c>
      <c r="B48" s="19" t="s">
        <v>2</v>
      </c>
      <c r="C48" s="19"/>
      <c r="D48" s="19"/>
      <c r="E48" s="19"/>
      <c r="F48" s="19"/>
      <c r="G48" s="19"/>
      <c r="H48" s="21"/>
      <c r="I48" s="21"/>
      <c r="J48" s="21"/>
      <c r="K48" s="22"/>
    </row>
    <row r="49" spans="1:12" x14ac:dyDescent="0.35">
      <c r="A49" s="15" t="s">
        <v>50</v>
      </c>
      <c r="B49" s="19" t="s">
        <v>2</v>
      </c>
      <c r="C49" s="19"/>
      <c r="D49" s="19"/>
      <c r="E49" s="19"/>
      <c r="F49" s="19"/>
      <c r="G49" s="19"/>
      <c r="H49" s="21"/>
      <c r="I49" s="21"/>
      <c r="J49" s="21"/>
      <c r="K49" s="22"/>
    </row>
    <row r="50" spans="1:12" x14ac:dyDescent="0.35">
      <c r="A50" s="15" t="s">
        <v>51</v>
      </c>
      <c r="B50" s="19" t="s">
        <v>1</v>
      </c>
      <c r="C50" s="19"/>
      <c r="D50" s="19"/>
      <c r="E50" s="19"/>
      <c r="F50" s="19"/>
      <c r="G50" s="19"/>
      <c r="H50" s="21"/>
      <c r="I50" s="21"/>
      <c r="J50" s="21"/>
      <c r="K50" s="22"/>
    </row>
    <row r="51" spans="1:12" x14ac:dyDescent="0.35">
      <c r="A51" s="15" t="s">
        <v>52</v>
      </c>
      <c r="B51" s="19"/>
      <c r="C51" s="19"/>
      <c r="D51" s="19"/>
      <c r="E51" s="19"/>
      <c r="F51" s="19"/>
      <c r="G51" s="19"/>
      <c r="H51" s="21"/>
      <c r="I51" s="21"/>
      <c r="J51" s="21"/>
      <c r="K51" s="22"/>
    </row>
    <row r="52" spans="1:12" x14ac:dyDescent="0.35">
      <c r="A52" s="15" t="s">
        <v>193</v>
      </c>
      <c r="B52" s="19">
        <v>4</v>
      </c>
      <c r="C52" s="19">
        <v>0</v>
      </c>
      <c r="D52" s="19">
        <v>47</v>
      </c>
      <c r="E52" s="19">
        <f t="shared" si="0"/>
        <v>188</v>
      </c>
      <c r="F52" s="3">
        <v>44</v>
      </c>
      <c r="G52" s="19">
        <f t="shared" ref="G52:G55" si="18">E52*F52</f>
        <v>8272</v>
      </c>
      <c r="H52" s="21">
        <f t="shared" si="2"/>
        <v>413.6</v>
      </c>
      <c r="I52" s="21">
        <f t="shared" ref="I52:I55" si="19">G52*0.1</f>
        <v>827.2</v>
      </c>
      <c r="J52" s="21">
        <f t="shared" ref="J52:J55" si="20">C52*D52*F52</f>
        <v>0</v>
      </c>
      <c r="K52" s="24">
        <f t="shared" ref="K52:K55" si="21">$G$2*G52+$H$2*H52+$I$2*I52+$J$2*J52</f>
        <v>1142135.72</v>
      </c>
      <c r="L52" s="43"/>
    </row>
    <row r="53" spans="1:12" ht="24.65" customHeight="1" x14ac:dyDescent="0.35">
      <c r="A53" s="15" t="s">
        <v>205</v>
      </c>
      <c r="B53" s="19">
        <v>4</v>
      </c>
      <c r="C53" s="19">
        <v>0</v>
      </c>
      <c r="D53" s="19">
        <v>47</v>
      </c>
      <c r="E53" s="19">
        <f t="shared" si="0"/>
        <v>188</v>
      </c>
      <c r="F53" s="3">
        <v>44</v>
      </c>
      <c r="G53" s="19">
        <f t="shared" si="18"/>
        <v>8272</v>
      </c>
      <c r="H53" s="21">
        <f t="shared" si="2"/>
        <v>413.6</v>
      </c>
      <c r="I53" s="21">
        <f t="shared" si="19"/>
        <v>827.2</v>
      </c>
      <c r="J53" s="21">
        <f t="shared" si="20"/>
        <v>0</v>
      </c>
      <c r="K53" s="24">
        <f t="shared" si="21"/>
        <v>1142135.72</v>
      </c>
      <c r="L53" s="43"/>
    </row>
    <row r="54" spans="1:12" ht="20.399999999999999" customHeight="1" x14ac:dyDescent="0.35">
      <c r="A54" s="15" t="s">
        <v>53</v>
      </c>
      <c r="B54" s="19">
        <v>4</v>
      </c>
      <c r="C54" s="19">
        <v>0</v>
      </c>
      <c r="D54" s="19">
        <v>1</v>
      </c>
      <c r="E54" s="19">
        <f t="shared" si="0"/>
        <v>4</v>
      </c>
      <c r="F54" s="3">
        <v>19</v>
      </c>
      <c r="G54" s="19">
        <f t="shared" si="18"/>
        <v>76</v>
      </c>
      <c r="H54" s="21">
        <f t="shared" si="2"/>
        <v>3.8000000000000003</v>
      </c>
      <c r="I54" s="21">
        <f t="shared" si="19"/>
        <v>7.6000000000000005</v>
      </c>
      <c r="J54" s="21">
        <f t="shared" si="20"/>
        <v>0</v>
      </c>
      <c r="K54" s="24">
        <f t="shared" si="21"/>
        <v>10493.51</v>
      </c>
      <c r="L54" s="43"/>
    </row>
    <row r="55" spans="1:12" ht="23" x14ac:dyDescent="0.35">
      <c r="A55" s="15" t="s">
        <v>195</v>
      </c>
      <c r="B55" s="19">
        <v>4</v>
      </c>
      <c r="C55" s="19">
        <v>0</v>
      </c>
      <c r="D55" s="19">
        <v>4</v>
      </c>
      <c r="E55" s="19">
        <f t="shared" si="0"/>
        <v>16</v>
      </c>
      <c r="F55" s="3">
        <v>44</v>
      </c>
      <c r="G55" s="19">
        <f t="shared" si="18"/>
        <v>704</v>
      </c>
      <c r="H55" s="21">
        <f t="shared" si="2"/>
        <v>35.200000000000003</v>
      </c>
      <c r="I55" s="21">
        <f t="shared" si="19"/>
        <v>70.400000000000006</v>
      </c>
      <c r="J55" s="21">
        <f t="shared" si="20"/>
        <v>0</v>
      </c>
      <c r="K55" s="24">
        <f t="shared" si="21"/>
        <v>97203.04</v>
      </c>
      <c r="L55" s="43"/>
    </row>
    <row r="56" spans="1:12" ht="23" x14ac:dyDescent="0.35">
      <c r="A56" s="15" t="s">
        <v>206</v>
      </c>
      <c r="B56" s="3" t="s">
        <v>3</v>
      </c>
      <c r="C56" s="3"/>
      <c r="D56" s="3"/>
      <c r="E56" s="3"/>
      <c r="F56" s="3"/>
      <c r="G56" s="6"/>
      <c r="H56" s="21"/>
      <c r="I56" s="21"/>
      <c r="J56" s="21"/>
      <c r="K56" s="7"/>
    </row>
    <row r="57" spans="1:12" ht="21" x14ac:dyDescent="0.35">
      <c r="A57" s="15" t="s">
        <v>104</v>
      </c>
      <c r="B57" s="3" t="s">
        <v>121</v>
      </c>
      <c r="C57" s="3"/>
      <c r="D57" s="3"/>
      <c r="E57" s="3"/>
      <c r="F57" s="3"/>
      <c r="G57" s="6"/>
      <c r="H57" s="21"/>
      <c r="I57" s="21"/>
      <c r="J57" s="21"/>
      <c r="K57" s="7"/>
    </row>
    <row r="58" spans="1:12" x14ac:dyDescent="0.35">
      <c r="A58" s="15" t="s">
        <v>105</v>
      </c>
      <c r="B58" s="3" t="s">
        <v>3</v>
      </c>
      <c r="C58" s="3"/>
      <c r="D58" s="3"/>
      <c r="E58" s="3"/>
      <c r="F58" s="3"/>
      <c r="G58" s="6"/>
      <c r="H58" s="3"/>
      <c r="I58" s="13"/>
      <c r="J58" s="3"/>
      <c r="K58" s="7"/>
    </row>
    <row r="59" spans="1:12" x14ac:dyDescent="0.35">
      <c r="A59" s="15" t="s">
        <v>106</v>
      </c>
      <c r="B59" s="3" t="s">
        <v>3</v>
      </c>
      <c r="C59" s="3"/>
      <c r="D59" s="3"/>
      <c r="E59" s="3"/>
      <c r="F59" s="3"/>
      <c r="G59" s="6"/>
      <c r="H59" s="3"/>
      <c r="I59" s="13"/>
      <c r="J59" s="3"/>
      <c r="K59" s="7"/>
    </row>
    <row r="60" spans="1:12" ht="17.399999999999999" customHeight="1" x14ac:dyDescent="0.35">
      <c r="A60" s="15" t="s">
        <v>107</v>
      </c>
      <c r="B60" s="3" t="s">
        <v>3</v>
      </c>
      <c r="C60" s="3"/>
      <c r="D60" s="3"/>
      <c r="E60" s="3"/>
      <c r="F60" s="3"/>
      <c r="G60" s="6"/>
      <c r="H60" s="3"/>
      <c r="I60" s="13"/>
      <c r="J60" s="3"/>
      <c r="K60" s="7"/>
    </row>
    <row r="61" spans="1:12" x14ac:dyDescent="0.35">
      <c r="A61" s="15" t="s">
        <v>54</v>
      </c>
      <c r="B61" s="19" t="s">
        <v>1</v>
      </c>
      <c r="C61" s="19"/>
      <c r="D61" s="19"/>
      <c r="E61" s="19"/>
      <c r="F61" s="19"/>
      <c r="G61" s="21"/>
      <c r="H61" s="21"/>
      <c r="I61" s="21"/>
      <c r="J61" s="21"/>
      <c r="K61" s="21"/>
    </row>
    <row r="62" spans="1:12" x14ac:dyDescent="0.35">
      <c r="A62" s="15" t="s">
        <v>55</v>
      </c>
      <c r="B62" s="19" t="s">
        <v>1</v>
      </c>
      <c r="C62" s="19"/>
      <c r="D62" s="19"/>
      <c r="E62" s="19"/>
      <c r="F62" s="19"/>
      <c r="G62" s="21"/>
      <c r="H62" s="21"/>
      <c r="I62" s="21"/>
      <c r="J62" s="21"/>
      <c r="K62" s="21"/>
    </row>
    <row r="63" spans="1:12" x14ac:dyDescent="0.35">
      <c r="A63" s="26" t="s">
        <v>6</v>
      </c>
      <c r="B63" s="19"/>
      <c r="C63" s="19"/>
      <c r="D63" s="19"/>
      <c r="E63" s="19"/>
      <c r="F63" s="19"/>
      <c r="G63" s="98">
        <f>SUM(G46:J62)</f>
        <v>19922.600000000002</v>
      </c>
      <c r="H63" s="98"/>
      <c r="I63" s="98"/>
      <c r="J63" s="98"/>
      <c r="K63" s="25">
        <f>SUM(K46:K62)</f>
        <v>2391967.9899999998</v>
      </c>
    </row>
    <row r="64" spans="1:12" x14ac:dyDescent="0.35">
      <c r="A64" s="17" t="s">
        <v>197</v>
      </c>
      <c r="B64" s="19"/>
      <c r="C64" s="19"/>
      <c r="D64" s="19"/>
      <c r="E64" s="19"/>
      <c r="F64" s="19"/>
      <c r="G64" s="98">
        <f>ROUND(G45+G63,-3)</f>
        <v>109000</v>
      </c>
      <c r="H64" s="98"/>
      <c r="I64" s="98"/>
      <c r="J64" s="98"/>
      <c r="K64" s="25">
        <f>ROUND(K45+K63,-5)</f>
        <v>18500000</v>
      </c>
    </row>
    <row r="65" spans="1:15" x14ac:dyDescent="0.35">
      <c r="A65" s="17" t="s">
        <v>196</v>
      </c>
      <c r="B65" s="3"/>
      <c r="C65" s="3"/>
      <c r="D65" s="3"/>
      <c r="E65" s="3"/>
      <c r="F65" s="3"/>
      <c r="G65" s="29"/>
      <c r="H65" s="29"/>
      <c r="I65" s="29"/>
      <c r="J65" s="29"/>
      <c r="K65" s="10">
        <v>422000</v>
      </c>
      <c r="L65" s="45"/>
    </row>
    <row r="66" spans="1:15" x14ac:dyDescent="0.35">
      <c r="A66" s="17" t="s">
        <v>198</v>
      </c>
      <c r="B66" s="3"/>
      <c r="C66" s="3"/>
      <c r="D66" s="3"/>
      <c r="E66" s="3"/>
      <c r="F66" s="3"/>
      <c r="G66" s="29"/>
      <c r="H66" s="29"/>
      <c r="I66" s="29"/>
      <c r="J66" s="29"/>
      <c r="K66" s="10">
        <f>ROUND(SUM(K64:K65), -5)</f>
        <v>18900000</v>
      </c>
      <c r="O66" s="33"/>
    </row>
    <row r="67" spans="1:15" x14ac:dyDescent="0.35">
      <c r="M67" s="42"/>
    </row>
    <row r="68" spans="1:15" x14ac:dyDescent="0.35">
      <c r="A68" s="18" t="s">
        <v>56</v>
      </c>
    </row>
    <row r="69" spans="1:15" ht="18.5" x14ac:dyDescent="0.35">
      <c r="A69" s="95" t="s">
        <v>129</v>
      </c>
      <c r="B69" s="95"/>
      <c r="C69" s="95"/>
      <c r="D69" s="95"/>
      <c r="E69" s="95"/>
      <c r="F69" s="95"/>
      <c r="G69" s="95"/>
      <c r="H69" s="95"/>
      <c r="I69" s="95"/>
      <c r="J69" s="95"/>
      <c r="K69" s="95"/>
    </row>
    <row r="70" spans="1:15" ht="59.4" customHeight="1" x14ac:dyDescent="0.35">
      <c r="A70" s="93" t="s">
        <v>130</v>
      </c>
      <c r="B70" s="93"/>
      <c r="C70" s="93"/>
      <c r="D70" s="93"/>
      <c r="E70" s="93"/>
      <c r="F70" s="93"/>
      <c r="G70" s="93"/>
      <c r="H70" s="93"/>
      <c r="I70" s="93"/>
      <c r="J70" s="93"/>
      <c r="K70" s="93"/>
    </row>
    <row r="71" spans="1:15" ht="18.5" x14ac:dyDescent="0.35">
      <c r="A71" s="95" t="s">
        <v>64</v>
      </c>
      <c r="B71" s="95"/>
      <c r="C71" s="95"/>
      <c r="D71" s="95"/>
      <c r="E71" s="95"/>
      <c r="F71" s="95"/>
      <c r="G71" s="95"/>
      <c r="H71" s="95"/>
      <c r="I71" s="95"/>
      <c r="J71" s="95"/>
      <c r="K71" s="95"/>
    </row>
    <row r="72" spans="1:15" ht="18.5" x14ac:dyDescent="0.35">
      <c r="A72" s="95" t="s">
        <v>63</v>
      </c>
      <c r="B72" s="95"/>
      <c r="C72" s="95"/>
      <c r="D72" s="95"/>
      <c r="E72" s="95"/>
      <c r="F72" s="95"/>
      <c r="G72" s="95"/>
      <c r="H72" s="95"/>
      <c r="I72" s="95"/>
      <c r="J72" s="95"/>
      <c r="K72" s="95"/>
    </row>
    <row r="73" spans="1:15" ht="18.5" x14ac:dyDescent="0.35">
      <c r="A73" s="95" t="s">
        <v>207</v>
      </c>
      <c r="B73" s="95"/>
      <c r="C73" s="95"/>
      <c r="D73" s="95"/>
      <c r="E73" s="95"/>
      <c r="F73" s="95"/>
      <c r="G73" s="95"/>
      <c r="H73" s="95"/>
      <c r="I73" s="95"/>
      <c r="J73" s="95"/>
      <c r="K73" s="95"/>
    </row>
    <row r="74" spans="1:15" ht="26" customHeight="1" x14ac:dyDescent="0.35">
      <c r="A74" s="93" t="s">
        <v>199</v>
      </c>
      <c r="B74" s="93"/>
      <c r="C74" s="93"/>
      <c r="D74" s="93"/>
      <c r="E74" s="93"/>
      <c r="F74" s="93"/>
      <c r="G74" s="93"/>
      <c r="H74" s="93"/>
      <c r="I74" s="93"/>
      <c r="J74" s="93"/>
      <c r="K74" s="93"/>
    </row>
    <row r="75" spans="1:15" ht="18.5" x14ac:dyDescent="0.35">
      <c r="A75" s="95" t="s">
        <v>200</v>
      </c>
      <c r="B75" s="95"/>
      <c r="C75" s="95"/>
      <c r="D75" s="95"/>
      <c r="E75" s="95"/>
      <c r="F75" s="95"/>
      <c r="G75" s="95"/>
      <c r="H75" s="95"/>
      <c r="I75" s="95"/>
      <c r="J75" s="95"/>
      <c r="K75" s="95"/>
    </row>
    <row r="76" spans="1:15" ht="15.5" x14ac:dyDescent="0.35">
      <c r="A76" s="91" t="s">
        <v>201</v>
      </c>
      <c r="B76" s="91"/>
      <c r="C76" s="91"/>
      <c r="D76" s="91"/>
      <c r="E76" s="91"/>
      <c r="F76" s="91"/>
      <c r="G76" s="91"/>
      <c r="H76" s="91"/>
      <c r="I76" s="91"/>
      <c r="J76" s="91"/>
      <c r="K76" s="91"/>
    </row>
    <row r="77" spans="1:15" ht="15.5" x14ac:dyDescent="0.35">
      <c r="A77" s="97" t="s">
        <v>202</v>
      </c>
      <c r="B77" s="91"/>
      <c r="C77" s="91"/>
      <c r="D77" s="91"/>
      <c r="E77" s="91"/>
      <c r="F77" s="91"/>
      <c r="G77" s="91"/>
      <c r="H77" s="91"/>
      <c r="I77" s="91"/>
      <c r="J77" s="91"/>
      <c r="K77" s="91"/>
    </row>
    <row r="78" spans="1:15" ht="15.5" x14ac:dyDescent="0.35">
      <c r="A78" s="91" t="s">
        <v>203</v>
      </c>
      <c r="B78" s="91"/>
      <c r="C78" s="91"/>
      <c r="D78" s="91"/>
      <c r="E78" s="91"/>
      <c r="F78" s="91"/>
      <c r="G78" s="91"/>
      <c r="H78" s="91"/>
      <c r="I78" s="91"/>
      <c r="J78" s="91"/>
      <c r="K78" s="91"/>
    </row>
  </sheetData>
  <mergeCells count="13">
    <mergeCell ref="G63:J63"/>
    <mergeCell ref="G45:J45"/>
    <mergeCell ref="G64:J64"/>
    <mergeCell ref="A70:K70"/>
    <mergeCell ref="A74:K74"/>
    <mergeCell ref="A69:K69"/>
    <mergeCell ref="A71:K71"/>
    <mergeCell ref="A73:K73"/>
    <mergeCell ref="A78:K78"/>
    <mergeCell ref="A77:K77"/>
    <mergeCell ref="A76:K76"/>
    <mergeCell ref="A75:K75"/>
    <mergeCell ref="A72:K7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0"/>
  <sheetViews>
    <sheetView topLeftCell="A4" zoomScale="120" zoomScaleNormal="120" workbookViewId="0">
      <selection activeCell="D5" sqref="D5"/>
    </sheetView>
  </sheetViews>
  <sheetFormatPr defaultRowHeight="14.5" x14ac:dyDescent="0.35"/>
  <cols>
    <col min="1" max="1" width="39.453125" customWidth="1"/>
    <col min="2" max="2" width="11.36328125" customWidth="1"/>
    <col min="3" max="3" width="11.6328125" customWidth="1"/>
    <col min="5" max="5" width="10.6328125" customWidth="1"/>
    <col min="7" max="7" width="13.36328125" customWidth="1"/>
  </cols>
  <sheetData>
    <row r="1" spans="1:18" ht="15" x14ac:dyDescent="0.35">
      <c r="A1" s="34" t="s">
        <v>67</v>
      </c>
    </row>
    <row r="2" spans="1:18" ht="15" x14ac:dyDescent="0.35">
      <c r="A2" s="2" t="s">
        <v>66</v>
      </c>
      <c r="D2">
        <v>52.37</v>
      </c>
      <c r="E2">
        <v>70.56</v>
      </c>
      <c r="F2">
        <v>28.34</v>
      </c>
    </row>
    <row r="3" spans="1:18" ht="52.5" x14ac:dyDescent="0.35">
      <c r="A3" s="27" t="s">
        <v>0</v>
      </c>
      <c r="B3" s="31" t="s">
        <v>84</v>
      </c>
      <c r="C3" s="37" t="s">
        <v>82</v>
      </c>
      <c r="D3" s="31" t="s">
        <v>87</v>
      </c>
      <c r="E3" s="31" t="s">
        <v>86</v>
      </c>
      <c r="F3" s="31" t="s">
        <v>85</v>
      </c>
      <c r="G3" s="31" t="s">
        <v>83</v>
      </c>
    </row>
    <row r="4" spans="1:18" x14ac:dyDescent="0.35">
      <c r="A4" s="15" t="s">
        <v>19</v>
      </c>
      <c r="B4" s="19" t="s">
        <v>1</v>
      </c>
      <c r="C4" s="19"/>
      <c r="D4" s="19"/>
      <c r="E4" s="19"/>
      <c r="F4" s="19"/>
      <c r="G4" s="20"/>
    </row>
    <row r="5" spans="1:18" x14ac:dyDescent="0.35">
      <c r="A5" s="15" t="s">
        <v>88</v>
      </c>
      <c r="B5" s="3">
        <v>15</v>
      </c>
      <c r="C5" s="19">
        <v>4</v>
      </c>
      <c r="D5" s="19">
        <f>B5*C5</f>
        <v>60</v>
      </c>
      <c r="E5" s="19">
        <f>D5*0.05</f>
        <v>3</v>
      </c>
      <c r="F5" s="19">
        <f>D5*0.1</f>
        <v>6</v>
      </c>
      <c r="G5" s="24">
        <f>$D$2*D5+$E$2*E5+$F$2*F5</f>
        <v>3523.9199999999996</v>
      </c>
      <c r="H5" s="43"/>
    </row>
    <row r="6" spans="1:18" x14ac:dyDescent="0.35">
      <c r="A6" s="36" t="s">
        <v>69</v>
      </c>
      <c r="B6" s="3"/>
      <c r="C6" s="19"/>
      <c r="D6" s="19"/>
      <c r="E6" s="19"/>
      <c r="F6" s="19"/>
      <c r="G6" s="22"/>
      <c r="H6" s="82"/>
      <c r="I6" s="82"/>
      <c r="J6" s="82"/>
      <c r="K6" s="82"/>
      <c r="L6" s="82"/>
      <c r="M6" s="82"/>
      <c r="N6" s="82"/>
      <c r="O6" s="82"/>
      <c r="P6" s="82"/>
      <c r="Q6" s="82"/>
      <c r="R6" s="82"/>
    </row>
    <row r="7" spans="1:18" x14ac:dyDescent="0.35">
      <c r="A7" s="36" t="s">
        <v>110</v>
      </c>
      <c r="B7" s="6">
        <v>0</v>
      </c>
      <c r="C7" s="23">
        <v>2080</v>
      </c>
      <c r="D7" s="19">
        <v>0</v>
      </c>
      <c r="E7" s="19">
        <v>0</v>
      </c>
      <c r="F7" s="19">
        <v>0</v>
      </c>
      <c r="G7" s="22">
        <v>0</v>
      </c>
    </row>
    <row r="8" spans="1:18" x14ac:dyDescent="0.35">
      <c r="A8" s="36" t="s">
        <v>111</v>
      </c>
      <c r="B8" s="6">
        <v>0</v>
      </c>
      <c r="C8" s="19">
        <v>8</v>
      </c>
      <c r="D8" s="19">
        <v>0</v>
      </c>
      <c r="E8" s="19">
        <v>0</v>
      </c>
      <c r="F8" s="19">
        <v>0</v>
      </c>
      <c r="G8" s="22">
        <v>0</v>
      </c>
    </row>
    <row r="9" spans="1:18" x14ac:dyDescent="0.35">
      <c r="A9" s="36" t="s">
        <v>70</v>
      </c>
      <c r="B9" s="3"/>
      <c r="C9" s="19" t="s">
        <v>65</v>
      </c>
      <c r="D9" s="19"/>
      <c r="E9" s="19"/>
      <c r="F9" s="19"/>
      <c r="G9" s="22"/>
    </row>
    <row r="10" spans="1:18" ht="23" x14ac:dyDescent="0.35">
      <c r="A10" s="15" t="s">
        <v>89</v>
      </c>
      <c r="B10" s="3">
        <v>0</v>
      </c>
      <c r="C10" s="19">
        <v>48</v>
      </c>
      <c r="D10" s="19">
        <f>B10*C10</f>
        <v>0</v>
      </c>
      <c r="E10" s="19">
        <f t="shared" ref="E10:E29" si="0">D10*0.05</f>
        <v>0</v>
      </c>
      <c r="F10" s="19">
        <f t="shared" ref="F10:F29" si="1">D10*0.1</f>
        <v>0</v>
      </c>
      <c r="G10" s="22">
        <f t="shared" ref="G10:G29" si="2">$D$2*D10+$E$2*E10+$F$2*F10</f>
        <v>0</v>
      </c>
    </row>
    <row r="11" spans="1:18" x14ac:dyDescent="0.35">
      <c r="A11" s="36" t="s">
        <v>90</v>
      </c>
      <c r="B11" s="3">
        <v>0</v>
      </c>
      <c r="C11" s="19">
        <v>10</v>
      </c>
      <c r="D11" s="19">
        <f>B11*C11</f>
        <v>0</v>
      </c>
      <c r="E11" s="19">
        <f t="shared" si="0"/>
        <v>0</v>
      </c>
      <c r="F11" s="19">
        <f t="shared" si="1"/>
        <v>0</v>
      </c>
      <c r="G11" s="22">
        <f t="shared" si="2"/>
        <v>0</v>
      </c>
    </row>
    <row r="12" spans="1:18" x14ac:dyDescent="0.35">
      <c r="A12" s="36" t="s">
        <v>72</v>
      </c>
      <c r="B12" s="13">
        <f>B26*0.2</f>
        <v>9.6000000000000014</v>
      </c>
      <c r="C12" s="19">
        <v>24</v>
      </c>
      <c r="D12" s="19">
        <f>B12*C12</f>
        <v>230.40000000000003</v>
      </c>
      <c r="E12" s="19">
        <f t="shared" si="0"/>
        <v>11.520000000000003</v>
      </c>
      <c r="F12" s="19">
        <f t="shared" si="1"/>
        <v>23.040000000000006</v>
      </c>
      <c r="G12" s="24">
        <f t="shared" si="2"/>
        <v>13531.852800000002</v>
      </c>
      <c r="H12" s="43"/>
    </row>
    <row r="13" spans="1:18" x14ac:dyDescent="0.35">
      <c r="A13" s="36" t="s">
        <v>36</v>
      </c>
      <c r="B13" s="3"/>
      <c r="C13" s="19"/>
      <c r="D13" s="19"/>
      <c r="E13" s="19"/>
      <c r="F13" s="19"/>
      <c r="G13" s="22"/>
    </row>
    <row r="14" spans="1:18" x14ac:dyDescent="0.35">
      <c r="A14" s="36" t="s">
        <v>37</v>
      </c>
      <c r="B14" s="3"/>
      <c r="C14" s="19"/>
      <c r="D14" s="19"/>
      <c r="E14" s="19"/>
      <c r="F14" s="19"/>
      <c r="G14" s="22"/>
    </row>
    <row r="15" spans="1:18" x14ac:dyDescent="0.35">
      <c r="A15" s="36" t="s">
        <v>81</v>
      </c>
      <c r="B15" s="3"/>
      <c r="C15" s="19"/>
      <c r="D15" s="19"/>
      <c r="E15" s="19"/>
      <c r="F15" s="19"/>
      <c r="G15" s="22"/>
    </row>
    <row r="16" spans="1:18" x14ac:dyDescent="0.35">
      <c r="A16" s="36" t="s">
        <v>73</v>
      </c>
      <c r="B16" s="3">
        <v>0</v>
      </c>
      <c r="C16" s="19">
        <v>8</v>
      </c>
      <c r="D16" s="19">
        <f t="shared" ref="D16:D29" si="3">B16*C16</f>
        <v>0</v>
      </c>
      <c r="E16" s="19">
        <f t="shared" si="0"/>
        <v>0</v>
      </c>
      <c r="F16" s="19">
        <f t="shared" si="1"/>
        <v>0</v>
      </c>
      <c r="G16" s="22">
        <f t="shared" si="2"/>
        <v>0</v>
      </c>
    </row>
    <row r="17" spans="1:8" x14ac:dyDescent="0.35">
      <c r="A17" s="36" t="s">
        <v>74</v>
      </c>
      <c r="B17" s="3">
        <v>0</v>
      </c>
      <c r="C17" s="19">
        <v>8</v>
      </c>
      <c r="D17" s="19">
        <f t="shared" si="3"/>
        <v>0</v>
      </c>
      <c r="E17" s="19">
        <f t="shared" si="0"/>
        <v>0</v>
      </c>
      <c r="F17" s="19">
        <f t="shared" si="1"/>
        <v>0</v>
      </c>
      <c r="G17" s="22">
        <f t="shared" si="2"/>
        <v>0</v>
      </c>
    </row>
    <row r="18" spans="1:8" x14ac:dyDescent="0.35">
      <c r="A18" s="36" t="s">
        <v>75</v>
      </c>
      <c r="B18" s="3">
        <v>0</v>
      </c>
      <c r="C18" s="19">
        <v>8</v>
      </c>
      <c r="D18" s="19">
        <f t="shared" si="3"/>
        <v>0</v>
      </c>
      <c r="E18" s="19">
        <f t="shared" si="0"/>
        <v>0</v>
      </c>
      <c r="F18" s="19">
        <f t="shared" si="1"/>
        <v>0</v>
      </c>
      <c r="G18" s="22">
        <f t="shared" si="2"/>
        <v>0</v>
      </c>
    </row>
    <row r="19" spans="1:8" x14ac:dyDescent="0.35">
      <c r="A19" s="36" t="s">
        <v>76</v>
      </c>
      <c r="B19" s="3">
        <v>0</v>
      </c>
      <c r="C19" s="19">
        <v>8</v>
      </c>
      <c r="D19" s="19">
        <f t="shared" si="3"/>
        <v>0</v>
      </c>
      <c r="E19" s="19">
        <f t="shared" si="0"/>
        <v>0</v>
      </c>
      <c r="F19" s="19">
        <f t="shared" si="1"/>
        <v>0</v>
      </c>
      <c r="G19" s="22">
        <f t="shared" si="2"/>
        <v>0</v>
      </c>
    </row>
    <row r="20" spans="1:8" x14ac:dyDescent="0.35">
      <c r="A20" s="36" t="s">
        <v>77</v>
      </c>
      <c r="B20" s="3">
        <v>0</v>
      </c>
      <c r="C20" s="19">
        <v>8</v>
      </c>
      <c r="D20" s="19">
        <f t="shared" si="3"/>
        <v>0</v>
      </c>
      <c r="E20" s="19">
        <f t="shared" si="0"/>
        <v>0</v>
      </c>
      <c r="F20" s="19">
        <f t="shared" si="1"/>
        <v>0</v>
      </c>
      <c r="G20" s="22">
        <f t="shared" si="2"/>
        <v>0</v>
      </c>
    </row>
    <row r="21" spans="1:8" x14ac:dyDescent="0.35">
      <c r="A21" s="36" t="s">
        <v>78</v>
      </c>
      <c r="B21" s="3">
        <v>0</v>
      </c>
      <c r="C21" s="19">
        <v>8</v>
      </c>
      <c r="D21" s="19">
        <f t="shared" si="3"/>
        <v>0</v>
      </c>
      <c r="E21" s="19">
        <f t="shared" si="0"/>
        <v>0</v>
      </c>
      <c r="F21" s="19">
        <f t="shared" si="1"/>
        <v>0</v>
      </c>
      <c r="G21" s="22">
        <f t="shared" si="2"/>
        <v>0</v>
      </c>
    </row>
    <row r="22" spans="1:8" x14ac:dyDescent="0.35">
      <c r="A22" s="36" t="s">
        <v>79</v>
      </c>
      <c r="B22" s="3">
        <v>0</v>
      </c>
      <c r="C22" s="19">
        <v>4</v>
      </c>
      <c r="D22" s="19">
        <f t="shared" si="3"/>
        <v>0</v>
      </c>
      <c r="E22" s="19">
        <f t="shared" si="0"/>
        <v>0</v>
      </c>
      <c r="F22" s="19">
        <f t="shared" si="1"/>
        <v>0</v>
      </c>
      <c r="G22" s="22">
        <f t="shared" si="2"/>
        <v>0</v>
      </c>
    </row>
    <row r="23" spans="1:8" x14ac:dyDescent="0.35">
      <c r="A23" s="41" t="s">
        <v>112</v>
      </c>
      <c r="B23" s="3">
        <v>0</v>
      </c>
      <c r="C23" s="19">
        <v>8</v>
      </c>
      <c r="D23" s="19">
        <f t="shared" si="3"/>
        <v>0</v>
      </c>
      <c r="E23" s="19">
        <f t="shared" si="0"/>
        <v>0</v>
      </c>
      <c r="F23" s="19">
        <f t="shared" si="1"/>
        <v>0</v>
      </c>
      <c r="G23" s="22">
        <f t="shared" si="2"/>
        <v>0</v>
      </c>
    </row>
    <row r="24" spans="1:8" x14ac:dyDescent="0.35">
      <c r="A24" s="36" t="s">
        <v>113</v>
      </c>
      <c r="B24" s="3">
        <v>0</v>
      </c>
      <c r="C24" s="19">
        <v>40</v>
      </c>
      <c r="D24" s="19">
        <f t="shared" si="3"/>
        <v>0</v>
      </c>
      <c r="E24" s="19">
        <f t="shared" si="0"/>
        <v>0</v>
      </c>
      <c r="F24" s="19">
        <f t="shared" si="1"/>
        <v>0</v>
      </c>
      <c r="G24" s="22">
        <f t="shared" si="2"/>
        <v>0</v>
      </c>
    </row>
    <row r="25" spans="1:8" x14ac:dyDescent="0.35">
      <c r="A25" s="36" t="s">
        <v>114</v>
      </c>
      <c r="B25" s="3">
        <v>0</v>
      </c>
      <c r="C25" s="19">
        <v>40</v>
      </c>
      <c r="D25" s="19">
        <f t="shared" si="3"/>
        <v>0</v>
      </c>
      <c r="E25" s="19">
        <f t="shared" si="0"/>
        <v>0</v>
      </c>
      <c r="F25" s="19">
        <f t="shared" si="1"/>
        <v>0</v>
      </c>
      <c r="G25" s="22">
        <f t="shared" si="2"/>
        <v>0</v>
      </c>
    </row>
    <row r="26" spans="1:8" x14ac:dyDescent="0.35">
      <c r="A26" s="36" t="s">
        <v>115</v>
      </c>
      <c r="B26" s="3">
        <v>48</v>
      </c>
      <c r="C26" s="19">
        <v>40</v>
      </c>
      <c r="D26" s="23">
        <f>B26*C26</f>
        <v>1920</v>
      </c>
      <c r="E26" s="19">
        <f t="shared" si="0"/>
        <v>96</v>
      </c>
      <c r="F26" s="19">
        <f t="shared" si="1"/>
        <v>192</v>
      </c>
      <c r="G26" s="24">
        <f t="shared" si="2"/>
        <v>112765.43999999999</v>
      </c>
      <c r="H26" s="43"/>
    </row>
    <row r="27" spans="1:8" x14ac:dyDescent="0.35">
      <c r="A27" s="36" t="s">
        <v>116</v>
      </c>
      <c r="B27" s="13">
        <f>B26*0.2</f>
        <v>9.6000000000000014</v>
      </c>
      <c r="C27" s="19">
        <v>16</v>
      </c>
      <c r="D27" s="19">
        <f t="shared" si="3"/>
        <v>153.60000000000002</v>
      </c>
      <c r="E27" s="19">
        <f t="shared" si="0"/>
        <v>7.6800000000000015</v>
      </c>
      <c r="F27" s="19">
        <f t="shared" si="1"/>
        <v>15.360000000000003</v>
      </c>
      <c r="G27" s="24">
        <f t="shared" si="2"/>
        <v>9021.235200000001</v>
      </c>
      <c r="H27" s="43"/>
    </row>
    <row r="28" spans="1:8" x14ac:dyDescent="0.35">
      <c r="A28" s="36" t="s">
        <v>117</v>
      </c>
      <c r="B28" s="19">
        <v>0</v>
      </c>
      <c r="C28" s="19">
        <v>4</v>
      </c>
      <c r="D28" s="19">
        <f t="shared" si="3"/>
        <v>0</v>
      </c>
      <c r="E28" s="19">
        <f t="shared" si="0"/>
        <v>0</v>
      </c>
      <c r="F28" s="19">
        <f t="shared" si="1"/>
        <v>0</v>
      </c>
      <c r="G28" s="22">
        <f t="shared" si="2"/>
        <v>0</v>
      </c>
    </row>
    <row r="29" spans="1:8" x14ac:dyDescent="0.35">
      <c r="A29" s="36" t="s">
        <v>80</v>
      </c>
      <c r="B29" s="19">
        <v>0</v>
      </c>
      <c r="C29" s="19">
        <v>200</v>
      </c>
      <c r="D29" s="19">
        <f t="shared" si="3"/>
        <v>0</v>
      </c>
      <c r="E29" s="19">
        <f t="shared" si="0"/>
        <v>0</v>
      </c>
      <c r="F29" s="19">
        <f t="shared" si="1"/>
        <v>0</v>
      </c>
      <c r="G29" s="22">
        <f t="shared" si="2"/>
        <v>0</v>
      </c>
    </row>
    <row r="30" spans="1:8" x14ac:dyDescent="0.35">
      <c r="A30" s="30" t="s">
        <v>93</v>
      </c>
      <c r="B30" s="35"/>
      <c r="C30" s="19"/>
      <c r="D30" s="98">
        <f>ROUND(SUM(D5:F29),-1)</f>
        <v>2720</v>
      </c>
      <c r="E30" s="98"/>
      <c r="F30" s="98"/>
      <c r="G30" s="25">
        <f>ROUND(SUM(G5:G29),-3)</f>
        <v>139000</v>
      </c>
    </row>
    <row r="32" spans="1:8" x14ac:dyDescent="0.35">
      <c r="A32" s="38" t="s">
        <v>56</v>
      </c>
    </row>
    <row r="33" spans="1:24" ht="15.5" x14ac:dyDescent="0.35">
      <c r="A33" s="91" t="s">
        <v>209</v>
      </c>
      <c r="B33" s="91"/>
      <c r="C33" s="91"/>
      <c r="D33" s="91"/>
      <c r="E33" s="91"/>
      <c r="F33" s="91"/>
      <c r="G33" s="91"/>
      <c r="H33" s="86"/>
      <c r="I33" s="86"/>
      <c r="J33" s="86"/>
      <c r="K33" s="86"/>
      <c r="L33" s="86"/>
      <c r="M33" s="86"/>
      <c r="N33" s="86"/>
      <c r="O33" s="86"/>
      <c r="P33" s="82"/>
      <c r="Q33" s="82"/>
      <c r="R33" s="82"/>
      <c r="S33" s="82"/>
      <c r="T33" s="82"/>
      <c r="U33" s="82"/>
      <c r="V33" s="82"/>
      <c r="W33" s="82"/>
      <c r="X33" s="82"/>
    </row>
    <row r="34" spans="1:24" ht="38" customHeight="1" x14ac:dyDescent="0.35">
      <c r="A34" s="102" t="s">
        <v>131</v>
      </c>
      <c r="B34" s="102"/>
      <c r="C34" s="102"/>
      <c r="D34" s="102"/>
      <c r="E34" s="102"/>
      <c r="F34" s="102"/>
      <c r="G34" s="102"/>
      <c r="H34" s="86"/>
      <c r="I34" s="86"/>
      <c r="J34" s="86"/>
      <c r="K34" s="86"/>
      <c r="L34" s="86"/>
      <c r="M34" s="86"/>
      <c r="N34" s="86"/>
      <c r="O34" s="86"/>
    </row>
    <row r="35" spans="1:24" ht="18.5" x14ac:dyDescent="0.35">
      <c r="A35" s="95" t="s">
        <v>64</v>
      </c>
      <c r="B35" s="95"/>
      <c r="C35" s="95"/>
      <c r="D35" s="95"/>
      <c r="E35" s="95"/>
      <c r="F35" s="95"/>
      <c r="G35" s="95"/>
    </row>
    <row r="36" spans="1:24" ht="15.5" x14ac:dyDescent="0.35">
      <c r="A36" s="91" t="s">
        <v>125</v>
      </c>
      <c r="B36" s="91"/>
      <c r="C36" s="91"/>
      <c r="D36" s="91"/>
      <c r="E36" s="91"/>
      <c r="F36" s="91"/>
      <c r="G36" s="91"/>
    </row>
    <row r="37" spans="1:24" ht="15.5" x14ac:dyDescent="0.35">
      <c r="A37" s="91" t="s">
        <v>126</v>
      </c>
      <c r="B37" s="91"/>
      <c r="C37" s="91"/>
      <c r="D37" s="91"/>
      <c r="E37" s="91"/>
      <c r="F37" s="91"/>
      <c r="G37" s="91"/>
    </row>
    <row r="38" spans="1:24" ht="15.5" x14ac:dyDescent="0.35">
      <c r="A38" s="91" t="s">
        <v>91</v>
      </c>
      <c r="B38" s="91"/>
      <c r="C38" s="91"/>
      <c r="D38" s="91"/>
      <c r="E38" s="91"/>
      <c r="F38" s="91"/>
      <c r="G38" s="91"/>
    </row>
    <row r="39" spans="1:24" ht="15.5" x14ac:dyDescent="0.35">
      <c r="A39" s="91" t="s">
        <v>92</v>
      </c>
      <c r="B39" s="91"/>
      <c r="C39" s="91"/>
      <c r="D39" s="91"/>
      <c r="E39" s="91"/>
      <c r="F39" s="91"/>
      <c r="G39" s="91"/>
    </row>
    <row r="40" spans="1:24" ht="15.5" x14ac:dyDescent="0.35">
      <c r="A40" s="91" t="s">
        <v>59</v>
      </c>
      <c r="B40" s="91"/>
      <c r="C40" s="91"/>
      <c r="D40" s="91"/>
      <c r="E40" s="91"/>
      <c r="F40" s="91"/>
      <c r="G40" s="91"/>
    </row>
  </sheetData>
  <mergeCells count="9">
    <mergeCell ref="D30:F30"/>
    <mergeCell ref="A34:G34"/>
    <mergeCell ref="A33:G33"/>
    <mergeCell ref="A40:G40"/>
    <mergeCell ref="A39:G39"/>
    <mergeCell ref="A38:G38"/>
    <mergeCell ref="A37:G37"/>
    <mergeCell ref="A36:G36"/>
    <mergeCell ref="A35:G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7"/>
  <sheetViews>
    <sheetView topLeftCell="A13" workbookViewId="0">
      <selection activeCell="K24" sqref="K24"/>
    </sheetView>
  </sheetViews>
  <sheetFormatPr defaultRowHeight="14.5" x14ac:dyDescent="0.35"/>
  <cols>
    <col min="1" max="1" width="39.453125" customWidth="1"/>
    <col min="2" max="2" width="11.36328125" customWidth="1"/>
    <col min="3" max="3" width="11.6328125" customWidth="1"/>
    <col min="5" max="5" width="10.6328125" customWidth="1"/>
    <col min="7" max="7" width="13.36328125" customWidth="1"/>
  </cols>
  <sheetData>
    <row r="1" spans="1:21" ht="15" x14ac:dyDescent="0.35">
      <c r="A1" s="34" t="s">
        <v>95</v>
      </c>
    </row>
    <row r="2" spans="1:21" ht="15" x14ac:dyDescent="0.35">
      <c r="A2" s="40" t="s">
        <v>94</v>
      </c>
      <c r="D2">
        <v>52.37</v>
      </c>
      <c r="E2">
        <v>70.56</v>
      </c>
      <c r="F2">
        <v>28.34</v>
      </c>
    </row>
    <row r="3" spans="1:21" ht="52.5" x14ac:dyDescent="0.35">
      <c r="A3" s="27" t="s">
        <v>0</v>
      </c>
      <c r="B3" s="31" t="s">
        <v>84</v>
      </c>
      <c r="C3" s="37" t="s">
        <v>82</v>
      </c>
      <c r="D3" s="31" t="s">
        <v>87</v>
      </c>
      <c r="E3" s="31" t="s">
        <v>86</v>
      </c>
      <c r="F3" s="31" t="s">
        <v>85</v>
      </c>
      <c r="G3" s="31" t="s">
        <v>83</v>
      </c>
    </row>
    <row r="4" spans="1:21" x14ac:dyDescent="0.35">
      <c r="A4" s="15" t="s">
        <v>19</v>
      </c>
      <c r="B4" s="19" t="s">
        <v>1</v>
      </c>
      <c r="C4" s="19"/>
      <c r="D4" s="19"/>
      <c r="E4" s="19"/>
      <c r="F4" s="19"/>
      <c r="G4" s="20"/>
    </row>
    <row r="5" spans="1:21" x14ac:dyDescent="0.35">
      <c r="A5" s="15" t="s">
        <v>68</v>
      </c>
      <c r="B5" s="19">
        <v>0</v>
      </c>
      <c r="C5" s="19">
        <v>4</v>
      </c>
      <c r="D5" s="19">
        <f>B5*C5</f>
        <v>0</v>
      </c>
      <c r="E5" s="19">
        <f>D5*0.05</f>
        <v>0</v>
      </c>
      <c r="F5" s="19">
        <f>D5*0.1</f>
        <v>0</v>
      </c>
      <c r="G5" s="22">
        <f>$D$2*D5+$E$2*E5+$F$2*F5</f>
        <v>0</v>
      </c>
      <c r="H5" s="43"/>
    </row>
    <row r="6" spans="1:21" x14ac:dyDescent="0.35">
      <c r="A6" s="36" t="s">
        <v>69</v>
      </c>
      <c r="B6" s="19"/>
      <c r="C6" s="19"/>
      <c r="D6" s="19"/>
      <c r="E6" s="19"/>
      <c r="F6" s="19"/>
      <c r="G6" s="22"/>
    </row>
    <row r="7" spans="1:21" x14ac:dyDescent="0.35">
      <c r="A7" s="36" t="s">
        <v>70</v>
      </c>
      <c r="B7" s="19"/>
      <c r="C7" s="19" t="s">
        <v>65</v>
      </c>
      <c r="D7" s="19"/>
      <c r="E7" s="19"/>
      <c r="F7" s="19"/>
      <c r="G7" s="22"/>
    </row>
    <row r="8" spans="1:21" ht="23" x14ac:dyDescent="0.35">
      <c r="A8" s="15" t="s">
        <v>71</v>
      </c>
      <c r="B8" s="19">
        <v>0</v>
      </c>
      <c r="C8" s="19">
        <v>48</v>
      </c>
      <c r="D8" s="19">
        <f t="shared" ref="D8:D27" si="0">B8*C8</f>
        <v>0</v>
      </c>
      <c r="E8" s="19">
        <f t="shared" ref="E8:E27" si="1">D8*0.05</f>
        <v>0</v>
      </c>
      <c r="F8" s="19">
        <f t="shared" ref="F8:F27" si="2">D8*0.1</f>
        <v>0</v>
      </c>
      <c r="G8" s="22">
        <f t="shared" ref="G8:G27" si="3">$D$2*D8+$E$2*E8+$F$2*F8</f>
        <v>0</v>
      </c>
    </row>
    <row r="9" spans="1:21" x14ac:dyDescent="0.35">
      <c r="A9" s="36" t="s">
        <v>96</v>
      </c>
      <c r="B9" s="19">
        <v>0</v>
      </c>
      <c r="C9" s="19">
        <v>10</v>
      </c>
      <c r="D9" s="19">
        <f t="shared" si="0"/>
        <v>0</v>
      </c>
      <c r="E9" s="19">
        <f t="shared" si="1"/>
        <v>0</v>
      </c>
      <c r="F9" s="19">
        <f t="shared" si="2"/>
        <v>0</v>
      </c>
      <c r="G9" s="22">
        <f t="shared" si="3"/>
        <v>0</v>
      </c>
    </row>
    <row r="10" spans="1:21" x14ac:dyDescent="0.35">
      <c r="A10" s="36" t="s">
        <v>97</v>
      </c>
      <c r="B10" s="3">
        <v>1.8</v>
      </c>
      <c r="C10" s="3">
        <v>24</v>
      </c>
      <c r="D10" s="19">
        <f>B10*C10</f>
        <v>43.2</v>
      </c>
      <c r="E10" s="19">
        <f t="shared" si="1"/>
        <v>2.16</v>
      </c>
      <c r="F10" s="19">
        <f t="shared" si="2"/>
        <v>4.32</v>
      </c>
      <c r="G10" s="24">
        <f t="shared" si="3"/>
        <v>2537.2224000000001</v>
      </c>
      <c r="H10" s="87"/>
      <c r="I10" s="87"/>
      <c r="J10" s="87"/>
      <c r="K10" s="87"/>
      <c r="L10" s="87"/>
      <c r="M10" s="87"/>
      <c r="N10" s="87"/>
      <c r="O10" s="87"/>
      <c r="P10" s="87"/>
      <c r="Q10" s="87"/>
      <c r="R10" s="87"/>
      <c r="S10" s="87"/>
      <c r="T10" s="87"/>
      <c r="U10" s="87"/>
    </row>
    <row r="11" spans="1:21" x14ac:dyDescent="0.35">
      <c r="A11" s="36" t="s">
        <v>36</v>
      </c>
      <c r="B11" s="3"/>
      <c r="C11" s="3"/>
      <c r="D11" s="19"/>
      <c r="E11" s="19"/>
      <c r="F11" s="19"/>
      <c r="G11" s="22"/>
    </row>
    <row r="12" spans="1:21" x14ac:dyDescent="0.35">
      <c r="A12" s="36" t="s">
        <v>37</v>
      </c>
      <c r="B12" s="3"/>
      <c r="C12" s="3"/>
      <c r="D12" s="19"/>
      <c r="E12" s="19"/>
      <c r="F12" s="19"/>
      <c r="G12" s="22"/>
    </row>
    <row r="13" spans="1:21" x14ac:dyDescent="0.35">
      <c r="A13" s="36" t="s">
        <v>81</v>
      </c>
      <c r="B13" s="3"/>
      <c r="C13" s="3"/>
      <c r="D13" s="19"/>
      <c r="E13" s="19"/>
      <c r="F13" s="19"/>
      <c r="G13" s="22"/>
    </row>
    <row r="14" spans="1:21" x14ac:dyDescent="0.35">
      <c r="A14" s="36" t="s">
        <v>73</v>
      </c>
      <c r="B14" s="3">
        <v>0</v>
      </c>
      <c r="C14" s="3">
        <v>8</v>
      </c>
      <c r="D14" s="19">
        <f t="shared" si="0"/>
        <v>0</v>
      </c>
      <c r="E14" s="19">
        <f t="shared" si="1"/>
        <v>0</v>
      </c>
      <c r="F14" s="19">
        <f t="shared" si="2"/>
        <v>0</v>
      </c>
      <c r="G14" s="22">
        <f t="shared" si="3"/>
        <v>0</v>
      </c>
    </row>
    <row r="15" spans="1:21" x14ac:dyDescent="0.35">
      <c r="A15" s="36" t="s">
        <v>74</v>
      </c>
      <c r="B15" s="3">
        <v>0</v>
      </c>
      <c r="C15" s="3">
        <v>8</v>
      </c>
      <c r="D15" s="19">
        <f t="shared" si="0"/>
        <v>0</v>
      </c>
      <c r="E15" s="19">
        <f t="shared" si="1"/>
        <v>0</v>
      </c>
      <c r="F15" s="19">
        <f t="shared" si="2"/>
        <v>0</v>
      </c>
      <c r="G15" s="22">
        <f t="shared" si="3"/>
        <v>0</v>
      </c>
    </row>
    <row r="16" spans="1:21" x14ac:dyDescent="0.35">
      <c r="A16" s="36" t="s">
        <v>75</v>
      </c>
      <c r="B16" s="3">
        <v>0</v>
      </c>
      <c r="C16" s="3">
        <v>8</v>
      </c>
      <c r="D16" s="19">
        <f t="shared" si="0"/>
        <v>0</v>
      </c>
      <c r="E16" s="19">
        <f t="shared" si="1"/>
        <v>0</v>
      </c>
      <c r="F16" s="19">
        <f t="shared" si="2"/>
        <v>0</v>
      </c>
      <c r="G16" s="22">
        <f t="shared" si="3"/>
        <v>0</v>
      </c>
    </row>
    <row r="17" spans="1:12" x14ac:dyDescent="0.35">
      <c r="A17" s="36" t="s">
        <v>76</v>
      </c>
      <c r="B17" s="3">
        <v>0</v>
      </c>
      <c r="C17" s="3">
        <v>8</v>
      </c>
      <c r="D17" s="19">
        <f t="shared" si="0"/>
        <v>0</v>
      </c>
      <c r="E17" s="19">
        <f t="shared" si="1"/>
        <v>0</v>
      </c>
      <c r="F17" s="19">
        <f t="shared" si="2"/>
        <v>0</v>
      </c>
      <c r="G17" s="22">
        <f t="shared" si="3"/>
        <v>0</v>
      </c>
    </row>
    <row r="18" spans="1:12" x14ac:dyDescent="0.35">
      <c r="A18" s="36" t="s">
        <v>77</v>
      </c>
      <c r="B18" s="3">
        <v>0</v>
      </c>
      <c r="C18" s="3">
        <v>8</v>
      </c>
      <c r="D18" s="19">
        <f t="shared" si="0"/>
        <v>0</v>
      </c>
      <c r="E18" s="19">
        <f t="shared" si="1"/>
        <v>0</v>
      </c>
      <c r="F18" s="19">
        <f t="shared" si="2"/>
        <v>0</v>
      </c>
      <c r="G18" s="22">
        <f t="shared" si="3"/>
        <v>0</v>
      </c>
    </row>
    <row r="19" spans="1:12" x14ac:dyDescent="0.35">
      <c r="A19" s="36" t="s">
        <v>78</v>
      </c>
      <c r="B19" s="3">
        <v>0</v>
      </c>
      <c r="C19" s="3">
        <v>8</v>
      </c>
      <c r="D19" s="19">
        <f t="shared" si="0"/>
        <v>0</v>
      </c>
      <c r="E19" s="19">
        <f t="shared" si="1"/>
        <v>0</v>
      </c>
      <c r="F19" s="19">
        <f t="shared" si="2"/>
        <v>0</v>
      </c>
      <c r="G19" s="22">
        <f t="shared" si="3"/>
        <v>0</v>
      </c>
    </row>
    <row r="20" spans="1:12" x14ac:dyDescent="0.35">
      <c r="A20" s="36" t="s">
        <v>79</v>
      </c>
      <c r="B20" s="3">
        <v>0</v>
      </c>
      <c r="C20" s="3">
        <v>4</v>
      </c>
      <c r="D20" s="19">
        <f t="shared" si="0"/>
        <v>0</v>
      </c>
      <c r="E20" s="19">
        <f t="shared" si="1"/>
        <v>0</v>
      </c>
      <c r="F20" s="19">
        <f t="shared" si="2"/>
        <v>0</v>
      </c>
      <c r="G20" s="22">
        <f t="shared" si="3"/>
        <v>0</v>
      </c>
    </row>
    <row r="21" spans="1:12" x14ac:dyDescent="0.35">
      <c r="A21" s="41" t="s">
        <v>112</v>
      </c>
      <c r="B21" s="3">
        <v>0</v>
      </c>
      <c r="C21" s="3">
        <v>8</v>
      </c>
      <c r="D21" s="19">
        <f>B21*C21</f>
        <v>0</v>
      </c>
      <c r="E21" s="19">
        <f t="shared" si="1"/>
        <v>0</v>
      </c>
      <c r="F21" s="19">
        <f t="shared" si="2"/>
        <v>0</v>
      </c>
      <c r="G21" s="22">
        <f t="shared" si="3"/>
        <v>0</v>
      </c>
    </row>
    <row r="22" spans="1:12" ht="15.5" x14ac:dyDescent="0.35">
      <c r="A22" s="36" t="s">
        <v>113</v>
      </c>
      <c r="B22" s="3">
        <v>0</v>
      </c>
      <c r="C22" s="3">
        <v>40</v>
      </c>
      <c r="D22" s="19">
        <f t="shared" si="0"/>
        <v>0</v>
      </c>
      <c r="E22" s="19">
        <f t="shared" si="1"/>
        <v>0</v>
      </c>
      <c r="F22" s="19">
        <f t="shared" si="2"/>
        <v>0</v>
      </c>
      <c r="G22" s="22">
        <f t="shared" si="3"/>
        <v>0</v>
      </c>
      <c r="J22" s="44"/>
    </row>
    <row r="23" spans="1:12" x14ac:dyDescent="0.35">
      <c r="A23" s="36" t="s">
        <v>114</v>
      </c>
      <c r="B23" s="3">
        <v>0</v>
      </c>
      <c r="C23" s="3">
        <v>40</v>
      </c>
      <c r="D23" s="19">
        <f t="shared" si="0"/>
        <v>0</v>
      </c>
      <c r="E23" s="19">
        <f t="shared" si="1"/>
        <v>0</v>
      </c>
      <c r="F23" s="19">
        <f t="shared" si="2"/>
        <v>0</v>
      </c>
      <c r="G23" s="22">
        <f t="shared" si="3"/>
        <v>0</v>
      </c>
    </row>
    <row r="24" spans="1:12" x14ac:dyDescent="0.35">
      <c r="A24" s="36" t="s">
        <v>118</v>
      </c>
      <c r="B24" s="3">
        <v>9</v>
      </c>
      <c r="C24" s="3">
        <v>40</v>
      </c>
      <c r="D24" s="23">
        <f t="shared" si="0"/>
        <v>360</v>
      </c>
      <c r="E24" s="19">
        <f t="shared" si="1"/>
        <v>18</v>
      </c>
      <c r="F24" s="19">
        <f t="shared" si="2"/>
        <v>36</v>
      </c>
      <c r="G24" s="24">
        <f t="shared" si="3"/>
        <v>21143.52</v>
      </c>
      <c r="H24" s="43"/>
    </row>
    <row r="25" spans="1:12" x14ac:dyDescent="0.35">
      <c r="A25" s="36" t="s">
        <v>119</v>
      </c>
      <c r="B25" s="3">
        <v>1.8</v>
      </c>
      <c r="C25" s="3">
        <v>16</v>
      </c>
      <c r="D25" s="19">
        <f t="shared" si="0"/>
        <v>28.8</v>
      </c>
      <c r="E25" s="19">
        <f t="shared" si="1"/>
        <v>1.4400000000000002</v>
      </c>
      <c r="F25" s="19">
        <f t="shared" si="2"/>
        <v>2.8800000000000003</v>
      </c>
      <c r="G25" s="24">
        <f t="shared" si="3"/>
        <v>1691.4816000000001</v>
      </c>
      <c r="H25" s="43"/>
    </row>
    <row r="26" spans="1:12" x14ac:dyDescent="0.35">
      <c r="A26" s="36" t="s">
        <v>117</v>
      </c>
      <c r="B26" s="3">
        <v>0</v>
      </c>
      <c r="C26" s="3">
        <v>4</v>
      </c>
      <c r="D26" s="19">
        <f>B26*C26</f>
        <v>0</v>
      </c>
      <c r="E26" s="19">
        <f t="shared" si="1"/>
        <v>0</v>
      </c>
      <c r="F26" s="19">
        <f t="shared" si="2"/>
        <v>0</v>
      </c>
      <c r="G26" s="22">
        <f t="shared" si="3"/>
        <v>0</v>
      </c>
    </row>
    <row r="27" spans="1:12" x14ac:dyDescent="0.35">
      <c r="A27" s="36" t="s">
        <v>80</v>
      </c>
      <c r="B27" s="19">
        <v>0</v>
      </c>
      <c r="C27" s="19">
        <v>200</v>
      </c>
      <c r="D27" s="19">
        <f t="shared" si="0"/>
        <v>0</v>
      </c>
      <c r="E27" s="19">
        <f t="shared" si="1"/>
        <v>0</v>
      </c>
      <c r="F27" s="19">
        <f t="shared" si="2"/>
        <v>0</v>
      </c>
      <c r="G27" s="22">
        <f t="shared" si="3"/>
        <v>0</v>
      </c>
    </row>
    <row r="28" spans="1:12" x14ac:dyDescent="0.35">
      <c r="A28" s="30" t="s">
        <v>120</v>
      </c>
      <c r="B28" s="35"/>
      <c r="C28" s="19"/>
      <c r="D28" s="98">
        <f>ROUND(SUM(D5:F27),)</f>
        <v>497</v>
      </c>
      <c r="E28" s="98"/>
      <c r="F28" s="98"/>
      <c r="G28" s="25">
        <f>ROUND(SUM(G5:G27),-2)</f>
        <v>25400</v>
      </c>
    </row>
    <row r="30" spans="1:12" x14ac:dyDescent="0.35">
      <c r="A30" s="38" t="s">
        <v>98</v>
      </c>
    </row>
    <row r="31" spans="1:12" ht="15.5" x14ac:dyDescent="0.35">
      <c r="A31" s="103" t="s">
        <v>124</v>
      </c>
      <c r="B31" s="103"/>
      <c r="C31" s="103"/>
      <c r="D31" s="103"/>
      <c r="E31" s="103"/>
      <c r="F31" s="103"/>
      <c r="G31" s="103"/>
    </row>
    <row r="32" spans="1:12" ht="38.4" customHeight="1" x14ac:dyDescent="0.35">
      <c r="A32" s="102" t="s">
        <v>208</v>
      </c>
      <c r="B32" s="102"/>
      <c r="C32" s="102"/>
      <c r="D32" s="102"/>
      <c r="E32" s="102"/>
      <c r="F32" s="102"/>
      <c r="G32" s="102"/>
      <c r="H32" s="82"/>
      <c r="I32" s="82"/>
      <c r="J32" s="82"/>
      <c r="K32" s="82"/>
      <c r="L32" s="82"/>
    </row>
    <row r="33" spans="1:7" ht="15.5" x14ac:dyDescent="0.35">
      <c r="A33" s="103" t="s">
        <v>127</v>
      </c>
      <c r="B33" s="103"/>
      <c r="C33" s="103"/>
      <c r="D33" s="103"/>
      <c r="E33" s="103"/>
      <c r="F33" s="103"/>
      <c r="G33" s="103"/>
    </row>
    <row r="34" spans="1:7" ht="15.5" x14ac:dyDescent="0.35">
      <c r="A34" s="103" t="s">
        <v>128</v>
      </c>
      <c r="B34" s="103"/>
      <c r="C34" s="103"/>
      <c r="D34" s="103"/>
      <c r="E34" s="103"/>
      <c r="F34" s="103"/>
      <c r="G34" s="103"/>
    </row>
    <row r="35" spans="1:7" ht="15.5" x14ac:dyDescent="0.35">
      <c r="A35" s="103" t="s">
        <v>99</v>
      </c>
      <c r="B35" s="103"/>
      <c r="C35" s="103"/>
      <c r="D35" s="103"/>
      <c r="E35" s="103"/>
      <c r="F35" s="103"/>
      <c r="G35" s="103"/>
    </row>
    <row r="36" spans="1:7" ht="15.5" x14ac:dyDescent="0.35">
      <c r="A36" s="103" t="s">
        <v>100</v>
      </c>
      <c r="B36" s="103"/>
      <c r="C36" s="103"/>
      <c r="D36" s="103"/>
      <c r="E36" s="103"/>
      <c r="F36" s="103"/>
      <c r="G36" s="103"/>
    </row>
    <row r="37" spans="1:7" ht="15.5" x14ac:dyDescent="0.35">
      <c r="A37" s="91" t="s">
        <v>123</v>
      </c>
      <c r="B37" s="91"/>
      <c r="C37" s="91"/>
      <c r="D37" s="91"/>
      <c r="E37" s="91"/>
      <c r="F37" s="91"/>
      <c r="G37" s="91"/>
    </row>
  </sheetData>
  <mergeCells count="8">
    <mergeCell ref="D28:F28"/>
    <mergeCell ref="A32:G32"/>
    <mergeCell ref="A37:G37"/>
    <mergeCell ref="A36:G36"/>
    <mergeCell ref="A35:G35"/>
    <mergeCell ref="A34:G34"/>
    <mergeCell ref="A33:G33"/>
    <mergeCell ref="A31:G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A81D-65AE-4131-AF5C-3C86C38BA519}">
  <dimension ref="A1:I12"/>
  <sheetViews>
    <sheetView zoomScaleNormal="100" workbookViewId="0">
      <selection activeCell="A10" sqref="A10:G10"/>
    </sheetView>
  </sheetViews>
  <sheetFormatPr defaultColWidth="22" defaultRowHeight="13" x14ac:dyDescent="0.3"/>
  <cols>
    <col min="1" max="1" width="22" style="46"/>
    <col min="2" max="2" width="17.54296875" style="46" customWidth="1"/>
    <col min="3" max="3" width="17.36328125" style="46" customWidth="1"/>
    <col min="4" max="4" width="22" style="46"/>
    <col min="5" max="5" width="19.90625" style="46" customWidth="1"/>
    <col min="6" max="7" width="16.90625" style="46" customWidth="1"/>
    <col min="8" max="8" width="6" style="46" customWidth="1"/>
    <col min="9" max="16384" width="22" style="46"/>
  </cols>
  <sheetData>
    <row r="1" spans="1:9" x14ac:dyDescent="0.3">
      <c r="A1" s="64"/>
      <c r="B1" s="63"/>
      <c r="C1" s="63"/>
    </row>
    <row r="2" spans="1:9" x14ac:dyDescent="0.3">
      <c r="A2" s="107" t="s">
        <v>149</v>
      </c>
      <c r="B2" s="107"/>
      <c r="C2" s="107"/>
      <c r="D2" s="107"/>
      <c r="E2" s="107"/>
      <c r="F2" s="107"/>
      <c r="G2" s="108"/>
      <c r="H2" s="61"/>
    </row>
    <row r="3" spans="1:9" x14ac:dyDescent="0.3">
      <c r="A3" s="62" t="s">
        <v>148</v>
      </c>
      <c r="B3" s="62" t="s">
        <v>147</v>
      </c>
      <c r="C3" s="62" t="s">
        <v>146</v>
      </c>
      <c r="D3" s="62" t="s">
        <v>145</v>
      </c>
      <c r="E3" s="62" t="s">
        <v>144</v>
      </c>
      <c r="F3" s="62" t="s">
        <v>143</v>
      </c>
      <c r="G3" s="62" t="s">
        <v>142</v>
      </c>
      <c r="H3" s="61"/>
    </row>
    <row r="4" spans="1:9" ht="46.5" customHeight="1" x14ac:dyDescent="0.3">
      <c r="A4" s="62" t="s">
        <v>141</v>
      </c>
      <c r="B4" s="62" t="s">
        <v>140</v>
      </c>
      <c r="C4" s="62" t="s">
        <v>139</v>
      </c>
      <c r="D4" s="62" t="s">
        <v>138</v>
      </c>
      <c r="E4" s="62" t="s">
        <v>137</v>
      </c>
      <c r="F4" s="62" t="s">
        <v>136</v>
      </c>
      <c r="G4" s="62" t="s">
        <v>135</v>
      </c>
      <c r="H4" s="61"/>
    </row>
    <row r="5" spans="1:9" ht="52" x14ac:dyDescent="0.3">
      <c r="A5" s="65" t="s">
        <v>150</v>
      </c>
      <c r="B5" s="55">
        <v>100000</v>
      </c>
      <c r="C5" s="56">
        <v>0</v>
      </c>
      <c r="D5" s="58">
        <f>B5*C5</f>
        <v>0</v>
      </c>
      <c r="E5" s="66">
        <v>9600</v>
      </c>
      <c r="F5" s="67">
        <v>102</v>
      </c>
      <c r="G5" s="66">
        <f>E5*F5</f>
        <v>979200</v>
      </c>
      <c r="H5" s="60"/>
    </row>
    <row r="6" spans="1:9" ht="52" x14ac:dyDescent="0.3">
      <c r="A6" s="65" t="s">
        <v>151</v>
      </c>
      <c r="B6" s="58">
        <v>100000</v>
      </c>
      <c r="C6" s="53">
        <v>0</v>
      </c>
      <c r="D6" s="58">
        <f>B6*C6</f>
        <v>0</v>
      </c>
      <c r="E6" s="58">
        <v>9600</v>
      </c>
      <c r="F6" s="53">
        <v>44</v>
      </c>
      <c r="G6" s="58">
        <f>F6*E6</f>
        <v>422400</v>
      </c>
      <c r="H6" s="60"/>
    </row>
    <row r="7" spans="1:9" ht="46.5" customHeight="1" x14ac:dyDescent="0.3">
      <c r="A7" s="54" t="s">
        <v>134</v>
      </c>
      <c r="B7" s="53"/>
      <c r="C7" s="56">
        <v>0</v>
      </c>
      <c r="D7" s="52">
        <f>ROUND(SUM(D5:D6), -3)</f>
        <v>0</v>
      </c>
      <c r="E7" s="53"/>
      <c r="F7" s="56">
        <f>SUM(F5:F6)</f>
        <v>146</v>
      </c>
      <c r="G7" s="52">
        <f>ROUND(SUM(G5:G6), -4)</f>
        <v>1400000</v>
      </c>
      <c r="I7" s="51">
        <f>D7+G7</f>
        <v>1400000</v>
      </c>
    </row>
    <row r="8" spans="1:9" ht="11.25" customHeight="1" x14ac:dyDescent="0.3">
      <c r="A8" s="50"/>
      <c r="B8" s="49"/>
      <c r="C8" s="49"/>
      <c r="D8" s="48"/>
      <c r="E8" s="49"/>
      <c r="F8" s="49"/>
      <c r="G8" s="48"/>
    </row>
    <row r="9" spans="1:9" ht="45" customHeight="1" x14ac:dyDescent="0.3">
      <c r="A9" s="105" t="s">
        <v>152</v>
      </c>
      <c r="B9" s="106"/>
      <c r="C9" s="106"/>
      <c r="D9" s="106"/>
      <c r="E9" s="106"/>
      <c r="F9" s="106"/>
      <c r="G9" s="106"/>
    </row>
    <row r="10" spans="1:9" ht="38" customHeight="1" x14ac:dyDescent="0.3">
      <c r="A10" s="105" t="s">
        <v>153</v>
      </c>
      <c r="B10" s="106"/>
      <c r="C10" s="106"/>
      <c r="D10" s="106"/>
      <c r="E10" s="106"/>
      <c r="F10" s="106"/>
      <c r="G10" s="106"/>
    </row>
    <row r="11" spans="1:9" ht="22.5" customHeight="1" x14ac:dyDescent="0.3">
      <c r="A11" s="104" t="s">
        <v>133</v>
      </c>
      <c r="B11" s="104"/>
      <c r="C11" s="104"/>
      <c r="D11" s="104"/>
      <c r="E11" s="104"/>
      <c r="F11" s="104"/>
      <c r="G11" s="104"/>
    </row>
    <row r="12" spans="1:9" x14ac:dyDescent="0.3">
      <c r="A12" s="47"/>
      <c r="B12" s="47"/>
      <c r="C12" s="47"/>
      <c r="D12" s="47"/>
      <c r="E12" s="47"/>
      <c r="F12" s="47"/>
      <c r="G12" s="47"/>
    </row>
  </sheetData>
  <mergeCells count="4">
    <mergeCell ref="A11:G11"/>
    <mergeCell ref="A9:G9"/>
    <mergeCell ref="A2:G2"/>
    <mergeCell ref="A10:G10"/>
  </mergeCells>
  <pageMargins left="0.7" right="0.7"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F366-37D1-4E7D-A4FA-57E0284CCAB6}">
  <dimension ref="A1:P26"/>
  <sheetViews>
    <sheetView topLeftCell="A10" workbookViewId="0">
      <selection activeCell="A24" sqref="A24:E25"/>
    </sheetView>
  </sheetViews>
  <sheetFormatPr defaultRowHeight="14.5" x14ac:dyDescent="0.35"/>
  <cols>
    <col min="1" max="1" width="22.36328125" bestFit="1" customWidth="1"/>
    <col min="2" max="2" width="11.90625" customWidth="1"/>
    <col min="3" max="3" width="12.6328125" customWidth="1"/>
    <col min="4" max="4" width="11.453125" customWidth="1"/>
    <col min="5" max="5" width="14.6328125" customWidth="1"/>
  </cols>
  <sheetData>
    <row r="1" spans="1:16" s="46" customFormat="1" ht="15" x14ac:dyDescent="0.3">
      <c r="A1" s="109" t="s">
        <v>160</v>
      </c>
      <c r="B1" s="109"/>
      <c r="C1" s="109"/>
      <c r="D1" s="109"/>
      <c r="E1" s="109"/>
    </row>
    <row r="2" spans="1:16" s="46" customFormat="1" ht="13" x14ac:dyDescent="0.3">
      <c r="A2" s="75" t="s">
        <v>148</v>
      </c>
      <c r="B2" s="75" t="s">
        <v>147</v>
      </c>
      <c r="C2" s="75" t="s">
        <v>146</v>
      </c>
      <c r="D2" s="75" t="s">
        <v>145</v>
      </c>
      <c r="E2" s="75" t="s">
        <v>144</v>
      </c>
    </row>
    <row r="3" spans="1:16" s="46" customFormat="1" ht="104" x14ac:dyDescent="0.3">
      <c r="A3" s="75" t="s">
        <v>159</v>
      </c>
      <c r="B3" s="75" t="s">
        <v>158</v>
      </c>
      <c r="C3" s="75" t="s">
        <v>157</v>
      </c>
      <c r="D3" s="75" t="s">
        <v>156</v>
      </c>
      <c r="E3" s="75" t="s">
        <v>155</v>
      </c>
    </row>
    <row r="4" spans="1:16" s="46" customFormat="1" ht="17.25" customHeight="1" x14ac:dyDescent="0.3">
      <c r="A4" s="108" t="s">
        <v>161</v>
      </c>
      <c r="B4" s="111"/>
      <c r="C4" s="111"/>
      <c r="D4" s="111"/>
      <c r="E4" s="112"/>
    </row>
    <row r="5" spans="1:16" s="46" customFormat="1" ht="23" x14ac:dyDescent="0.3">
      <c r="A5" s="76" t="s">
        <v>162</v>
      </c>
      <c r="B5" s="53">
        <v>0</v>
      </c>
      <c r="C5" s="53">
        <v>3</v>
      </c>
      <c r="D5" s="53">
        <v>0</v>
      </c>
      <c r="E5" s="53">
        <f>(B5*C5)+D5</f>
        <v>0</v>
      </c>
    </row>
    <row r="6" spans="1:16" s="46" customFormat="1" ht="34.5" x14ac:dyDescent="0.3">
      <c r="A6" s="76" t="s">
        <v>163</v>
      </c>
      <c r="B6" s="53">
        <v>0</v>
      </c>
      <c r="C6" s="53">
        <v>4</v>
      </c>
      <c r="D6" s="53">
        <v>0</v>
      </c>
      <c r="E6" s="53">
        <f>(B6*C6)+D6</f>
        <v>0</v>
      </c>
    </row>
    <row r="7" spans="1:16" s="46" customFormat="1" ht="23" x14ac:dyDescent="0.3">
      <c r="A7" s="76" t="s">
        <v>164</v>
      </c>
      <c r="B7" s="53">
        <v>38</v>
      </c>
      <c r="C7" s="53">
        <v>1</v>
      </c>
      <c r="D7" s="53">
        <v>0</v>
      </c>
      <c r="E7" s="53">
        <f>(B7*C7)+D7</f>
        <v>38</v>
      </c>
      <c r="F7" s="88"/>
      <c r="G7" s="88"/>
      <c r="H7" s="88"/>
      <c r="I7" s="88"/>
      <c r="J7" s="88"/>
      <c r="K7" s="88"/>
      <c r="L7" s="88"/>
      <c r="M7" s="88"/>
      <c r="N7" s="88"/>
      <c r="O7" s="88"/>
      <c r="P7" s="88"/>
    </row>
    <row r="8" spans="1:16" s="46" customFormat="1" ht="13" x14ac:dyDescent="0.3">
      <c r="A8" s="76" t="s">
        <v>165</v>
      </c>
      <c r="B8" s="53">
        <f>'Table 1a'!F42</f>
        <v>38</v>
      </c>
      <c r="C8" s="53">
        <v>1</v>
      </c>
      <c r="D8" s="53">
        <v>0</v>
      </c>
      <c r="E8" s="53">
        <f>(B8*C8)+D8</f>
        <v>38</v>
      </c>
      <c r="F8" s="74"/>
    </row>
    <row r="9" spans="1:16" s="46" customFormat="1" ht="28.5" customHeight="1" x14ac:dyDescent="0.3">
      <c r="A9" s="76" t="s">
        <v>166</v>
      </c>
      <c r="B9" s="73">
        <f>ROUND('Table 1a'!F43,0)</f>
        <v>8</v>
      </c>
      <c r="C9" s="53">
        <v>2</v>
      </c>
      <c r="D9" s="53">
        <v>0</v>
      </c>
      <c r="E9" s="53">
        <f>(B9*C9)+D9</f>
        <v>16</v>
      </c>
    </row>
    <row r="10" spans="1:16" s="46" customFormat="1" ht="28.5" customHeight="1" x14ac:dyDescent="0.3">
      <c r="A10" s="76"/>
      <c r="B10" s="73"/>
      <c r="C10" s="53"/>
      <c r="D10" s="62" t="s">
        <v>154</v>
      </c>
      <c r="E10" s="53">
        <f>SUM(E5:E9)</f>
        <v>92</v>
      </c>
    </row>
    <row r="11" spans="1:16" s="46" customFormat="1" ht="20.399999999999999" customHeight="1" x14ac:dyDescent="0.3">
      <c r="A11" s="113" t="s">
        <v>167</v>
      </c>
      <c r="B11" s="114"/>
      <c r="C11" s="114"/>
      <c r="D11" s="114"/>
      <c r="E11" s="115"/>
    </row>
    <row r="12" spans="1:16" s="46" customFormat="1" ht="28.5" customHeight="1" x14ac:dyDescent="0.3">
      <c r="A12" s="76" t="s">
        <v>162</v>
      </c>
      <c r="B12" s="73">
        <v>0</v>
      </c>
      <c r="C12" s="53">
        <v>3</v>
      </c>
      <c r="D12" s="53">
        <v>0</v>
      </c>
      <c r="E12" s="53">
        <f>(B12*C12)+D12</f>
        <v>0</v>
      </c>
    </row>
    <row r="13" spans="1:16" s="46" customFormat="1" ht="34.5" x14ac:dyDescent="0.3">
      <c r="A13" s="76" t="s">
        <v>163</v>
      </c>
      <c r="B13" s="73">
        <v>0</v>
      </c>
      <c r="C13" s="53">
        <v>4</v>
      </c>
      <c r="D13" s="53">
        <v>0</v>
      </c>
      <c r="E13" s="53">
        <f t="shared" ref="E13:E16" si="0">(B13*C13)+D13</f>
        <v>0</v>
      </c>
    </row>
    <row r="14" spans="1:16" s="46" customFormat="1" ht="28.5" customHeight="1" x14ac:dyDescent="0.3">
      <c r="A14" s="76" t="s">
        <v>168</v>
      </c>
      <c r="B14" s="73">
        <v>19</v>
      </c>
      <c r="C14" s="53">
        <v>1</v>
      </c>
      <c r="D14" s="53">
        <v>0</v>
      </c>
      <c r="E14" s="53">
        <f t="shared" si="0"/>
        <v>19</v>
      </c>
      <c r="F14" s="88"/>
      <c r="G14" s="88"/>
      <c r="H14" s="88"/>
      <c r="I14" s="88"/>
      <c r="J14" s="88"/>
      <c r="K14" s="88"/>
      <c r="L14" s="88"/>
      <c r="M14" s="88"/>
      <c r="N14" s="88"/>
      <c r="O14" s="88"/>
      <c r="P14" s="88"/>
    </row>
    <row r="15" spans="1:16" s="46" customFormat="1" ht="28.5" customHeight="1" x14ac:dyDescent="0.3">
      <c r="A15" s="76" t="s">
        <v>165</v>
      </c>
      <c r="B15" s="73">
        <f>'Table 1b'!F42</f>
        <v>19</v>
      </c>
      <c r="C15" s="53">
        <v>1</v>
      </c>
      <c r="D15" s="53">
        <v>0</v>
      </c>
      <c r="E15" s="53">
        <f t="shared" si="0"/>
        <v>19</v>
      </c>
    </row>
    <row r="16" spans="1:16" s="46" customFormat="1" ht="28.5" customHeight="1" x14ac:dyDescent="0.3">
      <c r="A16" s="76" t="s">
        <v>166</v>
      </c>
      <c r="B16" s="73">
        <f>'Table 1b'!F43</f>
        <v>3.8000000000000003</v>
      </c>
      <c r="C16" s="53">
        <v>2</v>
      </c>
      <c r="D16" s="53">
        <v>0</v>
      </c>
      <c r="E16" s="73">
        <f t="shared" si="0"/>
        <v>7.6000000000000005</v>
      </c>
    </row>
    <row r="17" spans="1:11" s="46" customFormat="1" ht="28.5" customHeight="1" x14ac:dyDescent="0.3">
      <c r="A17" s="76"/>
      <c r="B17" s="57"/>
      <c r="C17" s="53"/>
      <c r="D17" s="62" t="s">
        <v>154</v>
      </c>
      <c r="E17" s="73">
        <f>SUM(E12:E16)</f>
        <v>45.6</v>
      </c>
    </row>
    <row r="18" spans="1:11" s="46" customFormat="1" ht="21.65" customHeight="1" x14ac:dyDescent="0.3">
      <c r="A18" s="113" t="s">
        <v>169</v>
      </c>
      <c r="B18" s="114"/>
      <c r="C18" s="114"/>
      <c r="D18" s="114"/>
      <c r="E18" s="115"/>
    </row>
    <row r="19" spans="1:11" s="46" customFormat="1" ht="28.5" customHeight="1" x14ac:dyDescent="0.3">
      <c r="A19" s="76" t="s">
        <v>170</v>
      </c>
      <c r="B19" s="57">
        <f>'Table 1c'!B12</f>
        <v>9.6000000000000014</v>
      </c>
      <c r="C19" s="53">
        <v>1</v>
      </c>
      <c r="D19" s="62">
        <v>0</v>
      </c>
      <c r="E19" s="73">
        <f>ROUND((B19*C19)+D19,0)</f>
        <v>10</v>
      </c>
      <c r="F19" s="88"/>
      <c r="G19" s="88"/>
      <c r="H19" s="88"/>
      <c r="I19" s="88"/>
      <c r="J19" s="88"/>
      <c r="K19" s="88"/>
    </row>
    <row r="20" spans="1:11" s="46" customFormat="1" ht="28.5" customHeight="1" x14ac:dyDescent="0.3">
      <c r="A20" s="76" t="s">
        <v>171</v>
      </c>
      <c r="B20" s="57">
        <f>'Table 1c'!B26</f>
        <v>48</v>
      </c>
      <c r="C20" s="53">
        <v>1</v>
      </c>
      <c r="D20" s="62">
        <v>0</v>
      </c>
      <c r="E20" s="53">
        <f>(B20*C20)+D20</f>
        <v>48</v>
      </c>
    </row>
    <row r="21" spans="1:11" s="46" customFormat="1" ht="29.25" customHeight="1" x14ac:dyDescent="0.3">
      <c r="A21" s="76" t="s">
        <v>172</v>
      </c>
      <c r="B21" s="73">
        <f>'Table 1c'!B27</f>
        <v>9.6000000000000014</v>
      </c>
      <c r="C21" s="53">
        <v>1</v>
      </c>
      <c r="D21" s="53">
        <v>0</v>
      </c>
      <c r="E21" s="73">
        <f>ROUND((B21*C21)+D21,0)</f>
        <v>10</v>
      </c>
    </row>
    <row r="22" spans="1:11" s="46" customFormat="1" ht="13" x14ac:dyDescent="0.3">
      <c r="A22" s="59"/>
      <c r="B22" s="53"/>
      <c r="C22" s="53"/>
      <c r="D22" s="62" t="s">
        <v>154</v>
      </c>
      <c r="E22" s="72">
        <f>SUM(E19:E21)</f>
        <v>68</v>
      </c>
    </row>
    <row r="23" spans="1:11" s="46" customFormat="1" ht="9.75" customHeight="1" x14ac:dyDescent="0.3">
      <c r="A23" s="71"/>
      <c r="B23" s="70"/>
      <c r="C23" s="70"/>
      <c r="D23" s="69"/>
      <c r="E23" s="68"/>
    </row>
    <row r="24" spans="1:11" s="46" customFormat="1" ht="18" customHeight="1" x14ac:dyDescent="0.3">
      <c r="A24" s="110" t="s">
        <v>216</v>
      </c>
      <c r="B24" s="110"/>
      <c r="C24" s="110"/>
      <c r="D24" s="110"/>
      <c r="E24" s="110"/>
    </row>
    <row r="25" spans="1:11" s="46" customFormat="1" ht="37.25" customHeight="1" x14ac:dyDescent="0.3">
      <c r="A25" s="110"/>
      <c r="B25" s="110"/>
      <c r="C25" s="110"/>
      <c r="D25" s="110"/>
      <c r="E25" s="110"/>
    </row>
    <row r="26" spans="1:11" s="46" customFormat="1" ht="13" x14ac:dyDescent="0.3">
      <c r="A26" s="77"/>
      <c r="B26" s="77"/>
      <c r="C26" s="77"/>
      <c r="D26" s="77"/>
      <c r="E26" s="77"/>
    </row>
  </sheetData>
  <mergeCells count="5">
    <mergeCell ref="A1:E1"/>
    <mergeCell ref="A24:E25"/>
    <mergeCell ref="A4:E4"/>
    <mergeCell ref="A11:E11"/>
    <mergeCell ref="A18:E18"/>
  </mergeCells>
  <pageMargins left="0.7" right="0.7" top="0.75" bottom="0.75" header="0.3" footer="0.3"/>
  <pageSetup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1155-3B23-45A2-A308-DE6A3080E994}">
  <dimension ref="A1:G14"/>
  <sheetViews>
    <sheetView workbookViewId="0">
      <selection activeCell="H6" sqref="H6"/>
    </sheetView>
  </sheetViews>
  <sheetFormatPr defaultColWidth="17.6328125" defaultRowHeight="32" customHeight="1" x14ac:dyDescent="0.35"/>
  <sheetData>
    <row r="1" spans="1:7" s="46" customFormat="1" ht="32" customHeight="1" x14ac:dyDescent="0.3">
      <c r="A1" s="109" t="s">
        <v>182</v>
      </c>
      <c r="B1" s="109"/>
      <c r="C1" s="109"/>
      <c r="D1" s="109"/>
      <c r="E1" s="109"/>
      <c r="F1" s="109"/>
    </row>
    <row r="2" spans="1:7" s="46" customFormat="1" ht="32" customHeight="1" x14ac:dyDescent="0.3">
      <c r="A2" s="78"/>
      <c r="B2" s="116" t="s">
        <v>181</v>
      </c>
      <c r="C2" s="116"/>
      <c r="D2" s="78" t="s">
        <v>180</v>
      </c>
      <c r="E2" s="116"/>
      <c r="F2" s="116"/>
    </row>
    <row r="3" spans="1:7" s="46" customFormat="1" ht="32" customHeight="1" x14ac:dyDescent="0.3">
      <c r="A3" s="78"/>
      <c r="B3" s="79" t="s">
        <v>148</v>
      </c>
      <c r="C3" s="79" t="s">
        <v>147</v>
      </c>
      <c r="D3" s="79" t="s">
        <v>146</v>
      </c>
      <c r="E3" s="79" t="s">
        <v>145</v>
      </c>
      <c r="F3" s="79" t="s">
        <v>144</v>
      </c>
    </row>
    <row r="4" spans="1:7" s="46" customFormat="1" ht="71" customHeight="1" x14ac:dyDescent="0.3">
      <c r="A4" s="79" t="s">
        <v>179</v>
      </c>
      <c r="B4" s="78" t="s">
        <v>178</v>
      </c>
      <c r="C4" s="78" t="s">
        <v>183</v>
      </c>
      <c r="D4" s="78" t="s">
        <v>177</v>
      </c>
      <c r="E4" s="78" t="s">
        <v>176</v>
      </c>
      <c r="F4" s="78" t="s">
        <v>175</v>
      </c>
    </row>
    <row r="5" spans="1:7" s="46" customFormat="1" ht="32" customHeight="1" x14ac:dyDescent="0.3">
      <c r="A5" s="75">
        <v>1</v>
      </c>
      <c r="B5" s="53">
        <v>0</v>
      </c>
      <c r="C5" s="53">
        <v>72</v>
      </c>
      <c r="D5" s="53">
        <v>0</v>
      </c>
      <c r="E5" s="53">
        <v>0</v>
      </c>
      <c r="F5" s="53">
        <f>B5+C5+D5-E5</f>
        <v>72</v>
      </c>
    </row>
    <row r="6" spans="1:7" s="46" customFormat="1" ht="32" customHeight="1" x14ac:dyDescent="0.3">
      <c r="A6" s="75">
        <v>2</v>
      </c>
      <c r="B6" s="53">
        <v>0</v>
      </c>
      <c r="C6" s="53">
        <v>72</v>
      </c>
      <c r="D6" s="53">
        <v>0</v>
      </c>
      <c r="E6" s="53">
        <v>0</v>
      </c>
      <c r="F6" s="53">
        <f>B6+C6+D6-E6</f>
        <v>72</v>
      </c>
    </row>
    <row r="7" spans="1:7" s="46" customFormat="1" ht="32" customHeight="1" x14ac:dyDescent="0.3">
      <c r="A7" s="75">
        <v>3</v>
      </c>
      <c r="B7" s="53">
        <v>0</v>
      </c>
      <c r="C7" s="53">
        <v>72</v>
      </c>
      <c r="D7" s="53">
        <v>0</v>
      </c>
      <c r="E7" s="53">
        <v>0</v>
      </c>
      <c r="F7" s="53">
        <f>B7+C7+D7-E7</f>
        <v>72</v>
      </c>
    </row>
    <row r="8" spans="1:7" s="46" customFormat="1" ht="32" customHeight="1" x14ac:dyDescent="0.3">
      <c r="A8" s="75" t="s">
        <v>174</v>
      </c>
      <c r="B8" s="53">
        <f>AVERAGE(B5:B7)</f>
        <v>0</v>
      </c>
      <c r="C8" s="53">
        <f>AVERAGE(C5:C7)</f>
        <v>72</v>
      </c>
      <c r="D8" s="53">
        <v>0</v>
      </c>
      <c r="E8" s="53">
        <v>0</v>
      </c>
      <c r="F8" s="62">
        <f>AVERAGE(F5:F7)</f>
        <v>72</v>
      </c>
    </row>
    <row r="9" spans="1:7" s="46" customFormat="1" ht="20.399999999999999" customHeight="1" x14ac:dyDescent="0.3">
      <c r="A9" s="117" t="s">
        <v>173</v>
      </c>
      <c r="B9" s="117"/>
      <c r="C9" s="117"/>
      <c r="D9" s="117"/>
      <c r="E9" s="117"/>
      <c r="F9" s="117"/>
    </row>
    <row r="10" spans="1:7" ht="45" customHeight="1" x14ac:dyDescent="0.35">
      <c r="A10" s="104" t="s">
        <v>210</v>
      </c>
      <c r="B10" s="104"/>
      <c r="C10" s="104"/>
      <c r="D10" s="104"/>
      <c r="E10" s="104"/>
      <c r="F10" s="104"/>
      <c r="G10" s="89"/>
    </row>
    <row r="14" spans="1:7" ht="32" customHeight="1" x14ac:dyDescent="0.35">
      <c r="B14" s="83"/>
    </row>
  </sheetData>
  <mergeCells count="5">
    <mergeCell ref="A1:F1"/>
    <mergeCell ref="B2:C2"/>
    <mergeCell ref="E2:F2"/>
    <mergeCell ref="A9:F9"/>
    <mergeCell ref="A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Table 1a</vt:lpstr>
      <vt:lpstr>Table 1b</vt:lpstr>
      <vt:lpstr>Table 1c</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2015-11-09T17:25:23Z</dcterms:created>
  <dcterms:modified xsi:type="dcterms:W3CDTF">2022-08-26T16:26:55Z</dcterms:modified>
</cp:coreProperties>
</file>