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164D7325-31C8-4A84-91B8-DD60BF49D363}" xr6:coauthVersionLast="47" xr6:coauthVersionMax="47" xr10:uidLastSave="{00000000-0000-0000-0000-000000000000}"/>
  <bookViews>
    <workbookView xWindow="-110" yWindow="-110" windowWidth="19420" windowHeight="10420" xr2:uid="{00000000-000D-0000-FFFF-FFFF00000000}"/>
  </bookViews>
  <sheets>
    <sheet name="Summary" sheetId="22" r:id="rId1"/>
    <sheet name="TABLE 1a" sheetId="1" r:id="rId2"/>
    <sheet name="TABLE 1b" sheetId="6" r:id="rId3"/>
    <sheet name="Table 1c" sheetId="12" r:id="rId4"/>
    <sheet name="Table 1d" sheetId="11" r:id="rId5"/>
    <sheet name="TABLE 2a" sheetId="4" r:id="rId6"/>
    <sheet name="TABLE 2b" sheetId="8" r:id="rId7"/>
    <sheet name="Table 2c" sheetId="16" r:id="rId8"/>
    <sheet name="Table 2d" sheetId="15" r:id="rId9"/>
    <sheet name="Capital O&amp;M" sheetId="19" r:id="rId10"/>
    <sheet name="Responses" sheetId="20" r:id="rId11"/>
    <sheet name="Respondents" sheetId="2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5" i="19" l="1"/>
  <c r="D15" i="19"/>
  <c r="E5" i="22"/>
  <c r="E3" i="22" s="1"/>
  <c r="E4" i="22"/>
  <c r="E8" i="22"/>
  <c r="E6" i="22"/>
  <c r="E16" i="20"/>
  <c r="N6" i="11"/>
  <c r="L39" i="11"/>
  <c r="L37" i="11"/>
  <c r="I37" i="11"/>
  <c r="L36" i="11"/>
  <c r="I36" i="11"/>
  <c r="L25" i="11"/>
  <c r="I25" i="11"/>
  <c r="L24" i="11"/>
  <c r="L13" i="11"/>
  <c r="L8" i="11"/>
  <c r="K8" i="11"/>
  <c r="J8" i="11"/>
  <c r="I8" i="11"/>
  <c r="N6" i="6"/>
  <c r="L39" i="6"/>
  <c r="L8" i="6"/>
  <c r="K8" i="6"/>
  <c r="J8" i="6"/>
  <c r="I8" i="6"/>
  <c r="I37" i="6"/>
  <c r="I36" i="6"/>
  <c r="I25" i="6"/>
  <c r="I15" i="19" l="1"/>
  <c r="L31" i="1"/>
  <c r="L9" i="1"/>
  <c r="L36" i="1"/>
  <c r="L35" i="1"/>
  <c r="L24" i="1"/>
  <c r="I36" i="1"/>
  <c r="I35" i="1"/>
  <c r="I24" i="1"/>
  <c r="B29" i="22"/>
  <c r="B25" i="22"/>
  <c r="L38" i="11"/>
  <c r="B28" i="22" s="1"/>
  <c r="B22" i="22"/>
  <c r="B21" i="22"/>
  <c r="B20" i="22"/>
  <c r="B18" i="22"/>
  <c r="B17" i="22"/>
  <c r="L42" i="12"/>
  <c r="B19" i="22"/>
  <c r="B15" i="22"/>
  <c r="B14" i="22"/>
  <c r="B12" i="22"/>
  <c r="B13" i="22"/>
  <c r="B11" i="22"/>
  <c r="L38" i="6"/>
  <c r="B8" i="22"/>
  <c r="B7" i="22"/>
  <c r="B4" i="22"/>
  <c r="L37" i="1"/>
  <c r="F24" i="21"/>
  <c r="E24" i="21"/>
  <c r="D24" i="21"/>
  <c r="C24" i="21"/>
  <c r="B24" i="21"/>
  <c r="F19" i="21"/>
  <c r="E19" i="21"/>
  <c r="D19" i="21"/>
  <c r="C19" i="21"/>
  <c r="B19" i="21"/>
  <c r="F14" i="21"/>
  <c r="E14" i="21"/>
  <c r="D14" i="21"/>
  <c r="C14" i="21"/>
  <c r="B14" i="21"/>
  <c r="C9" i="21"/>
  <c r="D9" i="21"/>
  <c r="E9" i="21"/>
  <c r="F9" i="21"/>
  <c r="B9" i="21"/>
  <c r="E7" i="20"/>
  <c r="E9" i="20"/>
  <c r="E10" i="20"/>
  <c r="E11" i="20"/>
  <c r="E12" i="20"/>
  <c r="E13" i="20"/>
  <c r="E15" i="20"/>
  <c r="E5" i="20"/>
  <c r="G14" i="19"/>
  <c r="G13" i="19"/>
  <c r="G11" i="19"/>
  <c r="D9" i="19"/>
  <c r="G8" i="19"/>
  <c r="D8" i="19"/>
  <c r="G9" i="19"/>
  <c r="B10" i="22" l="1"/>
  <c r="E7" i="22" l="1"/>
  <c r="N19" i="1" l="1"/>
  <c r="B3" i="22" s="1"/>
  <c r="B5" i="22"/>
  <c r="I8" i="12" l="1"/>
  <c r="J8" i="12" l="1"/>
  <c r="K8" i="12"/>
  <c r="L8" i="12" l="1"/>
  <c r="G23" i="12"/>
  <c r="I23" i="12" s="1"/>
  <c r="F5" i="4"/>
  <c r="H5" i="4" s="1"/>
  <c r="F6" i="4"/>
  <c r="H6" i="4" s="1"/>
  <c r="F7" i="4"/>
  <c r="H7" i="4" s="1"/>
  <c r="F8" i="4"/>
  <c r="H8" i="4" s="1"/>
  <c r="F9" i="4"/>
  <c r="H9" i="4" s="1"/>
  <c r="F10" i="4"/>
  <c r="H10" i="4" s="1"/>
  <c r="F4" i="4"/>
  <c r="H4" i="4" s="1"/>
  <c r="F9" i="8"/>
  <c r="H9" i="8" s="1"/>
  <c r="F8" i="8"/>
  <c r="H8" i="8" s="1"/>
  <c r="F7" i="8"/>
  <c r="H7" i="8" s="1"/>
  <c r="I7" i="8" s="1"/>
  <c r="F6" i="8"/>
  <c r="H6" i="8" s="1"/>
  <c r="F5" i="8"/>
  <c r="H5" i="8" s="1"/>
  <c r="F4" i="8"/>
  <c r="H4" i="8" s="1"/>
  <c r="G17" i="6"/>
  <c r="I17" i="6" s="1"/>
  <c r="G18" i="6"/>
  <c r="I18" i="6" s="1"/>
  <c r="G19" i="6"/>
  <c r="I19" i="6"/>
  <c r="J19" i="6" s="1"/>
  <c r="G20" i="6"/>
  <c r="I20" i="6" s="1"/>
  <c r="K20" i="6" s="1"/>
  <c r="G21" i="6"/>
  <c r="I21" i="6" s="1"/>
  <c r="K21" i="6" s="1"/>
  <c r="G22" i="6"/>
  <c r="I22" i="6" s="1"/>
  <c r="K22" i="6" s="1"/>
  <c r="G23" i="6"/>
  <c r="I23" i="6" s="1"/>
  <c r="G24" i="6"/>
  <c r="I24" i="6" s="1"/>
  <c r="G31" i="1"/>
  <c r="I31" i="1" s="1"/>
  <c r="G9" i="1"/>
  <c r="I9" i="1" s="1"/>
  <c r="G11" i="1"/>
  <c r="I11" i="1" s="1"/>
  <c r="K11" i="1" s="1"/>
  <c r="G12" i="1"/>
  <c r="I12" i="1" s="1"/>
  <c r="G13" i="1"/>
  <c r="I13" i="1" s="1"/>
  <c r="G14" i="1"/>
  <c r="I14" i="1" s="1"/>
  <c r="G18" i="1"/>
  <c r="I18" i="1" s="1"/>
  <c r="G19" i="1"/>
  <c r="I19" i="1" s="1"/>
  <c r="J19" i="1" s="1"/>
  <c r="G20" i="1"/>
  <c r="I20" i="1" s="1"/>
  <c r="G21" i="1"/>
  <c r="I21" i="1" s="1"/>
  <c r="G22" i="1"/>
  <c r="I22" i="1" s="1"/>
  <c r="G23" i="1"/>
  <c r="I23" i="1" s="1"/>
  <c r="G10" i="6"/>
  <c r="I10" i="6" s="1"/>
  <c r="G11" i="6"/>
  <c r="I11" i="6" s="1"/>
  <c r="K11" i="6" s="1"/>
  <c r="G12" i="6"/>
  <c r="I12" i="6"/>
  <c r="J12" i="6" s="1"/>
  <c r="G13" i="6"/>
  <c r="I13" i="6"/>
  <c r="J13" i="6" s="1"/>
  <c r="G32" i="6"/>
  <c r="I32" i="6"/>
  <c r="J32" i="6" s="1"/>
  <c r="G10" i="12"/>
  <c r="I10" i="12" s="1"/>
  <c r="G11" i="12"/>
  <c r="I11" i="12" s="1"/>
  <c r="G12" i="12"/>
  <c r="I12" i="12" s="1"/>
  <c r="J12" i="12" s="1"/>
  <c r="G13" i="12"/>
  <c r="I13" i="12" s="1"/>
  <c r="G14" i="12"/>
  <c r="I14" i="12" s="1"/>
  <c r="G15" i="12"/>
  <c r="I15" i="12" s="1"/>
  <c r="G19" i="12"/>
  <c r="I19" i="12" s="1"/>
  <c r="G20" i="12"/>
  <c r="I20" i="12" s="1"/>
  <c r="G21" i="12"/>
  <c r="I21" i="12" s="1"/>
  <c r="G22" i="12"/>
  <c r="I22" i="12" s="1"/>
  <c r="J22" i="12" s="1"/>
  <c r="G24" i="12"/>
  <c r="I24" i="12" s="1"/>
  <c r="G25" i="12"/>
  <c r="I25" i="12" s="1"/>
  <c r="K25" i="12" s="1"/>
  <c r="G26" i="12"/>
  <c r="I26" i="12" s="1"/>
  <c r="K26" i="12" s="1"/>
  <c r="G27" i="12"/>
  <c r="I27" i="12" s="1"/>
  <c r="J27" i="12" s="1"/>
  <c r="G28" i="12"/>
  <c r="I28" i="12" s="1"/>
  <c r="G36" i="12"/>
  <c r="I36" i="12" s="1"/>
  <c r="G10" i="11"/>
  <c r="I10" i="11" s="1"/>
  <c r="G11" i="11"/>
  <c r="I11" i="11" s="1"/>
  <c r="G12" i="11"/>
  <c r="I12" i="11" s="1"/>
  <c r="G13" i="11"/>
  <c r="I13" i="11" s="1"/>
  <c r="G17" i="11"/>
  <c r="I17" i="11" s="1"/>
  <c r="G18" i="11"/>
  <c r="I18" i="11" s="1"/>
  <c r="G19" i="11"/>
  <c r="I19" i="11" s="1"/>
  <c r="J19" i="11" s="1"/>
  <c r="G20" i="11"/>
  <c r="I20" i="11" s="1"/>
  <c r="G21" i="11"/>
  <c r="I21" i="11" s="1"/>
  <c r="J21" i="11" s="1"/>
  <c r="G22" i="11"/>
  <c r="I22" i="11" s="1"/>
  <c r="G23" i="11"/>
  <c r="I23" i="11" s="1"/>
  <c r="G24" i="11"/>
  <c r="I24" i="11" s="1"/>
  <c r="G32" i="11"/>
  <c r="I32" i="11" s="1"/>
  <c r="H14" i="4"/>
  <c r="F10" i="8"/>
  <c r="H10" i="8" s="1"/>
  <c r="F4" i="16"/>
  <c r="H4" i="16" s="1"/>
  <c r="F5" i="16"/>
  <c r="H5" i="16" s="1"/>
  <c r="F6" i="16"/>
  <c r="H6" i="16" s="1"/>
  <c r="F7" i="16"/>
  <c r="H7" i="16"/>
  <c r="I7" i="16" s="1"/>
  <c r="F8" i="16"/>
  <c r="H8" i="16" s="1"/>
  <c r="F9" i="16"/>
  <c r="H9" i="16" s="1"/>
  <c r="F10" i="16"/>
  <c r="H10" i="16" s="1"/>
  <c r="F11" i="16"/>
  <c r="H11" i="16" s="1"/>
  <c r="F12" i="16"/>
  <c r="H12" i="16" s="1"/>
  <c r="I12" i="16" s="1"/>
  <c r="F5" i="15"/>
  <c r="H5" i="15"/>
  <c r="I5" i="15" s="1"/>
  <c r="F6" i="15"/>
  <c r="H6" i="15" s="1"/>
  <c r="J6" i="15" s="1"/>
  <c r="F7" i="15"/>
  <c r="H7" i="15" s="1"/>
  <c r="I7" i="15" s="1"/>
  <c r="F8" i="15"/>
  <c r="H8" i="15" s="1"/>
  <c r="I8" i="15" s="1"/>
  <c r="F9" i="15"/>
  <c r="H9" i="15" s="1"/>
  <c r="F10" i="15"/>
  <c r="H10" i="15"/>
  <c r="J10" i="15" s="1"/>
  <c r="F11" i="15"/>
  <c r="H11" i="15" s="1"/>
  <c r="F12" i="15"/>
  <c r="H12" i="15" s="1"/>
  <c r="K13" i="6"/>
  <c r="I10" i="8" l="1"/>
  <c r="J10" i="8"/>
  <c r="K10" i="8" s="1"/>
  <c r="H13" i="16"/>
  <c r="J4" i="16"/>
  <c r="I4" i="16"/>
  <c r="J12" i="16"/>
  <c r="K12" i="16" s="1"/>
  <c r="J7" i="16"/>
  <c r="K7" i="16" s="1"/>
  <c r="J32" i="11"/>
  <c r="K21" i="11"/>
  <c r="L21" i="11" s="1"/>
  <c r="K24" i="11"/>
  <c r="J24" i="11"/>
  <c r="J18" i="11"/>
  <c r="K18" i="11"/>
  <c r="K12" i="11"/>
  <c r="J12" i="11"/>
  <c r="L12" i="11" s="1"/>
  <c r="J17" i="11"/>
  <c r="K17" i="11"/>
  <c r="K19" i="11"/>
  <c r="L19" i="11" s="1"/>
  <c r="K19" i="6"/>
  <c r="L19" i="6" s="1"/>
  <c r="K10" i="12"/>
  <c r="K27" i="12"/>
  <c r="L27" i="12" s="1"/>
  <c r="K21" i="12"/>
  <c r="J21" i="12"/>
  <c r="J10" i="12"/>
  <c r="K22" i="12"/>
  <c r="L22" i="12" s="1"/>
  <c r="J26" i="12"/>
  <c r="L26" i="12" s="1"/>
  <c r="K32" i="6"/>
  <c r="K12" i="6"/>
  <c r="J21" i="6"/>
  <c r="L21" i="6" s="1"/>
  <c r="J12" i="1"/>
  <c r="K12" i="1"/>
  <c r="K9" i="1"/>
  <c r="J23" i="1"/>
  <c r="K23" i="1"/>
  <c r="K19" i="1"/>
  <c r="K20" i="11"/>
  <c r="J20" i="11"/>
  <c r="J19" i="12"/>
  <c r="K19" i="12"/>
  <c r="J18" i="6"/>
  <c r="K18" i="6"/>
  <c r="J36" i="12"/>
  <c r="I40" i="12" s="1"/>
  <c r="K36" i="12"/>
  <c r="J15" i="12"/>
  <c r="K15" i="12"/>
  <c r="K17" i="6"/>
  <c r="J17" i="6"/>
  <c r="J14" i="1"/>
  <c r="K14" i="1"/>
  <c r="J14" i="12"/>
  <c r="K14" i="12"/>
  <c r="J31" i="1"/>
  <c r="K31" i="1"/>
  <c r="K13" i="1"/>
  <c r="J13" i="1"/>
  <c r="J24" i="6"/>
  <c r="K24" i="6"/>
  <c r="K18" i="1"/>
  <c r="J18" i="1"/>
  <c r="K13" i="12"/>
  <c r="J13" i="12"/>
  <c r="J11" i="16"/>
  <c r="I11" i="16"/>
  <c r="K11" i="16"/>
  <c r="K22" i="1"/>
  <c r="J22" i="1"/>
  <c r="J23" i="6"/>
  <c r="K23" i="6"/>
  <c r="K23" i="11"/>
  <c r="J23" i="11"/>
  <c r="J24" i="12"/>
  <c r="K24" i="12"/>
  <c r="I11" i="15"/>
  <c r="K11" i="15" s="1"/>
  <c r="J11" i="15"/>
  <c r="J10" i="16"/>
  <c r="I10" i="16"/>
  <c r="K11" i="11"/>
  <c r="J11" i="11"/>
  <c r="K11" i="12"/>
  <c r="J11" i="12"/>
  <c r="L11" i="12" s="1"/>
  <c r="K21" i="1"/>
  <c r="J21" i="1"/>
  <c r="K10" i="6"/>
  <c r="J10" i="6"/>
  <c r="J9" i="16"/>
  <c r="I9" i="16"/>
  <c r="I5" i="16"/>
  <c r="J5" i="16"/>
  <c r="J10" i="11"/>
  <c r="K10" i="11"/>
  <c r="J20" i="12"/>
  <c r="K20" i="12"/>
  <c r="J20" i="1"/>
  <c r="K20" i="1"/>
  <c r="J23" i="12"/>
  <c r="K23" i="12"/>
  <c r="J11" i="6"/>
  <c r="L11" i="6" s="1"/>
  <c r="J11" i="1"/>
  <c r="L11" i="1" s="1"/>
  <c r="I10" i="15"/>
  <c r="K10" i="15" s="1"/>
  <c r="K22" i="11"/>
  <c r="K28" i="12"/>
  <c r="L13" i="6"/>
  <c r="J22" i="11"/>
  <c r="J28" i="12"/>
  <c r="J25" i="12"/>
  <c r="L25" i="12" s="1"/>
  <c r="I8" i="16"/>
  <c r="I6" i="16"/>
  <c r="K12" i="12"/>
  <c r="L12" i="12" s="1"/>
  <c r="H13" i="15"/>
  <c r="J6" i="16"/>
  <c r="L12" i="6"/>
  <c r="J20" i="6"/>
  <c r="L20" i="6" s="1"/>
  <c r="J8" i="16"/>
  <c r="J22" i="6"/>
  <c r="L22" i="6" s="1"/>
  <c r="L19" i="1"/>
  <c r="J9" i="1"/>
  <c r="I6" i="8"/>
  <c r="J6" i="8"/>
  <c r="I6" i="4"/>
  <c r="J6" i="4"/>
  <c r="J12" i="15"/>
  <c r="I12" i="15"/>
  <c r="K12" i="15" s="1"/>
  <c r="J9" i="15"/>
  <c r="I9" i="15"/>
  <c r="J8" i="15"/>
  <c r="K8" i="15" s="1"/>
  <c r="I6" i="15"/>
  <c r="K6" i="15" s="1"/>
  <c r="J5" i="15"/>
  <c r="J7" i="15"/>
  <c r="K7" i="15" s="1"/>
  <c r="I9" i="8"/>
  <c r="J9" i="8"/>
  <c r="I4" i="8"/>
  <c r="J4" i="8"/>
  <c r="J5" i="8"/>
  <c r="I5" i="8"/>
  <c r="K5" i="8" s="1"/>
  <c r="J11" i="8"/>
  <c r="I11" i="8"/>
  <c r="H11" i="8"/>
  <c r="J8" i="8"/>
  <c r="K8" i="8" s="1"/>
  <c r="I8" i="8"/>
  <c r="J7" i="8"/>
  <c r="K7" i="8" s="1"/>
  <c r="J9" i="4"/>
  <c r="I9" i="4"/>
  <c r="I8" i="4"/>
  <c r="J8" i="4"/>
  <c r="J4" i="4"/>
  <c r="I4" i="4"/>
  <c r="J10" i="4"/>
  <c r="I10" i="4"/>
  <c r="I7" i="4"/>
  <c r="J7" i="4"/>
  <c r="J5" i="4"/>
  <c r="I5" i="4"/>
  <c r="K32" i="11"/>
  <c r="J13" i="11"/>
  <c r="K13" i="11"/>
  <c r="H14" i="8" l="1"/>
  <c r="K10" i="16"/>
  <c r="K6" i="16"/>
  <c r="L13" i="12"/>
  <c r="K6" i="8"/>
  <c r="I13" i="16"/>
  <c r="K9" i="15"/>
  <c r="I29" i="12"/>
  <c r="K9" i="16"/>
  <c r="L24" i="12"/>
  <c r="L12" i="1"/>
  <c r="J13" i="16"/>
  <c r="K8" i="16"/>
  <c r="K6" i="4"/>
  <c r="L32" i="6"/>
  <c r="L36" i="6" s="1"/>
  <c r="L23" i="1"/>
  <c r="K4" i="16"/>
  <c r="L17" i="11"/>
  <c r="L11" i="11"/>
  <c r="L22" i="11"/>
  <c r="L23" i="11"/>
  <c r="L20" i="11"/>
  <c r="L10" i="11"/>
  <c r="L18" i="11"/>
  <c r="L17" i="6"/>
  <c r="L18" i="6"/>
  <c r="L10" i="12"/>
  <c r="L23" i="12"/>
  <c r="L20" i="12"/>
  <c r="L15" i="12"/>
  <c r="L28" i="12"/>
  <c r="L14" i="12"/>
  <c r="L19" i="12"/>
  <c r="L21" i="12"/>
  <c r="L23" i="6"/>
  <c r="L24" i="6"/>
  <c r="L22" i="1"/>
  <c r="L20" i="1"/>
  <c r="L21" i="1"/>
  <c r="L14" i="1"/>
  <c r="L13" i="1"/>
  <c r="K5" i="16"/>
  <c r="L36" i="12"/>
  <c r="L40" i="12" s="1"/>
  <c r="L10" i="6"/>
  <c r="K9" i="8"/>
  <c r="L18" i="1"/>
  <c r="I13" i="15"/>
  <c r="K5" i="15"/>
  <c r="J13" i="15"/>
  <c r="K4" i="8"/>
  <c r="K12" i="8"/>
  <c r="K14" i="8" s="1"/>
  <c r="K10" i="4"/>
  <c r="K8" i="4"/>
  <c r="K9" i="4"/>
  <c r="K7" i="4"/>
  <c r="K4" i="4"/>
  <c r="K5" i="4"/>
  <c r="L32" i="11"/>
  <c r="H16" i="16" l="1"/>
  <c r="K14" i="15"/>
  <c r="K16" i="15" s="1"/>
  <c r="K14" i="16"/>
  <c r="K16" i="16" s="1"/>
  <c r="L29" i="12"/>
  <c r="L41" i="12" s="1"/>
  <c r="L43" i="12" s="1"/>
  <c r="L25" i="6"/>
  <c r="L37" i="6" s="1"/>
  <c r="I41" i="12"/>
  <c r="H16" i="15"/>
  <c r="B24" i="22" l="1"/>
  <c r="B26" i="22"/>
  <c r="L38" i="1"/>
  <c r="B6" i="22" s="1"/>
  <c r="B27" i="22"/>
</calcChain>
</file>

<file path=xl/sharedStrings.xml><?xml version="1.0" encoding="utf-8"?>
<sst xmlns="http://schemas.openxmlformats.org/spreadsheetml/2006/main" count="527" uniqueCount="248">
  <si>
    <t>Notification of anticipated date for conducting the opacity of observations</t>
  </si>
  <si>
    <t>Notification of product change</t>
  </si>
  <si>
    <t>Notification of modification/reconstruction</t>
  </si>
  <si>
    <t>5.  RECORDKEEPING REQUIREMENTS</t>
  </si>
  <si>
    <t>New and Existing Sources</t>
  </si>
  <si>
    <t>Process Change</t>
  </si>
  <si>
    <t>Records of startups, shutdowns, malfunctions, etc.</t>
  </si>
  <si>
    <t>1.  APPLICATIONS</t>
  </si>
  <si>
    <t>2.  SURVEY AND STUDIES</t>
  </si>
  <si>
    <t>N/A</t>
  </si>
  <si>
    <t>TOTAL ANNUAL BURDEN</t>
  </si>
  <si>
    <t>Assumptions:</t>
  </si>
  <si>
    <t>Notification of initial performance test</t>
  </si>
  <si>
    <t>REPORTING/RECORDKEEPING REQUIREMENT</t>
  </si>
  <si>
    <t>B.  Required Activities</t>
  </si>
  <si>
    <t>C.  Create Information</t>
  </si>
  <si>
    <t>D.  Gather Existing Information</t>
  </si>
  <si>
    <t>E.  Write Report</t>
  </si>
  <si>
    <t>B.  Plan Activities</t>
  </si>
  <si>
    <t>C.  Implement Activities</t>
  </si>
  <si>
    <t xml:space="preserve">D.  Develop Record System </t>
  </si>
  <si>
    <t>F.   Train Personnel</t>
  </si>
  <si>
    <t>G.  Audits</t>
  </si>
  <si>
    <t>TOTAL ANNUAL HOURS</t>
  </si>
  <si>
    <t>SALARY BURDEN (per year)</t>
  </si>
  <si>
    <t xml:space="preserve">(C)
Hours per Respondent per Year
(C=A x B)          </t>
  </si>
  <si>
    <t xml:space="preserve">(C)
EPA Hours per Year
(C=A x B)          </t>
  </si>
  <si>
    <t>Table 1a:</t>
  </si>
  <si>
    <t>4. REPORTING REQUIREMENTS</t>
  </si>
  <si>
    <t>3. ACQUISITION, INSTALLATION, AND UTILIZATION OF TECHNOLOGY AND SYSTEMS</t>
  </si>
  <si>
    <t>Records of monitoring of emissions and operations</t>
  </si>
  <si>
    <t>G.  Time for Audits</t>
  </si>
  <si>
    <t>3.  ACQUISITION, INSTALLATION AND UTILIZATION
     OF TECHNOLOGY AND SYSTEMS</t>
  </si>
  <si>
    <t>4.  RECORDING REQUIREMENTS</t>
  </si>
  <si>
    <t>Report of performance test results</t>
  </si>
  <si>
    <t xml:space="preserve">Notification of CMS </t>
  </si>
  <si>
    <t>e. The time required to attend a performance test per plant is estimated to be approximately 24 hours (1 day).</t>
  </si>
  <si>
    <t>Table 1b:</t>
  </si>
  <si>
    <t>Table 1c:</t>
  </si>
  <si>
    <t>Table 1d:</t>
  </si>
  <si>
    <t xml:space="preserve">Table 2a: </t>
  </si>
  <si>
    <t xml:space="preserve">Table 2b: </t>
  </si>
  <si>
    <t xml:space="preserve">Table 2c: </t>
  </si>
  <si>
    <t xml:space="preserve">Table 2d: </t>
  </si>
  <si>
    <t xml:space="preserve">A.  Read and understand rule requirements  </t>
  </si>
  <si>
    <t xml:space="preserve"> </t>
  </si>
  <si>
    <t>Table 2c.</t>
  </si>
  <si>
    <t>See 4B and 5E</t>
  </si>
  <si>
    <t>See 4A</t>
  </si>
  <si>
    <t>See 4B</t>
  </si>
  <si>
    <t>(A)</t>
  </si>
  <si>
    <t>Continuous Monitoring Device</t>
  </si>
  <si>
    <t>(B)</t>
  </si>
  <si>
    <t>Capital/Startup Cost for One Respondent</t>
  </si>
  <si>
    <t>(C)</t>
  </si>
  <si>
    <t>(D)</t>
  </si>
  <si>
    <t>(E)</t>
  </si>
  <si>
    <t>Annual O&amp;M Costs for One Respondent</t>
  </si>
  <si>
    <t>(F)</t>
  </si>
  <si>
    <t>(G)</t>
  </si>
  <si>
    <t>Subpart M</t>
  </si>
  <si>
    <t>None</t>
  </si>
  <si>
    <t>Subpart S</t>
  </si>
  <si>
    <t>Unknown</t>
  </si>
  <si>
    <t>Subpart Z</t>
  </si>
  <si>
    <t xml:space="preserve">A.  Familiarize with rule requirements  </t>
  </si>
  <si>
    <t>Subtotal for Recordkeeping Requirements</t>
  </si>
  <si>
    <t>Subtotal for Reporting Requirements</t>
  </si>
  <si>
    <r>
      <t xml:space="preserve">(D)
Number of Respondents per Year </t>
    </r>
    <r>
      <rPr>
        <vertAlign val="superscript"/>
        <sz val="10"/>
        <rFont val="Times New Roman"/>
        <family val="1"/>
      </rPr>
      <t>a</t>
    </r>
    <r>
      <rPr>
        <sz val="10"/>
        <rFont val="Times New Roman"/>
        <family val="1"/>
      </rPr>
      <t xml:space="preserve">                 </t>
    </r>
  </si>
  <si>
    <r>
      <t xml:space="preserve">Reference Method 5 or 9 </t>
    </r>
    <r>
      <rPr>
        <vertAlign val="superscript"/>
        <sz val="10"/>
        <rFont val="Times New Roman"/>
        <family val="1"/>
      </rPr>
      <t>e</t>
    </r>
  </si>
  <si>
    <r>
      <t>Notification of actual startup</t>
    </r>
    <r>
      <rPr>
        <vertAlign val="superscript"/>
        <sz val="10"/>
        <rFont val="Times New Roman"/>
        <family val="1"/>
      </rPr>
      <t>c</t>
    </r>
  </si>
  <si>
    <r>
      <t xml:space="preserve">Notification of  initial performance test </t>
    </r>
    <r>
      <rPr>
        <vertAlign val="superscript"/>
        <sz val="10"/>
        <rFont val="Times New Roman"/>
        <family val="1"/>
      </rPr>
      <t>c</t>
    </r>
  </si>
  <si>
    <r>
      <t xml:space="preserve">Notification of CMS </t>
    </r>
    <r>
      <rPr>
        <vertAlign val="superscript"/>
        <sz val="10"/>
        <rFont val="Times New Roman"/>
        <family val="1"/>
      </rPr>
      <t>e,f</t>
    </r>
  </si>
  <si>
    <r>
      <t xml:space="preserve">TOTAL LABOR BURDEN AND COSTS </t>
    </r>
    <r>
      <rPr>
        <b/>
        <vertAlign val="superscript"/>
        <sz val="10"/>
        <rFont val="Times New Roman"/>
        <family val="1"/>
      </rPr>
      <t>j</t>
    </r>
  </si>
  <si>
    <r>
      <t xml:space="preserve">TOTAL CAPITAL AND O&amp;M COSTS (rounded) </t>
    </r>
    <r>
      <rPr>
        <b/>
        <vertAlign val="superscript"/>
        <sz val="10"/>
        <rFont val="Times New Roman"/>
        <family val="1"/>
      </rPr>
      <t>j</t>
    </r>
  </si>
  <si>
    <r>
      <t xml:space="preserve">GRAND TOTAL(rounded) </t>
    </r>
    <r>
      <rPr>
        <b/>
        <vertAlign val="superscript"/>
        <sz val="10"/>
        <rFont val="Times New Roman"/>
        <family val="1"/>
      </rPr>
      <t>j</t>
    </r>
  </si>
  <si>
    <r>
      <rPr>
        <vertAlign val="superscript"/>
        <sz val="10"/>
        <rFont val="Times New Roman"/>
        <family val="1"/>
      </rPr>
      <t>a</t>
    </r>
    <r>
      <rPr>
        <sz val="10"/>
        <rFont val="Times New Roman"/>
        <family val="1"/>
      </rPr>
      <t xml:space="preserve"> We have assumed that are approximately 5 out of 11 secondary brass and bronze ingots production plants subject to NSPS Subpart M.  We have further assumed that no new sources will become subject to the rule over the three year period of this ICR. </t>
    </r>
  </si>
  <si>
    <r>
      <rPr>
        <vertAlign val="superscript"/>
        <sz val="10"/>
        <rFont val="Times New Roman"/>
        <family val="1"/>
      </rPr>
      <t>c</t>
    </r>
    <r>
      <rPr>
        <sz val="10"/>
        <rFont val="Times New Roman"/>
        <family val="1"/>
      </rPr>
      <t xml:space="preserve">  Initial rule requirements would apply only to new sources. We have assumed that no new sources will become subject to the rule over the three year period of this ICR. </t>
    </r>
  </si>
  <si>
    <r>
      <rPr>
        <vertAlign val="superscript"/>
        <sz val="10"/>
        <rFont val="Times New Roman"/>
        <family val="1"/>
      </rPr>
      <t>d</t>
    </r>
    <r>
      <rPr>
        <sz val="10"/>
        <rFont val="Times New Roman"/>
        <family val="1"/>
      </rPr>
      <t xml:space="preserve">  We have assumed that 20 percent of initial performance tests must be repeated due to failure.</t>
    </r>
  </si>
  <si>
    <r>
      <rPr>
        <vertAlign val="superscript"/>
        <sz val="10"/>
        <rFont val="Times New Roman"/>
        <family val="1"/>
      </rPr>
      <t>e</t>
    </r>
    <r>
      <rPr>
        <sz val="10"/>
        <rFont val="Times New Roman"/>
        <family val="1"/>
      </rPr>
      <t xml:space="preserve">  Sources are required to use the following Reference Methods (RM) in conducting performance tests, if applicable: 1) RM 5 for particulate matter concentrations and volumetric flow rate of the effluent gas (all subparts); 2) RM 9 for visible emissions observations of opacity. </t>
    </r>
  </si>
  <si>
    <r>
      <rPr>
        <vertAlign val="superscript"/>
        <sz val="10"/>
        <rFont val="Times New Roman"/>
        <family val="1"/>
      </rPr>
      <t>g</t>
    </r>
    <r>
      <rPr>
        <sz val="10"/>
        <rFont val="Times New Roman"/>
        <family val="1"/>
      </rPr>
      <t xml:space="preserve">  Only existing sources using a continuous monitoring system (i.e., a COM or a continuous parameter monitoring system) are required to submit semiannual reports.  Therefore, sources subject to NSPS subpart M are not required to submit semiannual reports. </t>
    </r>
  </si>
  <si>
    <r>
      <rPr>
        <vertAlign val="superscript"/>
        <sz val="10"/>
        <rFont val="Times New Roman"/>
        <family val="1"/>
      </rPr>
      <t>h</t>
    </r>
    <r>
      <rPr>
        <sz val="10"/>
        <rFont val="Times New Roman"/>
        <family val="1"/>
      </rPr>
      <t xml:space="preserve">  Sources are required to maintain records of startups, shutdowns and malfunctions including periods where the continuous monitoring system is inoperative, and of emission test results, continuous monitoring system data including, performance test results and other data needed to determine compliance with mass and visible emission limits.</t>
    </r>
  </si>
  <si>
    <r>
      <rPr>
        <vertAlign val="superscript"/>
        <sz val="10"/>
        <rFont val="Times New Roman"/>
        <family val="1"/>
      </rPr>
      <t>i</t>
    </r>
    <r>
      <rPr>
        <sz val="10"/>
        <rFont val="Times New Roman"/>
        <family val="1"/>
      </rPr>
      <t xml:space="preserve"> Totals have been rounded to 3 significant figures.  Figures may not add exactly due to rounding. </t>
    </r>
  </si>
  <si>
    <t xml:space="preserve">(E)
Technical Hours per Year
(E=C x D)        </t>
  </si>
  <si>
    <t xml:space="preserve">(F)
Management Hours per Year
(F= E x 0.05)        </t>
  </si>
  <si>
    <t xml:space="preserve">(G)
Clerical Hours per Year
(G= E x 0.1)        </t>
  </si>
  <si>
    <r>
      <t xml:space="preserve">(H)                Cost, $ </t>
    </r>
    <r>
      <rPr>
        <vertAlign val="superscript"/>
        <sz val="10"/>
        <rFont val="Times New Roman"/>
        <family val="1"/>
      </rPr>
      <t xml:space="preserve">b   </t>
    </r>
    <r>
      <rPr>
        <sz val="10"/>
        <rFont val="Times New Roman"/>
        <family val="1"/>
      </rPr>
      <t xml:space="preserve">                             </t>
    </r>
  </si>
  <si>
    <r>
      <t xml:space="preserve">Initial performance test </t>
    </r>
    <r>
      <rPr>
        <vertAlign val="superscript"/>
        <sz val="10"/>
        <rFont val="Times New Roman"/>
        <family val="1"/>
      </rPr>
      <t>c</t>
    </r>
  </si>
  <si>
    <r>
      <t xml:space="preserve">Repeat of performance test </t>
    </r>
    <r>
      <rPr>
        <vertAlign val="superscript"/>
        <sz val="10"/>
        <rFont val="Times New Roman"/>
        <family val="1"/>
      </rPr>
      <t>d</t>
    </r>
  </si>
  <si>
    <r>
      <t xml:space="preserve">Monitoring of emissions and operations </t>
    </r>
    <r>
      <rPr>
        <vertAlign val="superscript"/>
        <sz val="10"/>
        <rFont val="Times New Roman"/>
        <family val="1"/>
      </rPr>
      <t>f</t>
    </r>
  </si>
  <si>
    <r>
      <t xml:space="preserve">Performance test results </t>
    </r>
    <r>
      <rPr>
        <vertAlign val="superscript"/>
        <sz val="10"/>
        <rFont val="Times New Roman"/>
        <family val="1"/>
      </rPr>
      <t>c, f</t>
    </r>
  </si>
  <si>
    <r>
      <t xml:space="preserve">Notification of CMS </t>
    </r>
    <r>
      <rPr>
        <vertAlign val="superscript"/>
        <sz val="10"/>
        <rFont val="Times New Roman"/>
        <family val="1"/>
      </rPr>
      <t>c,e,f</t>
    </r>
  </si>
  <si>
    <r>
      <t xml:space="preserve">Notification of anticipated date for conduction the opacity of observations </t>
    </r>
    <r>
      <rPr>
        <vertAlign val="superscript"/>
        <sz val="10"/>
        <rFont val="Times New Roman"/>
        <family val="1"/>
      </rPr>
      <t>c,e,f</t>
    </r>
  </si>
  <si>
    <r>
      <t>Semiannual reports of excess emissions and monitoring systems performance</t>
    </r>
    <r>
      <rPr>
        <vertAlign val="superscript"/>
        <sz val="10"/>
        <rFont val="Times New Roman"/>
        <family val="1"/>
      </rPr>
      <t xml:space="preserve"> g </t>
    </r>
  </si>
  <si>
    <r>
      <t xml:space="preserve">E.  Time to Enter and Transmit Information: </t>
    </r>
    <r>
      <rPr>
        <vertAlign val="superscript"/>
        <sz val="10"/>
        <rFont val="Times New Roman"/>
        <family val="1"/>
      </rPr>
      <t xml:space="preserve">h </t>
    </r>
    <r>
      <rPr>
        <sz val="10"/>
        <rFont val="Times New Roman"/>
        <family val="1"/>
      </rPr>
      <t xml:space="preserve"> </t>
    </r>
  </si>
  <si>
    <r>
      <rPr>
        <vertAlign val="superscript"/>
        <sz val="10"/>
        <rFont val="Times New Roman"/>
        <family val="1"/>
      </rPr>
      <t>e</t>
    </r>
    <r>
      <rPr>
        <sz val="10"/>
        <rFont val="Times New Roman"/>
        <family val="1"/>
      </rPr>
      <t xml:space="preserve">  Sources are required to use the following  Reference Methods (RM) in conducting performance tests, if applicable: 1) RM 5 for particulate matter concentrations and volumetric flow rate of the effluent gas (all subparts); 2) RM 9 for visible emissions observations of opacity.  Sources are expected to conduct the visible emissions observation of opacity during the initial performance test.</t>
    </r>
  </si>
  <si>
    <r>
      <rPr>
        <vertAlign val="superscript"/>
        <sz val="10"/>
        <rFont val="Times New Roman"/>
        <family val="1"/>
      </rPr>
      <t>h</t>
    </r>
    <r>
      <rPr>
        <sz val="10"/>
        <rFont val="Times New Roman"/>
        <family val="1"/>
      </rPr>
      <t xml:space="preserve">  Sources are required to maintain records of monitoring of operations including startups, shutdowns and  malfunctions including periods where the continuous monitoring system is inoperative, emission test results, continuous monitoring system data including, performance test results and other data needed to determine compliance with mass and visible emission limits.</t>
    </r>
  </si>
  <si>
    <r>
      <t xml:space="preserve">(H)             Cost, $ </t>
    </r>
    <r>
      <rPr>
        <vertAlign val="superscript"/>
        <sz val="10"/>
        <rFont val="Times New Roman"/>
        <family val="1"/>
      </rPr>
      <t xml:space="preserve">b   </t>
    </r>
    <r>
      <rPr>
        <sz val="10"/>
        <rFont val="Times New Roman"/>
        <family val="1"/>
      </rPr>
      <t xml:space="preserve">                             </t>
    </r>
  </si>
  <si>
    <r>
      <t xml:space="preserve">Monthly performance test </t>
    </r>
    <r>
      <rPr>
        <vertAlign val="superscript"/>
        <sz val="10"/>
        <rFont val="Times New Roman"/>
        <family val="1"/>
      </rPr>
      <t>d</t>
    </r>
  </si>
  <si>
    <r>
      <t xml:space="preserve">Annual performance test </t>
    </r>
    <r>
      <rPr>
        <vertAlign val="superscript"/>
        <sz val="10"/>
        <rFont val="Times New Roman"/>
        <family val="1"/>
      </rPr>
      <t>d</t>
    </r>
  </si>
  <si>
    <r>
      <t xml:space="preserve">Repeat of performance test </t>
    </r>
    <r>
      <rPr>
        <vertAlign val="superscript"/>
        <sz val="10"/>
        <rFont val="Times New Roman"/>
        <family val="1"/>
      </rPr>
      <t>c,d</t>
    </r>
  </si>
  <si>
    <r>
      <t xml:space="preserve">Notification of annual performance tests </t>
    </r>
    <r>
      <rPr>
        <vertAlign val="superscript"/>
        <sz val="10"/>
        <rFont val="Times New Roman"/>
        <family val="1"/>
      </rPr>
      <t xml:space="preserve"> d, f</t>
    </r>
  </si>
  <si>
    <r>
      <t xml:space="preserve">Notification of monthly performance tests </t>
    </r>
    <r>
      <rPr>
        <vertAlign val="superscript"/>
        <sz val="10"/>
        <rFont val="Times New Roman"/>
        <family val="1"/>
      </rPr>
      <t xml:space="preserve"> d, f</t>
    </r>
  </si>
  <si>
    <r>
      <t>Annual performance test results</t>
    </r>
    <r>
      <rPr>
        <vertAlign val="superscript"/>
        <sz val="10"/>
        <rFont val="Times New Roman"/>
        <family val="1"/>
      </rPr>
      <t>f</t>
    </r>
  </si>
  <si>
    <r>
      <t>Monthly performance test results</t>
    </r>
    <r>
      <rPr>
        <vertAlign val="superscript"/>
        <sz val="10"/>
        <rFont val="Times New Roman"/>
        <family val="1"/>
      </rPr>
      <t>f</t>
    </r>
  </si>
  <si>
    <r>
      <t xml:space="preserve">Notification of anticipated date for conduction the opacity of observations </t>
    </r>
    <r>
      <rPr>
        <vertAlign val="superscript"/>
        <sz val="10"/>
        <rFont val="Times New Roman"/>
        <family val="1"/>
      </rPr>
      <t>e,f</t>
    </r>
  </si>
  <si>
    <r>
      <rPr>
        <vertAlign val="superscript"/>
        <sz val="10"/>
        <rFont val="Times New Roman"/>
        <family val="1"/>
      </rPr>
      <t>d</t>
    </r>
    <r>
      <rPr>
        <sz val="10"/>
        <rFont val="Times New Roman"/>
        <family val="1"/>
      </rPr>
      <t xml:space="preserve">  The rule requires sources to conduct a monthly performance test after the initial test and requires them to provide a 15 days advance notice of each test, except for the two sources specified in the rule that were allowed to conduct an annual performance test.  We have further assumed that only 10 percent of the performance tests will have to be repeated.</t>
    </r>
  </si>
  <si>
    <r>
      <rPr>
        <vertAlign val="superscript"/>
        <sz val="10"/>
        <rFont val="Times New Roman"/>
        <family val="1"/>
      </rPr>
      <t>e</t>
    </r>
    <r>
      <rPr>
        <sz val="10"/>
        <rFont val="Times New Roman"/>
        <family val="1"/>
      </rPr>
      <t xml:space="preserve">  Sources are required to use the following  Reference Methods (RM) in conducting performance tests, if applicable: 1) RM 5 for particulate matter concentrations and volumetric flow rate of the effluent gas; and 2) RM 9 for visible emissions observations of opacity. </t>
    </r>
  </si>
  <si>
    <r>
      <rPr>
        <vertAlign val="superscript"/>
        <sz val="10"/>
        <rFont val="Times New Roman"/>
        <family val="1"/>
      </rPr>
      <t>f</t>
    </r>
    <r>
      <rPr>
        <sz val="10"/>
        <rFont val="Times New Roman"/>
        <family val="1"/>
      </rPr>
      <t xml:space="preserve">  Section 60.11 of the General Provisions allows sources to use a continuous opacity monitor (COM) in lieu of Method 9 to determine compliance with the opacity standard.  We have assumed that all sources are complying with the standard using RM 9, however, the sources are using continuous monitoring systems (CMS) to monitor other parameters.</t>
    </r>
  </si>
  <si>
    <r>
      <rPr>
        <vertAlign val="superscript"/>
        <sz val="10"/>
        <rFont val="Times New Roman"/>
        <family val="1"/>
      </rPr>
      <t>g</t>
    </r>
    <r>
      <rPr>
        <sz val="10"/>
        <rFont val="Times New Roman"/>
        <family val="1"/>
      </rPr>
      <t xml:space="preserve">   Only existing sources using a continuous monitoring system (i.e., a COM or a continuous parameter monitoring system) are required to submit semiannual reports.  Therefore, sources subject to NSPS subpart S are required to submit semiannual reports. </t>
    </r>
  </si>
  <si>
    <r>
      <rPr>
        <vertAlign val="superscript"/>
        <sz val="10"/>
        <rFont val="Times New Roman"/>
        <family val="1"/>
      </rPr>
      <t>h</t>
    </r>
    <r>
      <rPr>
        <sz val="10"/>
        <rFont val="Times New Roman"/>
        <family val="1"/>
      </rPr>
      <t xml:space="preserve">  Sources are required to maintain records of their operations including records of startups, shutdowns and  malfunctions, periods where the continuous monitoring system is inoperative, emission test results, performance test results and other operational data needed to determine compliance with mass and visible emission standards.  </t>
    </r>
  </si>
  <si>
    <r>
      <t xml:space="preserve">(H)        Cost, $ </t>
    </r>
    <r>
      <rPr>
        <vertAlign val="superscript"/>
        <sz val="10"/>
        <rFont val="Times New Roman"/>
        <family val="1"/>
      </rPr>
      <t xml:space="preserve">b   </t>
    </r>
    <r>
      <rPr>
        <sz val="10"/>
        <rFont val="Times New Roman"/>
        <family val="1"/>
      </rPr>
      <t xml:space="preserve">                             </t>
    </r>
  </si>
  <si>
    <r>
      <t xml:space="preserve">Performance test results </t>
    </r>
    <r>
      <rPr>
        <vertAlign val="superscript"/>
        <sz val="10"/>
        <rFont val="Times New Roman"/>
        <family val="1"/>
      </rPr>
      <t>c,f</t>
    </r>
  </si>
  <si>
    <r>
      <t xml:space="preserve">Notification of Product Change </t>
    </r>
    <r>
      <rPr>
        <vertAlign val="superscript"/>
        <sz val="10"/>
        <rFont val="Times New Roman"/>
        <family val="1"/>
      </rPr>
      <t>g</t>
    </r>
  </si>
  <si>
    <r>
      <t>Semiannual reports of excess emissions and monitoring systems performance</t>
    </r>
    <r>
      <rPr>
        <vertAlign val="superscript"/>
        <sz val="10"/>
        <rFont val="Times New Roman"/>
        <family val="1"/>
      </rPr>
      <t xml:space="preserve"> h </t>
    </r>
  </si>
  <si>
    <r>
      <t xml:space="preserve">E.  Time to Enter and Transmit Information: </t>
    </r>
    <r>
      <rPr>
        <vertAlign val="superscript"/>
        <sz val="10"/>
        <rFont val="Times New Roman"/>
        <family val="1"/>
      </rPr>
      <t xml:space="preserve">i </t>
    </r>
    <r>
      <rPr>
        <sz val="10"/>
        <rFont val="Times New Roman"/>
        <family val="1"/>
      </rPr>
      <t xml:space="preserve"> </t>
    </r>
  </si>
  <si>
    <r>
      <rPr>
        <vertAlign val="superscript"/>
        <sz val="10"/>
        <rFont val="Times New Roman"/>
        <family val="1"/>
      </rPr>
      <t>a</t>
    </r>
    <r>
      <rPr>
        <sz val="10"/>
        <rFont val="Times New Roman"/>
        <family val="1"/>
      </rPr>
      <t xml:space="preserve">  It is estimated that 2 out of 7 ferroalloy production facilities nationwide is subject to the NSPS Subpart Z standards.  We have further assumed that no additional sources per year will become subject to the NSPS standard in the next three years.    </t>
    </r>
  </si>
  <si>
    <r>
      <rPr>
        <vertAlign val="superscript"/>
        <sz val="10"/>
        <rFont val="Times New Roman"/>
        <family val="1"/>
      </rPr>
      <t>e</t>
    </r>
    <r>
      <rPr>
        <sz val="10"/>
        <rFont val="Times New Roman"/>
        <family val="1"/>
      </rPr>
      <t xml:space="preserve">  Sources are required to use the following  Reference Methods (RM) in conducting performance tests, if applicable: 1) RM 5 for particulate matter concentrations and volumetric flow rate of the effluent gas; 2) RM 9 for visible emissions observations of opacity. </t>
    </r>
  </si>
  <si>
    <r>
      <rPr>
        <vertAlign val="superscript"/>
        <sz val="10"/>
        <rFont val="Times New Roman"/>
        <family val="1"/>
      </rPr>
      <t>h</t>
    </r>
    <r>
      <rPr>
        <sz val="10"/>
        <rFont val="Times New Roman"/>
        <family val="1"/>
      </rPr>
      <t xml:space="preserve">  Only existing sources using a continuous monitoring system (i.e., a COM or a continuous parameter monitoring system) are required to submit semiannual reports.  Therefore, sources subject to NSPS Subpart Z are required to submit semiannual reports. </t>
    </r>
  </si>
  <si>
    <r>
      <rPr>
        <vertAlign val="superscript"/>
        <sz val="10"/>
        <rFont val="Times New Roman"/>
        <family val="1"/>
      </rPr>
      <t>i</t>
    </r>
    <r>
      <rPr>
        <sz val="10"/>
        <rFont val="Times New Roman"/>
        <family val="1"/>
      </rPr>
      <t xml:space="preserve">  Sources are required to maintain records of operations including startups, shutdowns and  malfunctions, periods where the continuous monitoring system is inoperative, emission test results, and continuous monitoring system data including, performance test results and other data needed to determine compliance with mass and visible emission limits.</t>
    </r>
  </si>
  <si>
    <r>
      <rPr>
        <vertAlign val="superscript"/>
        <sz val="10"/>
        <rFont val="Times New Roman"/>
        <family val="1"/>
      </rPr>
      <t>j</t>
    </r>
    <r>
      <rPr>
        <sz val="10"/>
        <rFont val="Times New Roman"/>
        <family val="1"/>
      </rPr>
      <t xml:space="preserve"> Totals have been rounded to 3 significant figures.  Figures may not add exactly due to rounding. </t>
    </r>
  </si>
  <si>
    <r>
      <t xml:space="preserve">(H)          Cost, $  </t>
    </r>
    <r>
      <rPr>
        <vertAlign val="superscript"/>
        <sz val="10"/>
        <rFont val="Times New Roman"/>
        <family val="1"/>
      </rPr>
      <t>b</t>
    </r>
    <r>
      <rPr>
        <sz val="10"/>
        <rFont val="Times New Roman"/>
        <family val="1"/>
      </rPr>
      <t xml:space="preserve">                               </t>
    </r>
  </si>
  <si>
    <r>
      <t xml:space="preserve">(D)
Plants per Year  </t>
    </r>
    <r>
      <rPr>
        <vertAlign val="superscript"/>
        <sz val="10"/>
        <rFont val="Times New Roman"/>
        <family val="1"/>
      </rPr>
      <t>a</t>
    </r>
    <r>
      <rPr>
        <sz val="10"/>
        <rFont val="Times New Roman"/>
        <family val="1"/>
      </rPr>
      <t xml:space="preserve">                </t>
    </r>
  </si>
  <si>
    <r>
      <t xml:space="preserve">Notification of actual startup </t>
    </r>
    <r>
      <rPr>
        <vertAlign val="superscript"/>
        <sz val="10"/>
        <rFont val="Times New Roman"/>
        <family val="1"/>
      </rPr>
      <t>c</t>
    </r>
  </si>
  <si>
    <r>
      <t>Notification of initial performance test</t>
    </r>
    <r>
      <rPr>
        <vertAlign val="superscript"/>
        <sz val="10"/>
        <rFont val="Times New Roman"/>
        <family val="1"/>
      </rPr>
      <t xml:space="preserve">  </t>
    </r>
  </si>
  <si>
    <r>
      <t>Semiannual reports of excess emissions and monitoring systems performance</t>
    </r>
    <r>
      <rPr>
        <vertAlign val="superscript"/>
        <sz val="10"/>
        <rFont val="Times New Roman"/>
        <family val="1"/>
      </rPr>
      <t xml:space="preserve"> d </t>
    </r>
  </si>
  <si>
    <r>
      <t>ANNUAL TRAVEL EXPENSES</t>
    </r>
    <r>
      <rPr>
        <vertAlign val="superscript"/>
        <sz val="10"/>
        <rFont val="Times New Roman"/>
        <family val="1"/>
      </rPr>
      <t xml:space="preserve"> e</t>
    </r>
  </si>
  <si>
    <r>
      <t xml:space="preserve">TOTAL (rounded) </t>
    </r>
    <r>
      <rPr>
        <b/>
        <vertAlign val="superscript"/>
        <sz val="10"/>
        <rFont val="Times New Roman"/>
        <family val="1"/>
      </rPr>
      <t>f</t>
    </r>
  </si>
  <si>
    <r>
      <rPr>
        <vertAlign val="superscript"/>
        <sz val="10"/>
        <rFont val="Times New Roman"/>
        <family val="1"/>
      </rPr>
      <t>a</t>
    </r>
    <r>
      <rPr>
        <sz val="10"/>
        <rFont val="Times New Roman"/>
        <family val="1"/>
      </rPr>
      <t xml:space="preserve"> We have assumed that there are approximately five secondary brass and bronze producers subject to the NSPS subpart M standard and that no new sources will become subject to the NSPS standard in the next three years.    </t>
    </r>
  </si>
  <si>
    <r>
      <rPr>
        <vertAlign val="superscript"/>
        <sz val="10"/>
        <rFont val="Times New Roman"/>
        <family val="1"/>
      </rPr>
      <t>b</t>
    </r>
    <r>
      <rPr>
        <sz val="10"/>
        <rFont val="Times New Roman"/>
        <family val="1"/>
      </rPr>
      <t xml:space="preserve"> This cost is based on the average hourly labor rate as follows: Managerial $70.56 (GS-13, Step 5, $44.10 + 60%); Technical $52.37 (GS-12, Step 1, $32.73 + 60%); and Clerical $28.34 (GS-6, Step 3, $17.17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</si>
  <si>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r>
      <rPr>
        <vertAlign val="superscript"/>
        <sz val="10"/>
        <rFont val="Times New Roman"/>
        <family val="1"/>
      </rPr>
      <t>d</t>
    </r>
    <r>
      <rPr>
        <sz val="10"/>
        <rFont val="Times New Roman"/>
        <family val="1"/>
      </rPr>
      <t xml:space="preserve"> Only existing sources using a continuous monitoring system (i.e., a COM or a continuous parameter monitoring system) are required to submit semiannual reports.  Therefore, sources subject to NSPS Subpart M are not required to submit semiannual reports. </t>
    </r>
  </si>
  <si>
    <r>
      <rPr>
        <vertAlign val="superscript"/>
        <sz val="10"/>
        <rFont val="Times New Roman"/>
        <family val="1"/>
      </rPr>
      <t>e</t>
    </r>
    <r>
      <rPr>
        <sz val="10"/>
        <rFont val="Times New Roman"/>
        <family val="1"/>
      </rPr>
      <t xml:space="preserve"> The time required to attend a performance test per plant is estimated to be approximately 24 hours (1 day).</t>
    </r>
  </si>
  <si>
    <r>
      <rPr>
        <vertAlign val="superscript"/>
        <sz val="10"/>
        <rFont val="Times New Roman"/>
        <family val="1"/>
      </rPr>
      <t>f</t>
    </r>
    <r>
      <rPr>
        <sz val="10"/>
        <rFont val="Times New Roman"/>
        <family val="1"/>
      </rPr>
      <t xml:space="preserve"> Totals have been rounded to 3 significant figures.  Figures may not add exactly due to rounding. </t>
    </r>
  </si>
  <si>
    <t xml:space="preserve">(E)            Technical Hours per Year                 (E=C x D)        </t>
  </si>
  <si>
    <r>
      <t xml:space="preserve">
(H)            Cost, $  </t>
    </r>
    <r>
      <rPr>
        <vertAlign val="superscript"/>
        <sz val="10"/>
        <rFont val="Times New Roman"/>
        <family val="1"/>
      </rPr>
      <t>b</t>
    </r>
    <r>
      <rPr>
        <sz val="10"/>
        <rFont val="Times New Roman"/>
        <family val="1"/>
      </rPr>
      <t xml:space="preserve">                               </t>
    </r>
  </si>
  <si>
    <r>
      <rPr>
        <vertAlign val="superscript"/>
        <sz val="10"/>
        <rFont val="Times New Roman"/>
        <family val="1"/>
      </rPr>
      <t>d</t>
    </r>
    <r>
      <rPr>
        <sz val="10"/>
        <rFont val="Times New Roman"/>
        <family val="1"/>
      </rPr>
      <t xml:space="preserve"> Only existing sources using a continuous monitoring system (i.e., a COM or a continuous parameter monitoring system) are required to submit semiannual reports.  Therefore, sources subject to NSPS subparts P, Q and R are required to submit semiannual reports.</t>
    </r>
  </si>
  <si>
    <t xml:space="preserve">Annual Respondent Burden and Cost - Primary Copper Smelters (40 CFR Part 60, Subpart P), Primary Zinc Smelters (40 CFR Part 60, Subpart Q),  and Primary Lead Smelters (40 CFR Part 60, Subpart R) (Renewal)
</t>
  </si>
  <si>
    <t>Annual Respondent Burden and Cost for NSPS - Primary Aluminum Reduction Plants (40 CFR Part 60, Subpart S) (Renewal)</t>
  </si>
  <si>
    <t>Annual Respondent Burden and Cost for NSPS - Ferroalloy Production Facilities (40 CFR Part 60, Subpart Z) (Renewal)</t>
  </si>
  <si>
    <t>Average Annual Agency Burden - NSPS for Secondary Brass and Bronze Production (40 CFR Part 60, Subpart M) (Renewal)</t>
  </si>
  <si>
    <t>Average Annual Agency Burden - NSPS for Primary Copper Smelters (40 CFR Part 60, Subpart P), Primary Zinc Smelters (40 CFR Part 60, Subpart Q), and Primary Lead Smelters (40 CFR Part 60, Subpart R) (Renewal)</t>
  </si>
  <si>
    <t xml:space="preserve">(F)
Management Hours per Year 
(F= E x 0.05)        </t>
  </si>
  <si>
    <r>
      <t xml:space="preserve">
(H)          Cost, $  </t>
    </r>
    <r>
      <rPr>
        <vertAlign val="superscript"/>
        <sz val="10"/>
        <rFont val="Times New Roman"/>
        <family val="1"/>
      </rPr>
      <t>b</t>
    </r>
    <r>
      <rPr>
        <sz val="10"/>
        <rFont val="Times New Roman"/>
        <family val="1"/>
      </rPr>
      <t xml:space="preserve">                               </t>
    </r>
  </si>
  <si>
    <r>
      <t xml:space="preserve">Notification of annual or monthly performance tests </t>
    </r>
    <r>
      <rPr>
        <vertAlign val="superscript"/>
        <sz val="10"/>
        <rFont val="Times New Roman"/>
        <family val="1"/>
      </rPr>
      <t xml:space="preserve">d  </t>
    </r>
  </si>
  <si>
    <r>
      <t xml:space="preserve">Report of  annual or monthly performance test results </t>
    </r>
    <r>
      <rPr>
        <vertAlign val="superscript"/>
        <sz val="10"/>
        <rFont val="Times New Roman"/>
        <family val="1"/>
      </rPr>
      <t>d</t>
    </r>
    <r>
      <rPr>
        <sz val="10"/>
        <rFont val="Times New Roman"/>
        <family val="1"/>
      </rPr>
      <t xml:space="preserve">  </t>
    </r>
  </si>
  <si>
    <r>
      <t>Semiannual reports of excess emissions and monitoring systems performance</t>
    </r>
    <r>
      <rPr>
        <vertAlign val="superscript"/>
        <sz val="10"/>
        <rFont val="Times New Roman"/>
        <family val="1"/>
      </rPr>
      <t xml:space="preserve"> e </t>
    </r>
  </si>
  <si>
    <r>
      <rPr>
        <vertAlign val="superscript"/>
        <sz val="10"/>
        <rFont val="Times New Roman"/>
        <family val="1"/>
      </rPr>
      <t>d</t>
    </r>
    <r>
      <rPr>
        <sz val="10"/>
        <rFont val="Times New Roman"/>
        <family val="1"/>
      </rPr>
      <t xml:space="preserve"> Only existing sources using a continuous monitoring system (i.e., a COM or a continuous parameter monitoring system) are required to submit semiannual reports.  Therefore, sources subject to NSPS subpart S are required to submit semiannual reports.</t>
    </r>
  </si>
  <si>
    <r>
      <t xml:space="preserve">
(H)         Cost, $  </t>
    </r>
    <r>
      <rPr>
        <vertAlign val="superscript"/>
        <sz val="10"/>
        <rFont val="Times New Roman"/>
        <family val="1"/>
      </rPr>
      <t>b</t>
    </r>
    <r>
      <rPr>
        <sz val="10"/>
        <rFont val="Times New Roman"/>
        <family val="1"/>
      </rPr>
      <t xml:space="preserve">                               </t>
    </r>
  </si>
  <si>
    <r>
      <rPr>
        <vertAlign val="superscript"/>
        <sz val="10"/>
        <rFont val="Times New Roman"/>
        <family val="1"/>
      </rPr>
      <t>a</t>
    </r>
    <r>
      <rPr>
        <sz val="10"/>
        <rFont val="Times New Roman"/>
        <family val="1"/>
      </rPr>
      <t xml:space="preserve"> We have assumed that there are 2 ferroalloy production facilities subject to NSPS subpart Z and that no new sources will become subject to the NSPS standard in the next three years.  </t>
    </r>
  </si>
  <si>
    <r>
      <rPr>
        <vertAlign val="superscript"/>
        <sz val="10"/>
        <rFont val="Times New Roman"/>
        <family val="1"/>
      </rPr>
      <t>d</t>
    </r>
    <r>
      <rPr>
        <sz val="10"/>
        <rFont val="Times New Roman"/>
        <family val="1"/>
      </rPr>
      <t xml:space="preserve">  Only existing sources using a continuous monitoring system (i.e., a COM or a continuous parameter monitoring system) are required to submit semiannual reports.  Therefore, sources subject to NSPS subpart Z are required to submit semiannual reports.</t>
    </r>
  </si>
  <si>
    <t>Average Annual Agency Burden for NSPS - Primary Aluminum Reduction Plants (40 CFR Part 60, Subpart S) (Renewal)</t>
  </si>
  <si>
    <t>Average Annual Agency Burden - NSPS for Ferroalloy Production Facilities (40 CFR Part 60, Subpart Z) (Renewal)</t>
  </si>
  <si>
    <t xml:space="preserve">(E)            Technical Hours per Year                  (E=C x D)        </t>
  </si>
  <si>
    <t xml:space="preserve">(1 person x 0 plants/year x 1 d/plant x $50 per diem) + ($400 round trip/plant x 0 plant/yr) =  </t>
  </si>
  <si>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</si>
  <si>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</si>
  <si>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t>Total O&amp;M, 
(E X F)</t>
  </si>
  <si>
    <t>Total Capital/Startup Cost,  (B X C)</t>
  </si>
  <si>
    <r>
      <t>Capital/Startup vs. Operation and Maintenance (O&amp;M) Costs</t>
    </r>
    <r>
      <rPr>
        <sz val="10"/>
        <color theme="1"/>
        <rFont val="Times New Roman"/>
        <family val="1"/>
      </rPr>
      <t> </t>
    </r>
  </si>
  <si>
    <t>Subparts P, Q, R</t>
  </si>
  <si>
    <t>CMS that measures SO2 emissions</t>
  </si>
  <si>
    <t>CMS that weighs Al and anode produced daily</t>
  </si>
  <si>
    <t>Opacity monitor</t>
  </si>
  <si>
    <t>CMS that measures furnace power input and flow rate or fan motor power consumption and pressure drop across fan</t>
  </si>
  <si>
    <t>Gas flow - $13,500 Pressure drop - $1,300</t>
  </si>
  <si>
    <t>Number of New  Respondents</t>
  </si>
  <si>
    <r>
      <t>Number of Respondents with O&amp;M</t>
    </r>
    <r>
      <rPr>
        <b/>
        <vertAlign val="superscript"/>
        <sz val="10"/>
        <color theme="1"/>
        <rFont val="Times New Roman"/>
        <family val="1"/>
      </rPr>
      <t xml:space="preserve"> </t>
    </r>
  </si>
  <si>
    <r>
      <t xml:space="preserve">Subparts P, Q, R </t>
    </r>
    <r>
      <rPr>
        <b/>
        <vertAlign val="superscript"/>
        <sz val="10"/>
        <color theme="1"/>
        <rFont val="Times New Roman"/>
        <family val="1"/>
      </rPr>
      <t>a</t>
    </r>
  </si>
  <si>
    <r>
      <rPr>
        <vertAlign val="superscript"/>
        <sz val="10"/>
        <color theme="1"/>
        <rFont val="Times New Roman"/>
        <family val="1"/>
      </rPr>
      <t xml:space="preserve">a  </t>
    </r>
    <r>
      <rPr>
        <sz val="10"/>
        <color theme="1"/>
        <rFont val="Times New Roman"/>
        <family val="1"/>
      </rPr>
      <t>It is estimated that six primary pyrometallic copper smelters (Subpart P), one primary pryrometallurgical zinc smelter (Subpart Q), and zero primary pryrometallurgical lead smelter (Subpart R) are currently subject to the NSPS standards, which totals 7 respondents.</t>
    </r>
  </si>
  <si>
    <r>
      <t xml:space="preserve">Subpart S </t>
    </r>
    <r>
      <rPr>
        <b/>
        <vertAlign val="superscript"/>
        <sz val="10"/>
        <rFont val="Times New Roman"/>
        <family val="1"/>
      </rPr>
      <t>b</t>
    </r>
  </si>
  <si>
    <t>Semiannual report</t>
  </si>
  <si>
    <t>Total Annual Responses E=(BxC)+D</t>
  </si>
  <si>
    <t>Number of Existing Respondents That Keep Records But Do Not Submit Reports</t>
  </si>
  <si>
    <t>Number of Responses</t>
  </si>
  <si>
    <r>
      <t xml:space="preserve">Number of Respondents </t>
    </r>
    <r>
      <rPr>
        <vertAlign val="superscript"/>
        <sz val="10"/>
        <color rgb="FF000000"/>
        <rFont val="Times New Roman"/>
        <family val="1"/>
      </rPr>
      <t>a</t>
    </r>
  </si>
  <si>
    <t>Information Collection Activity</t>
  </si>
  <si>
    <t>Total Annual Responses</t>
  </si>
  <si>
    <t>NSPS Subpart M</t>
  </si>
  <si>
    <t>NSPS Subpart P, Q and R</t>
  </si>
  <si>
    <t>NSPS Subpart S</t>
  </si>
  <si>
    <t>Notification of annual performance test</t>
  </si>
  <si>
    <t>Notification of monthly performance test</t>
  </si>
  <si>
    <t>Report of annual performance test</t>
  </si>
  <si>
    <t>Report of monthly performance test</t>
  </si>
  <si>
    <t>NSPS Subpart Z</t>
  </si>
  <si>
    <r>
      <rPr>
        <vertAlign val="superscript"/>
        <sz val="10"/>
        <color rgb="FF000000"/>
        <rFont val="Times New Roman"/>
        <family val="1"/>
      </rPr>
      <t>a</t>
    </r>
    <r>
      <rPr>
        <sz val="10"/>
        <color rgb="FF000000"/>
        <rFont val="Times New Roman"/>
        <family val="1"/>
      </rPr>
      <t xml:space="preserve">  New respondents include sources with constructed, reconstructed and modified affected facilities.</t>
    </r>
  </si>
  <si>
    <t>Total (All Subparts)</t>
  </si>
  <si>
    <t>Average</t>
  </si>
  <si>
    <t>Number of Respondents (E=A+B+C-D)</t>
  </si>
  <si>
    <t>Number of Existing Respondents That Are Also New Respondents</t>
  </si>
  <si>
    <t>Number of Existing Respondents that keep records but do not submit reports</t>
  </si>
  <si>
    <t>Number of Existing Respondents</t>
  </si>
  <si>
    <r>
      <t xml:space="preserve">Number of New Respondents </t>
    </r>
    <r>
      <rPr>
        <b/>
        <vertAlign val="superscript"/>
        <sz val="10"/>
        <color rgb="FF000000"/>
        <rFont val="Times New Roman"/>
        <family val="1"/>
      </rPr>
      <t>a</t>
    </r>
  </si>
  <si>
    <t>Year</t>
  </si>
  <si>
    <t>Respondents That Do Not Submit Any Reports</t>
  </si>
  <si>
    <t>Respondents That Submit Reports</t>
  </si>
  <si>
    <t>Number of Respondents</t>
  </si>
  <si>
    <r>
      <t xml:space="preserve">NSPS Subpart S </t>
    </r>
    <r>
      <rPr>
        <b/>
        <vertAlign val="superscript"/>
        <sz val="10"/>
        <rFont val="Times New Roman"/>
        <family val="1"/>
      </rPr>
      <t>b</t>
    </r>
  </si>
  <si>
    <r>
      <t xml:space="preserve">a </t>
    </r>
    <r>
      <rPr>
        <sz val="10"/>
        <color rgb="FF000000"/>
        <rFont val="Times New Roman"/>
        <family val="1"/>
      </rPr>
      <t xml:space="preserve">  New respondents include sources with constructed, reconstructed, and modified affected facilities.</t>
    </r>
  </si>
  <si>
    <t>Annualized Capital O&amp;M</t>
  </si>
  <si>
    <t>Total Estimated Costs</t>
  </si>
  <si>
    <t>Total Estimated Burden Hours</t>
  </si>
  <si>
    <t>Hours per Response</t>
  </si>
  <si>
    <t>ICR Summary Information</t>
  </si>
  <si>
    <t>hr/response</t>
  </si>
  <si>
    <t xml:space="preserve">(1 person x 0 plants/year x 3 d/plant x $50 per diem) + ($400 round trip/plant x 0 plant/yr) =  </t>
  </si>
  <si>
    <t xml:space="preserve">     A.  Familiarize with rule requirements  </t>
  </si>
  <si>
    <t xml:space="preserve">     B.  Required Activities</t>
  </si>
  <si>
    <r>
      <t xml:space="preserve">        Initial performance test</t>
    </r>
    <r>
      <rPr>
        <vertAlign val="superscript"/>
        <sz val="10"/>
        <rFont val="Times New Roman"/>
        <family val="1"/>
      </rPr>
      <t>c</t>
    </r>
  </si>
  <si>
    <r>
      <t xml:space="preserve">        Repeat of Performance Test</t>
    </r>
    <r>
      <rPr>
        <vertAlign val="superscript"/>
        <sz val="10"/>
        <rFont val="Times New Roman"/>
        <family val="1"/>
      </rPr>
      <t xml:space="preserve"> d</t>
    </r>
  </si>
  <si>
    <r>
      <t xml:space="preserve">        Reference Method 5 or 9 </t>
    </r>
    <r>
      <rPr>
        <vertAlign val="superscript"/>
        <sz val="10"/>
        <rFont val="Times New Roman"/>
        <family val="1"/>
      </rPr>
      <t>e</t>
    </r>
  </si>
  <si>
    <r>
      <t xml:space="preserve">        Monitoring of emissions and systems performance </t>
    </r>
    <r>
      <rPr>
        <vertAlign val="superscript"/>
        <sz val="10"/>
        <rFont val="Times New Roman"/>
        <family val="1"/>
      </rPr>
      <t>f</t>
    </r>
  </si>
  <si>
    <t xml:space="preserve">     C.  Create Information</t>
  </si>
  <si>
    <t xml:space="preserve">     D.  Gather Existing Information</t>
  </si>
  <si>
    <r>
      <t xml:space="preserve">        Notification of actual startup</t>
    </r>
    <r>
      <rPr>
        <vertAlign val="superscript"/>
        <sz val="10"/>
        <rFont val="Times New Roman"/>
        <family val="1"/>
      </rPr>
      <t>c</t>
    </r>
  </si>
  <si>
    <t xml:space="preserve">     E.  Write Report</t>
  </si>
  <si>
    <r>
      <t xml:space="preserve">        Notification of  initial performance test </t>
    </r>
    <r>
      <rPr>
        <vertAlign val="superscript"/>
        <sz val="10"/>
        <rFont val="Times New Roman"/>
        <family val="1"/>
      </rPr>
      <t>c</t>
    </r>
  </si>
  <si>
    <r>
      <t xml:space="preserve">        Notification of CMS </t>
    </r>
    <r>
      <rPr>
        <vertAlign val="superscript"/>
        <sz val="10"/>
        <rFont val="Times New Roman"/>
        <family val="1"/>
      </rPr>
      <t>e,f</t>
    </r>
  </si>
  <si>
    <r>
      <t xml:space="preserve">        Notification of anticipated date for conducting the opacity of observations</t>
    </r>
    <r>
      <rPr>
        <vertAlign val="superscript"/>
        <sz val="10"/>
        <rFont val="Times New Roman"/>
        <family val="1"/>
      </rPr>
      <t xml:space="preserve">e,f </t>
    </r>
  </si>
  <si>
    <t xml:space="preserve">        Notification of modification/reconstruction</t>
  </si>
  <si>
    <r>
      <t xml:space="preserve">        Semiannual reports of excess emissions and monitoring systems performance</t>
    </r>
    <r>
      <rPr>
        <vertAlign val="superscript"/>
        <sz val="10"/>
        <rFont val="Times New Roman"/>
        <family val="1"/>
      </rPr>
      <t>g</t>
    </r>
  </si>
  <si>
    <t xml:space="preserve">     A.  Read and understand rule requirements  </t>
  </si>
  <si>
    <t xml:space="preserve">     B.  Plan Activities</t>
  </si>
  <si>
    <t xml:space="preserve">     C.  Implement Activities</t>
  </si>
  <si>
    <t xml:space="preserve">     D.  Develop Record System </t>
  </si>
  <si>
    <r>
      <t xml:space="preserve">     E.  Time to Enter and Transmit Information</t>
    </r>
    <r>
      <rPr>
        <vertAlign val="superscript"/>
        <sz val="10"/>
        <rFont val="Times New Roman"/>
        <family val="1"/>
      </rPr>
      <t>h</t>
    </r>
  </si>
  <si>
    <t xml:space="preserve">         Records of startups, shutdowns, malfunctions, etc.</t>
  </si>
  <si>
    <t xml:space="preserve">         Records of emissions and systems performance</t>
  </si>
  <si>
    <t xml:space="preserve">     F. Time to Train Personnel</t>
  </si>
  <si>
    <t>Annual Respondent Burden and Cost - NSPS for Secondary Brass and Bronze Production (40 CFR Part 60, Subpart M) (Renewal)</t>
  </si>
  <si>
    <r>
      <rPr>
        <vertAlign val="superscript"/>
        <sz val="10"/>
        <rFont val="Times New Roman"/>
        <family val="1"/>
      </rPr>
      <t>b</t>
    </r>
    <r>
      <rPr>
        <sz val="10"/>
        <rFont val="Times New Roman"/>
        <family val="1"/>
      </rPr>
      <t xml:space="preserve">  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</si>
  <si>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f</t>
    </r>
    <r>
      <rPr>
        <sz val="10"/>
        <rFont val="Times New Roman"/>
        <family val="1"/>
      </rPr>
      <t xml:space="preserve">  Section 60.11 of the General Provisions allows sources to use a continuous opacity monitor (COM) in lieu of Method 9 to determine compliance with the opacity standard.  However, we have assumed that all sources will use RM 9. </t>
    </r>
  </si>
  <si>
    <r>
      <rPr>
        <vertAlign val="superscript"/>
        <sz val="10"/>
        <rFont val="Times New Roman"/>
        <family val="1"/>
      </rPr>
      <t>f</t>
    </r>
    <r>
      <rPr>
        <sz val="10"/>
        <rFont val="Times New Roman"/>
        <family val="1"/>
      </rPr>
      <t xml:space="preserve">  Section 60.11 of the General Provisions allows sources to use a continuous opacity monitor (COM) in lieu of Method 9 to determine compliance with the opacity standard.  We have assumed that all sources are</t>
    </r>
    <r>
      <rPr>
        <strike/>
        <sz val="10"/>
        <rFont val="Times New Roman"/>
        <family val="1"/>
      </rPr>
      <t xml:space="preserve"> </t>
    </r>
    <r>
      <rPr>
        <sz val="10"/>
        <rFont val="Times New Roman"/>
        <family val="1"/>
      </rPr>
      <t>using COMs. In addition, we assume the sources are using continuous monitoring systems (CMS) to monitor other parameters.</t>
    </r>
  </si>
  <si>
    <r>
      <rPr>
        <vertAlign val="superscript"/>
        <sz val="10"/>
        <rFont val="Times New Roman"/>
        <family val="1"/>
      </rPr>
      <t xml:space="preserve">g </t>
    </r>
    <r>
      <rPr>
        <sz val="10"/>
        <rFont val="Times New Roman"/>
        <family val="1"/>
      </rPr>
      <t xml:space="preserve">  Only existing sources using a continuous monitoring system (i.e., a COM or a continuous parameter monitoring system) are required to submit semiannual reports.  Therefore, sources subject to NSPS subparts P, Q, and R are required to submit semiannual reports. </t>
    </r>
  </si>
  <si>
    <r>
      <rPr>
        <vertAlign val="superscript"/>
        <sz val="10"/>
        <rFont val="Times New Roman"/>
        <family val="1"/>
      </rPr>
      <t>a</t>
    </r>
    <r>
      <rPr>
        <sz val="10"/>
        <rFont val="Times New Roman"/>
        <family val="1"/>
      </rPr>
      <t xml:space="preserve">  It is estimated that six primary pyrometallic copper smelters (Subpart P), one primary pryrometallurgical zinc smelter (Subpart Q), and zero primary pryrometallurgical lead smelter (Subpart R) are currently subject to the NSPS standards, which totals 7 respondents. The affected units at the primary lead smelter are shutdown, and only 7 respondents will have burden associated with this rule.  We have further assumed that no additional sources will become subject to the standard in the next three years.</t>
    </r>
  </si>
  <si>
    <r>
      <rPr>
        <vertAlign val="superscript"/>
        <sz val="10"/>
        <rFont val="Times New Roman"/>
        <family val="1"/>
      </rPr>
      <t>f</t>
    </r>
    <r>
      <rPr>
        <sz val="10"/>
        <rFont val="Times New Roman"/>
        <family val="1"/>
      </rPr>
      <t xml:space="preserve">  Section 60.11of the General Provisions allows sources to use a continuous opacity monitor (COM) in lieu of Method 9 to determine compliance with the opacity standard. We have assumed that all sources are using COMs. In addition, we assume the sources are using continuous monitoring systems (CMS) to monitor other parameters.</t>
    </r>
  </si>
  <si>
    <r>
      <rPr>
        <vertAlign val="superscript"/>
        <sz val="10"/>
        <rFont val="Times New Roman"/>
        <family val="1"/>
      </rPr>
      <t>g</t>
    </r>
    <r>
      <rPr>
        <sz val="10"/>
        <rFont val="Times New Roman"/>
        <family val="1"/>
      </rPr>
      <t xml:space="preserve">  We have assumed that neither source will have a product change over the 3 year period of the ICR.</t>
    </r>
  </si>
  <si>
    <r>
      <rPr>
        <vertAlign val="superscript"/>
        <sz val="10"/>
        <rFont val="Times New Roman"/>
        <family val="1"/>
      </rPr>
      <t xml:space="preserve">c </t>
    </r>
    <r>
      <rPr>
        <sz val="10"/>
        <rFont val="Times New Roman"/>
        <family val="1"/>
      </rPr>
      <t>Initial rule requirements would apply only to new sources. We have assumed that no new sources will become subject to the rule over the three year period of this ICR.</t>
    </r>
  </si>
  <si>
    <r>
      <rPr>
        <vertAlign val="superscript"/>
        <sz val="10"/>
        <rFont val="Times New Roman"/>
        <family val="1"/>
      </rPr>
      <t xml:space="preserve">c </t>
    </r>
    <r>
      <rPr>
        <sz val="10"/>
        <rFont val="Times New Roman"/>
        <family val="1"/>
      </rPr>
      <t xml:space="preserve">Initial rule requirements would apply only to new sources. We have assumed that no new sources will become subject to the rule over the three year period of this ICR. </t>
    </r>
  </si>
  <si>
    <r>
      <rPr>
        <vertAlign val="superscript"/>
        <sz val="10"/>
        <color theme="1"/>
        <rFont val="Times New Roman"/>
        <family val="1"/>
      </rPr>
      <t xml:space="preserve">b  </t>
    </r>
    <r>
      <rPr>
        <sz val="10"/>
        <color theme="1"/>
        <rFont val="Times New Roman"/>
        <family val="1"/>
      </rPr>
      <t xml:space="preserve">It is estimated that there are currently 7 primary aluminum facilities, of which 6 are operating. Within those facilities there are a total of 22 potlines, of which 15 are operating. Similarly, there are 7 anode plants, of which 6 are operating; and 12 bake furnaces, of which 9 are operating. We assume all facilities will comply with the Subpart LL MACT rather than the NSPS. We have further assumed that no additional sources per year will become subject to the NSPS standard in the next three years.  </t>
    </r>
  </si>
  <si>
    <r>
      <rPr>
        <vertAlign val="superscript"/>
        <sz val="10"/>
        <color rgb="FF000000"/>
        <rFont val="Times New Roman"/>
        <family val="1"/>
      </rPr>
      <t xml:space="preserve">b </t>
    </r>
    <r>
      <rPr>
        <sz val="10"/>
        <color rgb="FF000000"/>
        <rFont val="Times New Roman"/>
        <family val="1"/>
      </rPr>
      <t xml:space="preserve"> It is estimated that there are currently 7 primary aluminum facilities, of which 6 are operating. Within those facilities there are a total of 22 potlines, of which 15 are operating. Similarly, there are 7 anode plants, of which 6 are operating; and 12 bake furnaces, of which 9 are operating. We assume all facilities will comply with the Subpart LL MACT rather than the NSPS. We have further assumed that no additional sources per year will become subject to the NSPS standard in the next three years. </t>
    </r>
  </si>
  <si>
    <t>Overall</t>
  </si>
  <si>
    <t xml:space="preserve">(A)
Respondent Hours per Occurrence  (Technical hours)        </t>
  </si>
  <si>
    <t xml:space="preserve">(B)
Number of Occurrences per Respondent per Year                        </t>
  </si>
  <si>
    <t xml:space="preserve">(A)
EPA Hours per Occurrence  (Technical hours)        </t>
  </si>
  <si>
    <t xml:space="preserve">(B)
Number of Occurrences per Plant per Year </t>
  </si>
  <si>
    <r>
      <rPr>
        <vertAlign val="superscript"/>
        <sz val="10"/>
        <rFont val="Times New Roman"/>
        <family val="1"/>
      </rPr>
      <t>a</t>
    </r>
    <r>
      <rPr>
        <sz val="10"/>
        <rFont val="Times New Roman"/>
        <family val="1"/>
      </rPr>
      <t xml:space="preserve"> It is estimated that there are currently 7 primary aluminum facilities, of which 6 are operating. Within those facilities there are a total of 22 potlines, of which 15 are operating. Similarly, there are 7 anode plants, of which 6 are operating; and 12 bake furnaces, of which 9 are operating. Based on information collected by the agency, we assume all potroom and anode facilities are and will comply with the Subpart LL MACT rather than the NSPS. We have further assumed that no additional sources per year will become subject to the NSPS standard in the next three years.  </t>
    </r>
  </si>
  <si>
    <r>
      <t xml:space="preserve">a </t>
    </r>
    <r>
      <rPr>
        <sz val="10"/>
        <rFont val="Times New Roman"/>
        <family val="1"/>
      </rPr>
      <t>It is estimated that there are currently 7 primary aluminum facilities, of which 6 are operating. Within those facilities there are a total of 22 potlines, of which 15 are operating. Similarly, there are 7 anode plants, of which 6 are operating; and 12 bake furnaces, of which 9 are operating. Based on information collected by the agency, we assume all potroom and anode facilities are and will comply with the Subpart LL MACT rather than the NSPS. We have further assumed that no additional sources per year will become subject to the NSPS standard in the next three years.</t>
    </r>
    <r>
      <rPr>
        <vertAlign val="superscript"/>
        <sz val="1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</si>
</sst>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1" formatCode="_(* #,##0_);_(* \(#,##0\);_(* &quot;-&quot;_);_(@_)"/>
    <numFmt numFmtId="44" formatCode="_(&quot;$&quot;* #,##0.00_);_(&quot;$&quot;* \(#,##0.00\);_(&quot;$&quot;* &quot;-&quot;??_);_(@_)"/>
    <numFmt numFmtId="164" formatCode="&quot;$&quot;#,##0"/>
    <numFmt numFmtId="165" formatCode="&quot;$&quot;#,##0.00"/>
    <numFmt numFmtId="166" formatCode="#,##0.000000_);[Red]\(#,##0.000000\)"/>
    <numFmt numFmtId="167" formatCode="#,##0.0"/>
    <numFmt numFmtId="168" formatCode="#,##0.0_);[Red]\(#,##0.0\)"/>
    <numFmt numFmtId="169" formatCode="0.0"/>
    <numFmt numFmtId="170" formatCode="General_)"/>
  </numFmts>
  <fonts count="31" x14ac:knownFonts="1">
    <font>
      <sz val="10"/>
      <name val="Arial"/>
    </font>
    <font>
      <sz val="11"/>
      <color theme="1"/>
      <name val="Calibri"/>
      <family val="2"/>
      <scheme val="minor"/>
    </font>
    <font>
      <sz val="10"/>
      <name val="Arial"/>
      <family val="2"/>
    </font>
    <font>
      <sz val="8"/>
      <name val="Arial"/>
      <family val="2"/>
    </font>
    <font>
      <sz val="10"/>
      <name val="Times New Roman"/>
      <family val="1"/>
    </font>
    <font>
      <vertAlign val="superscript"/>
      <sz val="10"/>
      <name val="Times New Roman"/>
      <family val="1"/>
    </font>
    <font>
      <b/>
      <sz val="12"/>
      <name val="Times New Roman"/>
      <family val="1"/>
    </font>
    <font>
      <b/>
      <sz val="10"/>
      <name val="Times New Roman"/>
      <family val="1"/>
    </font>
    <font>
      <b/>
      <vertAlign val="superscript"/>
      <sz val="10"/>
      <name val="Times New Roman"/>
      <family val="1"/>
    </font>
    <font>
      <b/>
      <sz val="11"/>
      <color theme="1"/>
      <name val="Calibri"/>
      <family val="2"/>
      <scheme val="minor"/>
    </font>
    <font>
      <u/>
      <sz val="10"/>
      <name val="Times New Roman"/>
      <family val="1"/>
    </font>
    <font>
      <sz val="10"/>
      <color indexed="9"/>
      <name val="Times New Roman"/>
      <family val="1"/>
    </font>
    <font>
      <b/>
      <sz val="10"/>
      <color theme="1"/>
      <name val="Times New Roman"/>
      <family val="1"/>
    </font>
    <font>
      <sz val="10"/>
      <color theme="1"/>
      <name val="Times New Roman"/>
      <family val="1"/>
    </font>
    <font>
      <b/>
      <u/>
      <sz val="12"/>
      <name val="Times New Roman"/>
      <family val="1"/>
    </font>
    <font>
      <sz val="10"/>
      <color theme="1"/>
      <name val="Calibri"/>
      <family val="2"/>
      <scheme val="minor"/>
    </font>
    <font>
      <sz val="10"/>
      <color rgb="FFFF0000"/>
      <name val="Calibri"/>
      <family val="2"/>
      <scheme val="minor"/>
    </font>
    <font>
      <vertAlign val="superscript"/>
      <sz val="10"/>
      <color theme="1"/>
      <name val="Times New Roman"/>
      <family val="1"/>
    </font>
    <font>
      <b/>
      <vertAlign val="superscript"/>
      <sz val="10"/>
      <color theme="1"/>
      <name val="Times New Roman"/>
      <family val="1"/>
    </font>
    <font>
      <sz val="8"/>
      <name val="Helv"/>
    </font>
    <font>
      <sz val="10"/>
      <color rgb="FF000000"/>
      <name val="Times New Roman"/>
      <family val="1"/>
    </font>
    <font>
      <vertAlign val="superscript"/>
      <sz val="10"/>
      <color rgb="FF000000"/>
      <name val="Times New Roman"/>
      <family val="1"/>
    </font>
    <font>
      <sz val="10"/>
      <color rgb="FFFF0000"/>
      <name val="Times New Roman"/>
      <family val="1"/>
    </font>
    <font>
      <b/>
      <sz val="12"/>
      <color rgb="FF000000"/>
      <name val="Times New Roman"/>
      <family val="1"/>
    </font>
    <font>
      <b/>
      <sz val="9"/>
      <name val="Times New Roman"/>
      <family val="1"/>
    </font>
    <font>
      <sz val="9"/>
      <name val="Times New Roman"/>
      <family val="1"/>
    </font>
    <font>
      <b/>
      <sz val="10"/>
      <color rgb="FF000000"/>
      <name val="Times New Roman"/>
      <family val="1"/>
    </font>
    <font>
      <b/>
      <vertAlign val="superscript"/>
      <sz val="10"/>
      <color rgb="FF000000"/>
      <name val="Times New Roman"/>
      <family val="1"/>
    </font>
    <font>
      <sz val="10"/>
      <color rgb="FF7030A0"/>
      <name val="Times New Roman"/>
      <family val="1"/>
    </font>
    <font>
      <sz val="10"/>
      <color rgb="FF7030A0"/>
      <name val="Calibri"/>
      <family val="2"/>
      <scheme val="minor"/>
    </font>
    <font>
      <strike/>
      <sz val="10"/>
      <name val="Times New Roman"/>
      <family val="1"/>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diagonal/>
    </border>
    <border>
      <left style="thin">
        <color indexed="64"/>
      </left>
      <right/>
      <top style="thin">
        <color indexed="8"/>
      </top>
      <bottom style="thin">
        <color indexed="8"/>
      </bottom>
      <diagonal/>
    </border>
    <border>
      <left style="thin">
        <color indexed="64"/>
      </left>
      <right/>
      <top style="thin">
        <color indexed="64"/>
      </top>
      <bottom/>
      <diagonal/>
    </border>
    <border>
      <left style="thin">
        <color indexed="64"/>
      </left>
      <right/>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s>
  <cellStyleXfs count="4">
    <xf numFmtId="0" fontId="0" fillId="0" borderId="0"/>
    <xf numFmtId="44" fontId="2" fillId="0" borderId="0" applyFont="0" applyFill="0" applyBorder="0" applyAlignment="0" applyProtection="0"/>
    <xf numFmtId="0" fontId="1" fillId="0" borderId="0"/>
    <xf numFmtId="170" fontId="19" fillId="0" borderId="0"/>
  </cellStyleXfs>
  <cellXfs count="303">
    <xf numFmtId="0" fontId="0" fillId="0" borderId="0" xfId="0"/>
    <xf numFmtId="0" fontId="4" fillId="0" borderId="0" xfId="0" applyFont="1"/>
    <xf numFmtId="0" fontId="5" fillId="0" borderId="0" xfId="0" applyFont="1"/>
    <xf numFmtId="0" fontId="5" fillId="0" borderId="0" xfId="0" applyFont="1" applyFill="1"/>
    <xf numFmtId="0" fontId="4" fillId="0" borderId="1" xfId="0" applyFont="1" applyBorder="1" applyAlignment="1">
      <alignment vertical="center" wrapText="1"/>
    </xf>
    <xf numFmtId="0" fontId="7" fillId="0" borderId="1" xfId="0" applyFont="1" applyBorder="1" applyAlignment="1"/>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0" xfId="0" applyFont="1" applyFill="1" applyAlignment="1">
      <alignment horizontal="left"/>
    </xf>
    <xf numFmtId="0" fontId="10" fillId="0" borderId="0" xfId="0" applyFont="1" applyFill="1" applyAlignment="1">
      <alignment horizontal="left" wrapText="1"/>
    </xf>
    <xf numFmtId="0" fontId="10" fillId="0" borderId="0" xfId="0" applyFont="1" applyFill="1" applyAlignment="1">
      <alignment wrapText="1"/>
    </xf>
    <xf numFmtId="0" fontId="6" fillId="0" borderId="0" xfId="0" applyFont="1" applyFill="1" applyAlignment="1"/>
    <xf numFmtId="0" fontId="6" fillId="0" borderId="0" xfId="0" applyFont="1" applyFill="1" applyAlignment="1">
      <alignment wrapText="1"/>
    </xf>
    <xf numFmtId="0" fontId="4" fillId="0" borderId="0" xfId="0" applyFont="1" applyFill="1" applyAlignment="1">
      <alignment wrapText="1"/>
    </xf>
    <xf numFmtId="0" fontId="11" fillId="0" borderId="0" xfId="0" applyFont="1" applyFill="1" applyAlignment="1" applyProtection="1">
      <alignment horizontal="left"/>
    </xf>
    <xf numFmtId="0" fontId="11" fillId="0" borderId="0" xfId="0" applyFont="1" applyFill="1" applyAlignment="1">
      <alignment wrapText="1"/>
    </xf>
    <xf numFmtId="0" fontId="4" fillId="0" borderId="10" xfId="0" applyFont="1" applyFill="1" applyBorder="1" applyAlignment="1" applyProtection="1">
      <alignment horizontal="center" vertical="top" wrapText="1"/>
    </xf>
    <xf numFmtId="0" fontId="4" fillId="0" borderId="10" xfId="0" quotePrefix="1" applyFont="1" applyFill="1" applyBorder="1" applyAlignment="1" applyProtection="1">
      <alignment horizontal="center" vertical="top" wrapText="1"/>
    </xf>
    <xf numFmtId="0" fontId="4" fillId="0" borderId="17" xfId="0" applyFont="1" applyFill="1" applyBorder="1" applyAlignment="1" applyProtection="1">
      <alignment horizontal="center" vertical="top" wrapText="1"/>
    </xf>
    <xf numFmtId="0" fontId="4" fillId="0" borderId="11" xfId="0" applyFont="1" applyFill="1" applyBorder="1" applyAlignment="1" applyProtection="1">
      <alignment horizontal="center" vertical="top" wrapText="1"/>
    </xf>
    <xf numFmtId="0" fontId="4" fillId="0" borderId="0" xfId="0" applyFont="1" applyFill="1"/>
    <xf numFmtId="0" fontId="4" fillId="0" borderId="2" xfId="0" applyFont="1" applyFill="1" applyBorder="1"/>
    <xf numFmtId="0" fontId="4" fillId="0" borderId="3" xfId="0" applyFont="1" applyFill="1" applyBorder="1"/>
    <xf numFmtId="0" fontId="4" fillId="0" borderId="4" xfId="0" applyFont="1" applyFill="1" applyBorder="1"/>
    <xf numFmtId="0" fontId="4" fillId="0" borderId="4" xfId="0" applyFont="1" applyFill="1" applyBorder="1" applyAlignment="1">
      <alignment horizontal="center"/>
    </xf>
    <xf numFmtId="0" fontId="4" fillId="0" borderId="1" xfId="0" applyFont="1" applyFill="1" applyBorder="1" applyAlignment="1">
      <alignment horizontal="center"/>
    </xf>
    <xf numFmtId="0" fontId="4" fillId="0" borderId="1" xfId="0" applyFont="1" applyFill="1" applyBorder="1" applyAlignment="1">
      <alignment horizontal="right"/>
    </xf>
    <xf numFmtId="0" fontId="4" fillId="0" borderId="2" xfId="0" applyFont="1" applyFill="1" applyBorder="1" applyAlignment="1">
      <alignment horizontal="left"/>
    </xf>
    <xf numFmtId="1" fontId="4" fillId="0" borderId="1" xfId="0" quotePrefix="1" applyNumberFormat="1" applyFont="1" applyFill="1" applyBorder="1" applyAlignment="1" applyProtection="1">
      <alignment horizontal="center"/>
    </xf>
    <xf numFmtId="0" fontId="4" fillId="0" borderId="12" xfId="0" applyFont="1" applyFill="1" applyBorder="1" applyAlignment="1" applyProtection="1">
      <alignment horizontal="center"/>
    </xf>
    <xf numFmtId="1" fontId="4" fillId="0" borderId="1" xfId="0" applyNumberFormat="1" applyFont="1" applyFill="1" applyBorder="1" applyAlignment="1">
      <alignment horizontal="center"/>
    </xf>
    <xf numFmtId="2" fontId="4" fillId="0" borderId="1" xfId="0" applyNumberFormat="1" applyFont="1" applyFill="1" applyBorder="1" applyAlignment="1">
      <alignment horizontal="center"/>
    </xf>
    <xf numFmtId="165" fontId="4" fillId="0" borderId="1" xfId="0" applyNumberFormat="1" applyFont="1" applyFill="1" applyBorder="1" applyAlignment="1">
      <alignment horizontal="right"/>
    </xf>
    <xf numFmtId="1" fontId="10" fillId="0" borderId="4" xfId="0" applyNumberFormat="1" applyFont="1" applyFill="1" applyBorder="1" applyAlignment="1">
      <alignment horizontal="center"/>
    </xf>
    <xf numFmtId="1" fontId="4" fillId="0" borderId="4" xfId="0" applyNumberFormat="1" applyFont="1" applyFill="1" applyBorder="1" applyAlignment="1">
      <alignment horizontal="center"/>
    </xf>
    <xf numFmtId="164" fontId="4" fillId="0" borderId="1" xfId="0" applyNumberFormat="1" applyFont="1" applyFill="1" applyBorder="1" applyAlignment="1">
      <alignment horizontal="right"/>
    </xf>
    <xf numFmtId="169" fontId="4" fillId="0" borderId="1" xfId="0" applyNumberFormat="1" applyFont="1" applyFill="1" applyBorder="1" applyAlignment="1">
      <alignment horizontal="center"/>
    </xf>
    <xf numFmtId="0" fontId="4" fillId="0" borderId="3" xfId="0" applyFont="1" applyFill="1" applyBorder="1" applyAlignment="1"/>
    <xf numFmtId="169" fontId="4" fillId="0" borderId="4" xfId="0" applyNumberFormat="1" applyFont="1" applyFill="1" applyBorder="1" applyAlignment="1">
      <alignment horizontal="center"/>
    </xf>
    <xf numFmtId="0" fontId="4" fillId="0" borderId="12" xfId="0" quotePrefix="1" applyFont="1" applyFill="1" applyBorder="1" applyAlignment="1" applyProtection="1"/>
    <xf numFmtId="0" fontId="4" fillId="0" borderId="1" xfId="0" applyFont="1" applyFill="1" applyBorder="1" applyAlignment="1" applyProtection="1"/>
    <xf numFmtId="0" fontId="4" fillId="0" borderId="3" xfId="0" applyFont="1" applyFill="1" applyBorder="1" applyAlignment="1">
      <alignment horizontal="left" indent="2"/>
    </xf>
    <xf numFmtId="0" fontId="7" fillId="0" borderId="2" xfId="0" applyFont="1" applyFill="1" applyBorder="1"/>
    <xf numFmtId="0" fontId="7" fillId="0" borderId="3" xfId="0" applyFont="1" applyFill="1" applyBorder="1" applyAlignment="1" applyProtection="1">
      <alignment horizontal="left" vertical="center"/>
    </xf>
    <xf numFmtId="164" fontId="7" fillId="0" borderId="1" xfId="0" applyNumberFormat="1" applyFont="1" applyFill="1" applyBorder="1" applyAlignment="1">
      <alignment horizontal="right"/>
    </xf>
    <xf numFmtId="0" fontId="4" fillId="0" borderId="12" xfId="0" quotePrefix="1" applyFont="1" applyFill="1" applyBorder="1" applyAlignment="1" applyProtection="1">
      <alignment horizontal="center"/>
    </xf>
    <xf numFmtId="0" fontId="4" fillId="0" borderId="4" xfId="0" applyFont="1" applyFill="1" applyBorder="1" applyAlignment="1">
      <alignment horizontal="left" indent="2"/>
    </xf>
    <xf numFmtId="40" fontId="4" fillId="0" borderId="1" xfId="0" applyNumberFormat="1" applyFont="1" applyFill="1" applyBorder="1" applyAlignment="1">
      <alignment horizontal="center"/>
    </xf>
    <xf numFmtId="0" fontId="4" fillId="0" borderId="12" xfId="0" applyFont="1" applyFill="1" applyBorder="1" applyAlignment="1" applyProtection="1"/>
    <xf numFmtId="0" fontId="4" fillId="0" borderId="13" xfId="0" applyFont="1" applyFill="1" applyBorder="1" applyAlignment="1" applyProtection="1"/>
    <xf numFmtId="0" fontId="7" fillId="0" borderId="8" xfId="0" applyFont="1" applyFill="1" applyBorder="1"/>
    <xf numFmtId="0" fontId="7" fillId="0" borderId="3" xfId="0" applyFont="1" applyFill="1" applyBorder="1"/>
    <xf numFmtId="0" fontId="4" fillId="0" borderId="6" xfId="0" applyFont="1" applyFill="1" applyBorder="1"/>
    <xf numFmtId="0" fontId="4" fillId="0" borderId="18" xfId="0" applyFont="1" applyFill="1" applyBorder="1"/>
    <xf numFmtId="0" fontId="7" fillId="0" borderId="3" xfId="0" applyFont="1" applyBorder="1" applyAlignment="1"/>
    <xf numFmtId="0" fontId="7" fillId="0" borderId="4" xfId="0" applyFont="1" applyBorder="1" applyAlignment="1"/>
    <xf numFmtId="6" fontId="12" fillId="0" borderId="1" xfId="0" applyNumberFormat="1" applyFont="1" applyBorder="1" applyAlignment="1">
      <alignment vertical="center" wrapText="1"/>
    </xf>
    <xf numFmtId="0" fontId="13" fillId="0" borderId="3" xfId="0" applyFont="1" applyBorder="1" applyAlignment="1"/>
    <xf numFmtId="0" fontId="13" fillId="0" borderId="4" xfId="0" applyFont="1" applyBorder="1" applyAlignment="1"/>
    <xf numFmtId="0" fontId="13" fillId="0" borderId="1" xfId="0" applyFont="1" applyBorder="1" applyAlignment="1"/>
    <xf numFmtId="0" fontId="4" fillId="0" borderId="1" xfId="0" applyFont="1" applyBorder="1" applyAlignment="1"/>
    <xf numFmtId="4" fontId="4" fillId="0" borderId="0" xfId="0" applyNumberFormat="1" applyFont="1" applyFill="1"/>
    <xf numFmtId="0" fontId="10" fillId="0" borderId="0" xfId="0" applyFont="1" applyFill="1"/>
    <xf numFmtId="165" fontId="4" fillId="0" borderId="0" xfId="0" applyNumberFormat="1" applyFont="1" applyFill="1" applyAlignment="1">
      <alignment wrapText="1"/>
    </xf>
    <xf numFmtId="0" fontId="10" fillId="0" borderId="0" xfId="0" applyFont="1" applyAlignment="1">
      <alignment wrapText="1"/>
    </xf>
    <xf numFmtId="0" fontId="4" fillId="0" borderId="0" xfId="0" applyFont="1" applyAlignment="1">
      <alignment wrapText="1"/>
    </xf>
    <xf numFmtId="0" fontId="11" fillId="0" borderId="0" xfId="0" applyFont="1" applyAlignment="1" applyProtection="1">
      <alignment horizontal="left"/>
    </xf>
    <xf numFmtId="0" fontId="11" fillId="0" borderId="0" xfId="0" applyFont="1" applyAlignment="1">
      <alignment wrapText="1"/>
    </xf>
    <xf numFmtId="0" fontId="4" fillId="0" borderId="3" xfId="0" applyFont="1" applyFill="1" applyBorder="1" applyAlignment="1">
      <alignment horizontal="left" wrapText="1"/>
    </xf>
    <xf numFmtId="0" fontId="4" fillId="0" borderId="4" xfId="0" applyFont="1" applyFill="1" applyBorder="1" applyAlignment="1">
      <alignment horizontal="left" wrapText="1"/>
    </xf>
    <xf numFmtId="0" fontId="4" fillId="0" borderId="1" xfId="0" quotePrefix="1" applyFont="1" applyFill="1" applyBorder="1" applyAlignment="1" applyProtection="1">
      <alignment horizontal="center"/>
    </xf>
    <xf numFmtId="0" fontId="4" fillId="0" borderId="1" xfId="0" applyFont="1" applyFill="1" applyBorder="1" applyAlignment="1" applyProtection="1">
      <alignment horizontal="center"/>
    </xf>
    <xf numFmtId="0" fontId="10" fillId="0" borderId="4" xfId="0" applyFont="1" applyFill="1" applyBorder="1" applyAlignment="1">
      <alignment horizontal="center"/>
    </xf>
    <xf numFmtId="0" fontId="4" fillId="0" borderId="0" xfId="0" applyFont="1" applyFill="1" applyBorder="1" applyAlignment="1">
      <alignment horizontal="center"/>
    </xf>
    <xf numFmtId="166" fontId="4" fillId="0" borderId="0" xfId="0" applyNumberFormat="1" applyFont="1" applyFill="1"/>
    <xf numFmtId="1" fontId="4" fillId="0" borderId="1" xfId="0" applyNumberFormat="1" applyFont="1" applyFill="1" applyBorder="1" applyAlignment="1" applyProtection="1">
      <alignment horizontal="center"/>
    </xf>
    <xf numFmtId="1" fontId="4" fillId="0" borderId="0" xfId="0" applyNumberFormat="1" applyFont="1" applyFill="1" applyBorder="1" applyAlignment="1">
      <alignment horizontal="center"/>
    </xf>
    <xf numFmtId="1" fontId="4" fillId="0" borderId="1" xfId="0" applyNumberFormat="1" applyFont="1" applyFill="1" applyBorder="1" applyAlignment="1" applyProtection="1"/>
    <xf numFmtId="164" fontId="4" fillId="0" borderId="1" xfId="1" applyNumberFormat="1" applyFont="1" applyFill="1" applyBorder="1" applyAlignment="1">
      <alignment horizontal="right"/>
    </xf>
    <xf numFmtId="164" fontId="7" fillId="0" borderId="1" xfId="1" applyNumberFormat="1" applyFont="1" applyFill="1" applyBorder="1" applyAlignment="1">
      <alignment horizontal="right"/>
    </xf>
    <xf numFmtId="2" fontId="4" fillId="0" borderId="4" xfId="0" applyNumberFormat="1" applyFont="1" applyFill="1" applyBorder="1" applyAlignment="1">
      <alignment horizontal="center"/>
    </xf>
    <xf numFmtId="0" fontId="4" fillId="0" borderId="1" xfId="0" applyFont="1" applyFill="1" applyBorder="1"/>
    <xf numFmtId="0" fontId="6" fillId="0" borderId="0" xfId="0" applyFont="1" applyAlignment="1"/>
    <xf numFmtId="0" fontId="4" fillId="0" borderId="0" xfId="0" applyFont="1" applyAlignment="1"/>
    <xf numFmtId="0" fontId="14" fillId="0" borderId="0" xfId="0" applyFont="1"/>
    <xf numFmtId="0" fontId="11" fillId="0" borderId="0" xfId="0" applyFont="1"/>
    <xf numFmtId="0" fontId="4"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center" wrapText="1"/>
    </xf>
    <xf numFmtId="0" fontId="4" fillId="0" borderId="1" xfId="0" applyFont="1" applyBorder="1"/>
    <xf numFmtId="2" fontId="4" fillId="0" borderId="1" xfId="0" applyNumberFormat="1" applyFont="1" applyBorder="1" applyAlignment="1">
      <alignment horizontal="center"/>
    </xf>
    <xf numFmtId="0" fontId="4" fillId="0" borderId="1" xfId="0" applyFont="1" applyBorder="1" applyAlignment="1">
      <alignment horizontal="center"/>
    </xf>
    <xf numFmtId="1" fontId="4" fillId="0" borderId="1" xfId="0" applyNumberFormat="1" applyFont="1" applyBorder="1" applyAlignment="1">
      <alignment horizontal="center"/>
    </xf>
    <xf numFmtId="164" fontId="4" fillId="0" borderId="1" xfId="0" applyNumberFormat="1" applyFont="1" applyBorder="1" applyAlignment="1">
      <alignment horizontal="right"/>
    </xf>
    <xf numFmtId="0" fontId="4" fillId="0" borderId="2" xfId="0" applyFont="1" applyBorder="1" applyAlignment="1" applyProtection="1">
      <alignment vertical="center"/>
    </xf>
    <xf numFmtId="0" fontId="4" fillId="0" borderId="4" xfId="0" applyFont="1" applyBorder="1"/>
    <xf numFmtId="164" fontId="7" fillId="0" borderId="1" xfId="0" applyNumberFormat="1" applyFont="1" applyBorder="1" applyAlignment="1">
      <alignment horizontal="right"/>
    </xf>
    <xf numFmtId="165" fontId="4" fillId="0" borderId="0" xfId="0" applyNumberFormat="1" applyFont="1"/>
    <xf numFmtId="169" fontId="4" fillId="0" borderId="1" xfId="0" applyNumberFormat="1" applyFont="1" applyBorder="1" applyAlignment="1">
      <alignment horizontal="center"/>
    </xf>
    <xf numFmtId="165" fontId="4" fillId="0" borderId="1" xfId="0" applyNumberFormat="1" applyFont="1" applyBorder="1" applyAlignment="1">
      <alignment horizontal="right"/>
    </xf>
    <xf numFmtId="0" fontId="4" fillId="0" borderId="1" xfId="0" applyFont="1" applyBorder="1" applyAlignment="1">
      <alignment horizontal="right"/>
    </xf>
    <xf numFmtId="165" fontId="7" fillId="0" borderId="1" xfId="0" applyNumberFormat="1" applyFont="1" applyBorder="1" applyAlignment="1">
      <alignment horizontal="right"/>
    </xf>
    <xf numFmtId="0" fontId="4" fillId="0" borderId="8" xfId="0" applyFont="1" applyBorder="1"/>
    <xf numFmtId="38" fontId="4" fillId="0" borderId="1" xfId="0" applyNumberFormat="1" applyFont="1" applyBorder="1" applyAlignment="1">
      <alignment horizontal="center"/>
    </xf>
    <xf numFmtId="0" fontId="4" fillId="0" borderId="9" xfId="0" applyFont="1" applyBorder="1"/>
    <xf numFmtId="168" fontId="4" fillId="0" borderId="1" xfId="0" applyNumberFormat="1" applyFont="1" applyBorder="1" applyAlignment="1">
      <alignment horizontal="center"/>
    </xf>
    <xf numFmtId="0" fontId="4" fillId="0" borderId="7" xfId="0" applyFont="1" applyBorder="1" applyAlignment="1" applyProtection="1">
      <alignment vertical="center"/>
    </xf>
    <xf numFmtId="0" fontId="4" fillId="0" borderId="7" xfId="0" applyFont="1" applyBorder="1" applyAlignment="1" applyProtection="1">
      <alignment horizontal="left" vertical="center"/>
    </xf>
    <xf numFmtId="0" fontId="4" fillId="0" borderId="7" xfId="0" applyFont="1" applyBorder="1" applyProtection="1"/>
    <xf numFmtId="0" fontId="7" fillId="0" borderId="7" xfId="0" applyFont="1" applyBorder="1" applyAlignment="1" applyProtection="1">
      <alignment horizontal="left" vertical="center"/>
    </xf>
    <xf numFmtId="0" fontId="4" fillId="0" borderId="6" xfId="0" applyFont="1" applyBorder="1"/>
    <xf numFmtId="0" fontId="10" fillId="0" borderId="0" xfId="0" applyFont="1"/>
    <xf numFmtId="0" fontId="10" fillId="0" borderId="0" xfId="0" applyFont="1" applyAlignment="1"/>
    <xf numFmtId="0" fontId="4" fillId="0" borderId="0" xfId="0" applyFont="1" applyFill="1" applyAlignment="1"/>
    <xf numFmtId="0" fontId="6" fillId="0" borderId="0" xfId="0" applyFont="1"/>
    <xf numFmtId="165" fontId="7" fillId="0" borderId="1" xfId="0" applyNumberFormat="1" applyFont="1" applyFill="1" applyBorder="1" applyAlignment="1">
      <alignment horizontal="right"/>
    </xf>
    <xf numFmtId="0" fontId="4" fillId="0" borderId="1" xfId="0" applyFont="1" applyFill="1" applyBorder="1" applyAlignment="1">
      <alignment horizontal="left"/>
    </xf>
    <xf numFmtId="0" fontId="7" fillId="0" borderId="0" xfId="0" applyFont="1" applyBorder="1" applyAlignment="1" applyProtection="1">
      <alignment horizontal="left" vertical="center"/>
    </xf>
    <xf numFmtId="0" fontId="4" fillId="0" borderId="0" xfId="0" applyFont="1" applyBorder="1"/>
    <xf numFmtId="2" fontId="7" fillId="0" borderId="0" xfId="0" applyNumberFormat="1" applyFont="1" applyBorder="1"/>
    <xf numFmtId="0" fontId="7" fillId="0" borderId="0" xfId="0" applyFont="1" applyBorder="1" applyAlignment="1">
      <alignment horizontal="left"/>
    </xf>
    <xf numFmtId="165" fontId="7" fillId="0" borderId="0" xfId="0" applyNumberFormat="1" applyFont="1" applyBorder="1" applyAlignment="1">
      <alignment horizontal="right"/>
    </xf>
    <xf numFmtId="0" fontId="15" fillId="0" borderId="0" xfId="2" applyFont="1"/>
    <xf numFmtId="0" fontId="16" fillId="0" borderId="0" xfId="2" applyFont="1" applyAlignment="1">
      <alignment vertical="top" wrapText="1"/>
    </xf>
    <xf numFmtId="6" fontId="12" fillId="0" borderId="0" xfId="2" applyNumberFormat="1" applyFont="1" applyAlignment="1">
      <alignment horizontal="center" vertical="center" wrapText="1"/>
    </xf>
    <xf numFmtId="0" fontId="13" fillId="0" borderId="0" xfId="2" applyFont="1" applyAlignment="1">
      <alignment horizontal="center" vertical="center" wrapText="1"/>
    </xf>
    <xf numFmtId="0" fontId="12" fillId="0" borderId="0" xfId="2" applyFont="1" applyAlignment="1">
      <alignment vertical="center" wrapText="1"/>
    </xf>
    <xf numFmtId="6" fontId="15" fillId="0" borderId="0" xfId="2" applyNumberFormat="1" applyFont="1"/>
    <xf numFmtId="6" fontId="12" fillId="0" borderId="1" xfId="2" applyNumberFormat="1" applyFont="1" applyBorder="1" applyAlignment="1">
      <alignment horizontal="center" vertical="center" wrapText="1"/>
    </xf>
    <xf numFmtId="0" fontId="13" fillId="0" borderId="1" xfId="2" applyFont="1" applyBorder="1" applyAlignment="1">
      <alignment horizontal="center" vertical="center" wrapText="1"/>
    </xf>
    <xf numFmtId="0" fontId="12" fillId="0" borderId="1" xfId="2" applyFont="1" applyBorder="1" applyAlignment="1">
      <alignment vertical="center" wrapText="1"/>
    </xf>
    <xf numFmtId="6" fontId="4"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Border="1" applyAlignment="1">
      <alignment wrapText="1"/>
    </xf>
    <xf numFmtId="0" fontId="15" fillId="0" borderId="0" xfId="2" applyFont="1" applyAlignment="1">
      <alignment wrapText="1"/>
    </xf>
    <xf numFmtId="1" fontId="4" fillId="0" borderId="1" xfId="2" applyNumberFormat="1" applyFont="1" applyBorder="1" applyAlignment="1">
      <alignment horizontal="center" vertical="center" wrapText="1"/>
    </xf>
    <xf numFmtId="0" fontId="4" fillId="0" borderId="1" xfId="2" applyFont="1" applyBorder="1" applyAlignment="1">
      <alignment vertical="center" wrapText="1"/>
    </xf>
    <xf numFmtId="6" fontId="13" fillId="0" borderId="1" xfId="2" applyNumberFormat="1" applyFont="1" applyBorder="1" applyAlignment="1">
      <alignment horizontal="center" vertical="center" wrapText="1"/>
    </xf>
    <xf numFmtId="0" fontId="13" fillId="0" borderId="1" xfId="2" applyFont="1" applyBorder="1" applyAlignment="1">
      <alignment vertical="center" wrapText="1"/>
    </xf>
    <xf numFmtId="6" fontId="13" fillId="0" borderId="0" xfId="2" applyNumberFormat="1" applyFont="1" applyAlignment="1">
      <alignment horizontal="center" vertical="center" wrapText="1"/>
    </xf>
    <xf numFmtId="0" fontId="12" fillId="0" borderId="0" xfId="2" applyFont="1" applyAlignment="1">
      <alignment horizontal="center" vertical="center" wrapText="1"/>
    </xf>
    <xf numFmtId="0" fontId="12" fillId="0" borderId="1" xfId="2" applyFont="1" applyBorder="1" applyAlignment="1">
      <alignment horizontal="center" vertical="center" wrapText="1"/>
    </xf>
    <xf numFmtId="165" fontId="4" fillId="0" borderId="0" xfId="3" applyNumberFormat="1" applyFont="1" applyAlignment="1">
      <alignment horizontal="right" wrapText="1"/>
    </xf>
    <xf numFmtId="170" fontId="4" fillId="0" borderId="0" xfId="3" applyFont="1" applyAlignment="1">
      <alignment horizontal="center" vertical="center" wrapText="1"/>
    </xf>
    <xf numFmtId="0" fontId="1" fillId="0" borderId="0" xfId="2"/>
    <xf numFmtId="1" fontId="12" fillId="0" borderId="6"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6" xfId="2" applyFont="1" applyBorder="1" applyAlignment="1">
      <alignment vertical="center" wrapText="1"/>
    </xf>
    <xf numFmtId="1" fontId="12" fillId="0" borderId="1" xfId="2" applyNumberFormat="1" applyFont="1" applyBorder="1" applyAlignment="1">
      <alignment horizontal="center" vertical="center" wrapText="1"/>
    </xf>
    <xf numFmtId="0" fontId="22" fillId="0" borderId="0" xfId="2" applyFont="1"/>
    <xf numFmtId="0" fontId="20" fillId="0" borderId="1" xfId="2" applyFont="1" applyBorder="1" applyAlignment="1">
      <alignment horizontal="center" vertical="center" wrapText="1"/>
    </xf>
    <xf numFmtId="170" fontId="4" fillId="0" borderId="0" xfId="3" applyFont="1" applyAlignment="1">
      <alignment vertical="top" wrapText="1"/>
    </xf>
    <xf numFmtId="0" fontId="21" fillId="0" borderId="0" xfId="2" applyFont="1" applyAlignment="1">
      <alignment vertical="center"/>
    </xf>
    <xf numFmtId="0" fontId="26" fillId="0" borderId="1" xfId="2" applyFont="1" applyBorder="1" applyAlignment="1">
      <alignment vertical="center" wrapText="1"/>
    </xf>
    <xf numFmtId="0" fontId="26" fillId="0" borderId="1" xfId="2" applyFont="1" applyBorder="1" applyAlignment="1">
      <alignment horizontal="center" vertical="center" wrapText="1"/>
    </xf>
    <xf numFmtId="0" fontId="26" fillId="0" borderId="19" xfId="2" applyFont="1" applyBorder="1" applyAlignment="1">
      <alignment horizontal="center" vertical="center" wrapText="1"/>
    </xf>
    <xf numFmtId="0" fontId="26" fillId="0" borderId="19" xfId="2" applyFont="1" applyBorder="1" applyAlignment="1">
      <alignment vertical="center" wrapText="1"/>
    </xf>
    <xf numFmtId="0" fontId="25" fillId="0" borderId="1" xfId="0" applyFont="1" applyBorder="1" applyAlignment="1">
      <alignment horizontal="center" vertical="center" wrapText="1"/>
    </xf>
    <xf numFmtId="0" fontId="24" fillId="0" borderId="1" xfId="0" applyFont="1" applyBorder="1" applyAlignment="1">
      <alignment horizontal="center" vertical="center" wrapText="1"/>
    </xf>
    <xf numFmtId="1" fontId="1" fillId="0" borderId="0" xfId="2" applyNumberFormat="1"/>
    <xf numFmtId="6" fontId="1" fillId="0" borderId="0" xfId="2" applyNumberFormat="1"/>
    <xf numFmtId="3" fontId="1" fillId="0" borderId="0" xfId="2" applyNumberFormat="1"/>
    <xf numFmtId="41" fontId="1" fillId="0" borderId="0" xfId="2" applyNumberFormat="1"/>
    <xf numFmtId="1" fontId="4" fillId="0" borderId="0" xfId="0" applyNumberFormat="1" applyFont="1" applyFill="1"/>
    <xf numFmtId="0" fontId="28" fillId="0" borderId="0" xfId="0" applyFont="1" applyFill="1"/>
    <xf numFmtId="0" fontId="28" fillId="0" borderId="0" xfId="0" applyFont="1"/>
    <xf numFmtId="0" fontId="28" fillId="0" borderId="0" xfId="0" applyFont="1" applyFill="1" applyAlignment="1">
      <alignment vertical="top"/>
    </xf>
    <xf numFmtId="0" fontId="28" fillId="0" borderId="0" xfId="0" applyFont="1" applyAlignment="1"/>
    <xf numFmtId="0" fontId="29" fillId="0" borderId="0" xfId="2" applyFont="1"/>
    <xf numFmtId="0" fontId="4" fillId="0" borderId="2" xfId="0" applyFont="1" applyFill="1" applyBorder="1" applyAlignment="1" applyProtection="1">
      <alignment vertical="top"/>
    </xf>
    <xf numFmtId="0" fontId="4" fillId="0" borderId="3" xfId="0" applyFont="1" applyFill="1" applyBorder="1" applyAlignment="1" applyProtection="1">
      <alignment vertical="top"/>
    </xf>
    <xf numFmtId="0" fontId="4" fillId="0" borderId="4" xfId="0" applyFont="1" applyFill="1" applyBorder="1" applyAlignment="1" applyProtection="1">
      <alignment vertical="top"/>
    </xf>
    <xf numFmtId="0" fontId="4" fillId="0" borderId="8"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2" xfId="0" applyFont="1" applyFill="1" applyBorder="1" applyAlignment="1">
      <alignment vertical="center"/>
    </xf>
    <xf numFmtId="0" fontId="9" fillId="0" borderId="0" xfId="2" applyFont="1" applyAlignment="1">
      <alignment horizontal="center"/>
    </xf>
    <xf numFmtId="0" fontId="1" fillId="0" borderId="0" xfId="2" applyAlignment="1">
      <alignment horizontal="center"/>
    </xf>
    <xf numFmtId="0" fontId="4" fillId="0" borderId="2" xfId="0" applyFont="1" applyFill="1" applyBorder="1" applyAlignment="1">
      <alignment horizontal="left" vertical="top"/>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2"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7" fillId="0" borderId="2" xfId="0" applyFont="1" applyFill="1" applyBorder="1" applyAlignment="1" applyProtection="1">
      <alignment horizontal="left" vertical="top"/>
    </xf>
    <xf numFmtId="0" fontId="7" fillId="0" borderId="3" xfId="0" applyFont="1" applyFill="1" applyBorder="1" applyAlignment="1" applyProtection="1">
      <alignment horizontal="left" vertical="top"/>
    </xf>
    <xf numFmtId="0" fontId="7" fillId="0" borderId="4" xfId="0" applyFont="1" applyFill="1" applyBorder="1" applyAlignment="1" applyProtection="1">
      <alignment horizontal="left" vertical="top"/>
    </xf>
    <xf numFmtId="0" fontId="4" fillId="0" borderId="2" xfId="0" applyFont="1" applyFill="1" applyBorder="1" applyAlignment="1" applyProtection="1">
      <alignment horizontal="left" vertical="center" wrapText="1"/>
    </xf>
    <xf numFmtId="0" fontId="4" fillId="0" borderId="3" xfId="0" applyFont="1" applyFill="1" applyBorder="1" applyAlignment="1">
      <alignment wrapText="1"/>
    </xf>
    <xf numFmtId="0" fontId="4" fillId="0" borderId="16" xfId="0" applyFont="1" applyFill="1" applyBorder="1" applyAlignment="1">
      <alignment wrapText="1"/>
    </xf>
    <xf numFmtId="0" fontId="4" fillId="0" borderId="2" xfId="0" applyFont="1" applyFill="1" applyBorder="1" applyAlignment="1">
      <alignment wrapText="1"/>
    </xf>
    <xf numFmtId="0" fontId="4" fillId="0" borderId="4" xfId="0" applyFont="1" applyFill="1" applyBorder="1" applyAlignment="1">
      <alignment wrapText="1"/>
    </xf>
    <xf numFmtId="0" fontId="7" fillId="0" borderId="0" xfId="0" applyFont="1" applyFill="1" applyAlignment="1"/>
    <xf numFmtId="0" fontId="4" fillId="0" borderId="0" xfId="0" applyFont="1" applyFill="1" applyAlignment="1"/>
    <xf numFmtId="167" fontId="7" fillId="0" borderId="2" xfId="0" applyNumberFormat="1" applyFont="1" applyFill="1" applyBorder="1" applyAlignment="1">
      <alignment horizontal="center"/>
    </xf>
    <xf numFmtId="167" fontId="7" fillId="0" borderId="3" xfId="0" applyNumberFormat="1" applyFont="1" applyFill="1" applyBorder="1" applyAlignment="1">
      <alignment horizontal="center"/>
    </xf>
    <xf numFmtId="167" fontId="7" fillId="0" borderId="4" xfId="0" applyNumberFormat="1" applyFont="1" applyFill="1" applyBorder="1" applyAlignment="1">
      <alignment horizontal="center"/>
    </xf>
    <xf numFmtId="3" fontId="7" fillId="0" borderId="2" xfId="0" applyNumberFormat="1" applyFont="1" applyFill="1" applyBorder="1" applyAlignment="1">
      <alignment horizontal="center"/>
    </xf>
    <xf numFmtId="3" fontId="7" fillId="0" borderId="3" xfId="0" applyNumberFormat="1" applyFont="1" applyFill="1" applyBorder="1" applyAlignment="1">
      <alignment horizontal="center"/>
    </xf>
    <xf numFmtId="3" fontId="7" fillId="0" borderId="4" xfId="0" applyNumberFormat="1" applyFont="1" applyFill="1" applyBorder="1" applyAlignment="1">
      <alignment horizontal="center"/>
    </xf>
    <xf numFmtId="0" fontId="4" fillId="0" borderId="0" xfId="0" applyFont="1" applyFill="1" applyAlignment="1">
      <alignment wrapText="1"/>
    </xf>
    <xf numFmtId="0" fontId="4" fillId="0" borderId="0" xfId="0" applyFont="1" applyFill="1" applyAlignment="1">
      <alignment horizontal="left"/>
    </xf>
    <xf numFmtId="0" fontId="4" fillId="0" borderId="0" xfId="0" applyFont="1" applyFill="1"/>
    <xf numFmtId="0" fontId="4" fillId="0" borderId="0" xfId="0" applyFont="1" applyFill="1" applyAlignment="1">
      <alignment vertical="top"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4" xfId="0" applyFont="1" applyFill="1" applyBorder="1" applyAlignment="1">
      <alignment horizontal="left" vertical="top"/>
    </xf>
    <xf numFmtId="0" fontId="6" fillId="0" borderId="0" xfId="0" applyFont="1" applyFill="1" applyAlignment="1">
      <alignment horizontal="left" wrapText="1"/>
    </xf>
    <xf numFmtId="0" fontId="6" fillId="0" borderId="0" xfId="0" applyFont="1" applyAlignment="1">
      <alignment horizontal="right" vertical="top"/>
    </xf>
    <xf numFmtId="0" fontId="4" fillId="0" borderId="2" xfId="0" applyFont="1" applyFill="1" applyBorder="1" applyAlignment="1">
      <alignment horizontal="left" wrapText="1"/>
    </xf>
    <xf numFmtId="0" fontId="4" fillId="0" borderId="3" xfId="0" applyFont="1" applyFill="1" applyBorder="1" applyAlignment="1">
      <alignment horizontal="left" wrapText="1"/>
    </xf>
    <xf numFmtId="0" fontId="4" fillId="0" borderId="4" xfId="0" applyFont="1" applyFill="1" applyBorder="1" applyAlignment="1">
      <alignment horizontal="left"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6" xfId="0" applyFont="1" applyFill="1" applyBorder="1" applyAlignment="1">
      <alignment horizontal="left" vertical="top"/>
    </xf>
    <xf numFmtId="0" fontId="4" fillId="0" borderId="18" xfId="0" applyFont="1" applyFill="1" applyBorder="1" applyAlignment="1">
      <alignment horizontal="left" vertical="top"/>
    </xf>
    <xf numFmtId="0" fontId="10" fillId="0" borderId="0" xfId="0" applyFont="1" applyFill="1" applyAlignment="1">
      <alignment horizontal="left"/>
    </xf>
    <xf numFmtId="38" fontId="7" fillId="0" borderId="2" xfId="0" applyNumberFormat="1" applyFont="1" applyFill="1" applyBorder="1" applyAlignment="1">
      <alignment horizontal="center"/>
    </xf>
    <xf numFmtId="38" fontId="7" fillId="0" borderId="3" xfId="0" applyNumberFormat="1" applyFont="1" applyFill="1" applyBorder="1" applyAlignment="1">
      <alignment horizontal="center"/>
    </xf>
    <xf numFmtId="38" fontId="7" fillId="0" borderId="4" xfId="0" applyNumberFormat="1" applyFont="1" applyFill="1" applyBorder="1" applyAlignment="1">
      <alignment horizontal="center"/>
    </xf>
    <xf numFmtId="0" fontId="6" fillId="0" borderId="0" xfId="0" applyFont="1" applyFill="1" applyAlignment="1">
      <alignment horizontal="left" vertical="top" wrapText="1"/>
    </xf>
    <xf numFmtId="0" fontId="4" fillId="0" borderId="0" xfId="0" applyFont="1" applyAlignment="1">
      <alignment wrapText="1"/>
    </xf>
    <xf numFmtId="0" fontId="10" fillId="0" borderId="0" xfId="0" applyFont="1" applyAlignment="1">
      <alignment horizontal="left"/>
    </xf>
    <xf numFmtId="1" fontId="7" fillId="0" borderId="2" xfId="0" applyNumberFormat="1" applyFont="1" applyFill="1" applyBorder="1" applyAlignment="1">
      <alignment horizontal="center"/>
    </xf>
    <xf numFmtId="1" fontId="7" fillId="0" borderId="3" xfId="0" applyNumberFormat="1" applyFont="1" applyFill="1" applyBorder="1" applyAlignment="1">
      <alignment horizontal="center"/>
    </xf>
    <xf numFmtId="1" fontId="7" fillId="0" borderId="4" xfId="0" applyNumberFormat="1" applyFont="1" applyFill="1" applyBorder="1" applyAlignment="1">
      <alignment horizontal="center"/>
    </xf>
    <xf numFmtId="0" fontId="7" fillId="0" borderId="0" xfId="0" applyFont="1" applyAlignment="1"/>
    <xf numFmtId="0" fontId="4" fillId="0" borderId="0" xfId="0" applyFont="1" applyAlignment="1"/>
    <xf numFmtId="0" fontId="6" fillId="0" borderId="0" xfId="0" applyFont="1" applyAlignment="1">
      <alignment horizontal="left" vertical="top"/>
    </xf>
    <xf numFmtId="0" fontId="4" fillId="0" borderId="0" xfId="0" applyFont="1" applyAlignment="1">
      <alignment vertical="top"/>
    </xf>
    <xf numFmtId="0" fontId="4" fillId="0" borderId="1" xfId="0" applyFont="1" applyFill="1" applyBorder="1" applyAlignment="1" applyProtection="1">
      <alignment horizontal="left" vertical="center" wrapText="1"/>
    </xf>
    <xf numFmtId="0" fontId="4" fillId="0" borderId="1" xfId="0" applyFont="1" applyFill="1" applyBorder="1" applyAlignment="1">
      <alignment wrapText="1"/>
    </xf>
    <xf numFmtId="0" fontId="4" fillId="0" borderId="0" xfId="0" applyFont="1" applyFill="1" applyAlignment="1">
      <alignment horizontal="left" wrapText="1"/>
    </xf>
    <xf numFmtId="0" fontId="7" fillId="0" borderId="21" xfId="0" applyFont="1" applyBorder="1" applyAlignment="1" applyProtection="1">
      <alignment horizontal="left" vertical="top"/>
    </xf>
    <xf numFmtId="0" fontId="7" fillId="0" borderId="22" xfId="0" applyFont="1" applyBorder="1" applyAlignment="1" applyProtection="1">
      <alignment horizontal="left" vertical="top"/>
    </xf>
    <xf numFmtId="0" fontId="7" fillId="0" borderId="23" xfId="0" applyFont="1" applyBorder="1" applyAlignment="1" applyProtection="1">
      <alignment horizontal="left" vertical="top"/>
    </xf>
    <xf numFmtId="1" fontId="7" fillId="0" borderId="2" xfId="0" applyNumberFormat="1" applyFont="1" applyBorder="1" applyAlignment="1">
      <alignment horizontal="center"/>
    </xf>
    <xf numFmtId="1" fontId="7" fillId="0" borderId="3" xfId="0" applyNumberFormat="1" applyFont="1" applyBorder="1" applyAlignment="1">
      <alignment horizontal="center"/>
    </xf>
    <xf numFmtId="1" fontId="7" fillId="0" borderId="4" xfId="0" applyNumberFormat="1" applyFont="1" applyBorder="1" applyAlignment="1">
      <alignment horizontal="center"/>
    </xf>
    <xf numFmtId="0" fontId="4" fillId="0" borderId="2"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4" xfId="0" applyFont="1" applyBorder="1" applyAlignment="1" applyProtection="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6" fillId="0" borderId="0" xfId="0" applyFont="1" applyAlignment="1">
      <alignment wrapText="1"/>
    </xf>
    <xf numFmtId="0" fontId="4" fillId="0" borderId="0" xfId="0" applyFont="1" applyFill="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7" fillId="0" borderId="5" xfId="0" applyFont="1" applyBorder="1" applyAlignment="1" applyProtection="1">
      <alignment horizontal="left" vertical="center"/>
    </xf>
    <xf numFmtId="0" fontId="7" fillId="0" borderId="12" xfId="0" applyFont="1" applyBorder="1" applyAlignment="1" applyProtection="1">
      <alignment horizontal="left" vertical="center"/>
    </xf>
    <xf numFmtId="0" fontId="7" fillId="0" borderId="24" xfId="0" applyFont="1" applyBorder="1" applyAlignment="1" applyProtection="1">
      <alignment horizontal="left" vertical="center"/>
    </xf>
    <xf numFmtId="0" fontId="5" fillId="0" borderId="0" xfId="0" applyFont="1" applyAlignment="1">
      <alignment horizontal="left" wrapText="1"/>
    </xf>
    <xf numFmtId="0" fontId="4" fillId="0" borderId="0" xfId="0" applyFont="1" applyAlignment="1">
      <alignment horizontal="left" wrapText="1"/>
    </xf>
    <xf numFmtId="0" fontId="4" fillId="0" borderId="1" xfId="0" applyFont="1" applyBorder="1" applyAlignment="1">
      <alignment horizontal="left" wrapText="1"/>
    </xf>
    <xf numFmtId="0" fontId="4" fillId="0" borderId="20"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5"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23" xfId="0" applyFont="1" applyBorder="1" applyAlignment="1" applyProtection="1">
      <alignment horizontal="left" vertical="center"/>
    </xf>
    <xf numFmtId="0" fontId="13" fillId="0" borderId="0" xfId="2" applyFont="1" applyAlignment="1">
      <alignment horizontal="left" vertical="top" wrapText="1"/>
    </xf>
    <xf numFmtId="0" fontId="13" fillId="0" borderId="0" xfId="2" applyFont="1" applyAlignment="1">
      <alignment vertical="center" wrapText="1"/>
    </xf>
    <xf numFmtId="0" fontId="15" fillId="0" borderId="0" xfId="2" applyFont="1" applyAlignment="1">
      <alignment wrapTex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0" xfId="2" applyFont="1" applyFill="1" applyAlignment="1">
      <alignment vertical="center" wrapText="1"/>
    </xf>
    <xf numFmtId="0" fontId="15" fillId="0" borderId="0" xfId="2" applyFont="1" applyFill="1" applyAlignment="1">
      <alignment wrapText="1"/>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7" fillId="0" borderId="2" xfId="2" applyFont="1" applyBorder="1" applyAlignment="1">
      <alignment horizontal="left" vertical="top" wrapText="1"/>
    </xf>
    <xf numFmtId="0" fontId="7" fillId="0" borderId="3" xfId="2" applyFont="1" applyBorder="1" applyAlignment="1">
      <alignment horizontal="left" vertical="top" wrapText="1"/>
    </xf>
    <xf numFmtId="0" fontId="7" fillId="0" borderId="4" xfId="2" applyFont="1" applyBorder="1" applyAlignment="1">
      <alignment horizontal="left" vertical="top" wrapText="1"/>
    </xf>
    <xf numFmtId="0" fontId="23" fillId="0" borderId="1" xfId="2" applyFont="1" applyBorder="1" applyAlignment="1">
      <alignment horizontal="center" vertical="center" wrapText="1"/>
    </xf>
    <xf numFmtId="0" fontId="20" fillId="0" borderId="0" xfId="2" applyFont="1" applyAlignment="1">
      <alignment horizontal="left" vertical="top" wrapText="1"/>
    </xf>
    <xf numFmtId="0" fontId="20" fillId="0" borderId="0" xfId="2" applyFont="1" applyFill="1" applyAlignment="1">
      <alignment horizontal="left" vertical="top" wrapText="1"/>
    </xf>
    <xf numFmtId="0" fontId="24" fillId="0" borderId="1" xfId="0" applyFont="1" applyBorder="1" applyAlignment="1">
      <alignment horizontal="center" vertical="center" wrapText="1"/>
    </xf>
    <xf numFmtId="0" fontId="26" fillId="0" borderId="1" xfId="2" applyFont="1" applyBorder="1" applyAlignment="1">
      <alignment vertical="center" wrapText="1"/>
    </xf>
  </cellXfs>
  <cellStyles count="4">
    <cellStyle name="Currency" xfId="1" builtinId="4"/>
    <cellStyle name="Normal" xfId="0" builtinId="0"/>
    <cellStyle name="Normal 2" xfId="2" xr:uid="{7743C3AE-B377-414D-87C8-E29551B5A1B4}"/>
    <cellStyle name="Normal_SSI Burden Estimate BML 060710" xfId="3" xr:uid="{EC1C2D24-D669-48F4-9EEC-EFDEC398BA4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DED19-E12A-4136-A163-BF4A961B0132}">
  <dimension ref="A1:H29"/>
  <sheetViews>
    <sheetView tabSelected="1" workbookViewId="0">
      <selection activeCell="E6" sqref="E6"/>
    </sheetView>
  </sheetViews>
  <sheetFormatPr defaultColWidth="8.81640625" defaultRowHeight="14.5" x14ac:dyDescent="0.35"/>
  <cols>
    <col min="1" max="1" width="26.81640625" style="143" bestFit="1" customWidth="1"/>
    <col min="2" max="2" width="10.54296875" style="143" bestFit="1" customWidth="1"/>
    <col min="3" max="3" width="8.81640625" style="143"/>
    <col min="4" max="4" width="27.7265625" style="143" bestFit="1" customWidth="1"/>
    <col min="5" max="5" width="9.26953125" style="143" bestFit="1" customWidth="1"/>
    <col min="6" max="16384" width="8.81640625" style="143"/>
  </cols>
  <sheetData>
    <row r="1" spans="1:6" x14ac:dyDescent="0.35">
      <c r="A1" s="178" t="s">
        <v>203</v>
      </c>
      <c r="B1" s="178"/>
    </row>
    <row r="2" spans="1:6" x14ac:dyDescent="0.35">
      <c r="A2" s="177" t="s">
        <v>60</v>
      </c>
      <c r="B2" s="177"/>
      <c r="D2" s="177" t="s">
        <v>241</v>
      </c>
      <c r="E2" s="177"/>
    </row>
    <row r="3" spans="1:6" x14ac:dyDescent="0.35">
      <c r="A3" s="143" t="s">
        <v>202</v>
      </c>
      <c r="B3" s="162">
        <f>'TABLE 1a'!N19</f>
        <v>2.875</v>
      </c>
      <c r="D3" s="143" t="s">
        <v>202</v>
      </c>
      <c r="E3" s="162">
        <f>E5/E8</f>
        <v>87.391304347826093</v>
      </c>
    </row>
    <row r="4" spans="1:6" x14ac:dyDescent="0.35">
      <c r="A4" s="143" t="s">
        <v>196</v>
      </c>
      <c r="B4" s="143">
        <f>Respondents!F9</f>
        <v>5</v>
      </c>
      <c r="D4" s="143" t="s">
        <v>196</v>
      </c>
      <c r="E4" s="143">
        <f>Respondents!F9+Respondents!F14+Respondents!F19+Respondents!F24</f>
        <v>14</v>
      </c>
    </row>
    <row r="5" spans="1:6" x14ac:dyDescent="0.35">
      <c r="A5" s="143" t="s">
        <v>201</v>
      </c>
      <c r="B5" s="161">
        <f>'TABLE 1a'!I36</f>
        <v>14.375</v>
      </c>
      <c r="D5" s="143" t="s">
        <v>201</v>
      </c>
      <c r="E5" s="161">
        <f>ROUND('TABLE 1a'!I36+'TABLE 1b'!I37+'Table 1c'!I41+'Table 1d'!I37, -1)</f>
        <v>2010</v>
      </c>
    </row>
    <row r="6" spans="1:6" x14ac:dyDescent="0.35">
      <c r="A6" s="143" t="s">
        <v>200</v>
      </c>
      <c r="B6" s="160">
        <f>'TABLE 1a'!L38</f>
        <v>1730</v>
      </c>
      <c r="D6" s="143" t="s">
        <v>200</v>
      </c>
      <c r="E6" s="160">
        <f>ROUND('TABLE 1a'!L38+'TABLE 1b'!L39+'Table 1c'!L43+'Table 1d'!L39, -3)</f>
        <v>349000</v>
      </c>
    </row>
    <row r="7" spans="1:6" x14ac:dyDescent="0.35">
      <c r="A7" s="143" t="s">
        <v>199</v>
      </c>
      <c r="B7" s="160">
        <f>'TABLE 1a'!L37</f>
        <v>0</v>
      </c>
      <c r="D7" s="143" t="s">
        <v>199</v>
      </c>
      <c r="E7" s="160">
        <f>'Capital O&amp;M'!I15</f>
        <v>107000</v>
      </c>
    </row>
    <row r="8" spans="1:6" x14ac:dyDescent="0.35">
      <c r="A8" s="143" t="s">
        <v>176</v>
      </c>
      <c r="B8" s="159">
        <f>Responses!E5</f>
        <v>5</v>
      </c>
      <c r="D8" s="143" t="s">
        <v>176</v>
      </c>
      <c r="E8" s="159">
        <f>Responses!E16</f>
        <v>23</v>
      </c>
    </row>
    <row r="9" spans="1:6" x14ac:dyDescent="0.35">
      <c r="A9" s="177" t="s">
        <v>159</v>
      </c>
      <c r="B9" s="177"/>
    </row>
    <row r="10" spans="1:6" x14ac:dyDescent="0.35">
      <c r="A10" s="143" t="s">
        <v>202</v>
      </c>
      <c r="B10" s="162">
        <f>'TABLE 1b'!N6</f>
        <v>110.71428571428571</v>
      </c>
      <c r="F10" s="162"/>
    </row>
    <row r="11" spans="1:6" x14ac:dyDescent="0.35">
      <c r="A11" s="143" t="s">
        <v>196</v>
      </c>
      <c r="B11" s="143">
        <f>Respondents!F14</f>
        <v>7</v>
      </c>
    </row>
    <row r="12" spans="1:6" x14ac:dyDescent="0.35">
      <c r="A12" s="143" t="s">
        <v>201</v>
      </c>
      <c r="B12" s="161">
        <f>'TABLE 1b'!I37</f>
        <v>1550</v>
      </c>
    </row>
    <row r="13" spans="1:6" x14ac:dyDescent="0.35">
      <c r="A13" s="143" t="s">
        <v>200</v>
      </c>
      <c r="B13" s="160">
        <f>'TABLE 1b'!L39</f>
        <v>277000</v>
      </c>
    </row>
    <row r="14" spans="1:6" x14ac:dyDescent="0.35">
      <c r="A14" s="143" t="s">
        <v>199</v>
      </c>
      <c r="B14" s="160">
        <f>'TABLE 1b'!L38</f>
        <v>90300</v>
      </c>
    </row>
    <row r="15" spans="1:6" x14ac:dyDescent="0.35">
      <c r="A15" s="143" t="s">
        <v>176</v>
      </c>
      <c r="B15" s="159">
        <f>Responses!E7</f>
        <v>14</v>
      </c>
    </row>
    <row r="16" spans="1:6" x14ac:dyDescent="0.35">
      <c r="A16" s="177" t="s">
        <v>62</v>
      </c>
      <c r="B16" s="177"/>
    </row>
    <row r="17" spans="1:8" x14ac:dyDescent="0.35">
      <c r="A17" s="143" t="s">
        <v>202</v>
      </c>
      <c r="B17" s="159">
        <f>'Table 1c'!N6</f>
        <v>0</v>
      </c>
      <c r="H17" s="161"/>
    </row>
    <row r="18" spans="1:8" x14ac:dyDescent="0.35">
      <c r="A18" s="143" t="s">
        <v>196</v>
      </c>
      <c r="B18" s="143">
        <f>Respondents!F19</f>
        <v>0</v>
      </c>
    </row>
    <row r="19" spans="1:8" x14ac:dyDescent="0.35">
      <c r="A19" s="143" t="s">
        <v>201</v>
      </c>
      <c r="B19" s="161">
        <f>'TABLE 1b'!I44</f>
        <v>0</v>
      </c>
    </row>
    <row r="20" spans="1:8" x14ac:dyDescent="0.35">
      <c r="A20" s="143" t="s">
        <v>200</v>
      </c>
      <c r="B20" s="160">
        <f>'Table 1c'!L43</f>
        <v>0</v>
      </c>
    </row>
    <row r="21" spans="1:8" x14ac:dyDescent="0.35">
      <c r="A21" s="143" t="s">
        <v>199</v>
      </c>
      <c r="B21" s="160">
        <f>'Table 1c'!L42</f>
        <v>0</v>
      </c>
    </row>
    <row r="22" spans="1:8" x14ac:dyDescent="0.35">
      <c r="A22" s="143" t="s">
        <v>176</v>
      </c>
      <c r="B22" s="159">
        <f>SUM(Responses!E9:E13)</f>
        <v>0</v>
      </c>
    </row>
    <row r="23" spans="1:8" x14ac:dyDescent="0.35">
      <c r="A23" s="177" t="s">
        <v>64</v>
      </c>
      <c r="B23" s="177"/>
    </row>
    <row r="24" spans="1:8" x14ac:dyDescent="0.35">
      <c r="A24" s="143" t="s">
        <v>202</v>
      </c>
      <c r="B24" s="159">
        <f>'Table 1d'!N6</f>
        <v>110.97500000000001</v>
      </c>
    </row>
    <row r="25" spans="1:8" x14ac:dyDescent="0.35">
      <c r="A25" s="143" t="s">
        <v>196</v>
      </c>
      <c r="B25" s="143">
        <f>Respondents!F24</f>
        <v>2</v>
      </c>
      <c r="E25" s="160"/>
    </row>
    <row r="26" spans="1:8" x14ac:dyDescent="0.35">
      <c r="A26" s="143" t="s">
        <v>201</v>
      </c>
      <c r="B26" s="161">
        <f>'Table 1d'!I37</f>
        <v>443.90000000000003</v>
      </c>
    </row>
    <row r="27" spans="1:8" x14ac:dyDescent="0.35">
      <c r="A27" s="143" t="s">
        <v>200</v>
      </c>
      <c r="B27" s="160">
        <f>'Table 1d'!L39</f>
        <v>70100</v>
      </c>
      <c r="E27" s="160"/>
    </row>
    <row r="28" spans="1:8" x14ac:dyDescent="0.35">
      <c r="A28" s="143" t="s">
        <v>199</v>
      </c>
      <c r="B28" s="160">
        <f>'Table 1d'!L38</f>
        <v>16800</v>
      </c>
    </row>
    <row r="29" spans="1:8" x14ac:dyDescent="0.35">
      <c r="A29" s="143" t="s">
        <v>176</v>
      </c>
      <c r="B29" s="159">
        <f>SUM(Responses!E15)</f>
        <v>4</v>
      </c>
    </row>
  </sheetData>
  <mergeCells count="6">
    <mergeCell ref="A23:B23"/>
    <mergeCell ref="D2:E2"/>
    <mergeCell ref="A1:B1"/>
    <mergeCell ref="A2:B2"/>
    <mergeCell ref="A9:B9"/>
    <mergeCell ref="A16:B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41BF2-3484-4EC5-AE1F-03A2181609B3}">
  <dimension ref="A1:I20"/>
  <sheetViews>
    <sheetView zoomScaleNormal="100" workbookViewId="0">
      <selection activeCell="G15" sqref="G15"/>
    </sheetView>
  </sheetViews>
  <sheetFormatPr defaultColWidth="22" defaultRowHeight="13" x14ac:dyDescent="0.3"/>
  <cols>
    <col min="1" max="1" width="22" style="121"/>
    <col min="2" max="2" width="17.54296875" style="121" customWidth="1"/>
    <col min="3" max="3" width="17.26953125" style="121" customWidth="1"/>
    <col min="4" max="4" width="22" style="121"/>
    <col min="5" max="5" width="19.81640625" style="121" customWidth="1"/>
    <col min="6" max="7" width="16.81640625" style="121" customWidth="1"/>
    <col min="8" max="8" width="6" style="121" customWidth="1"/>
    <col min="9" max="16384" width="22" style="121"/>
  </cols>
  <sheetData>
    <row r="1" spans="1:9" x14ac:dyDescent="0.3">
      <c r="A1" s="142"/>
      <c r="B1" s="141"/>
      <c r="C1" s="141"/>
    </row>
    <row r="2" spans="1:9" x14ac:dyDescent="0.3">
      <c r="A2" s="285" t="s">
        <v>158</v>
      </c>
      <c r="B2" s="285"/>
      <c r="C2" s="285"/>
      <c r="D2" s="285"/>
      <c r="E2" s="285"/>
      <c r="F2" s="285"/>
      <c r="G2" s="286"/>
      <c r="H2" s="139"/>
    </row>
    <row r="3" spans="1:9" x14ac:dyDescent="0.3">
      <c r="A3" s="140" t="s">
        <v>50</v>
      </c>
      <c r="B3" s="140" t="s">
        <v>52</v>
      </c>
      <c r="C3" s="140" t="s">
        <v>54</v>
      </c>
      <c r="D3" s="140" t="s">
        <v>55</v>
      </c>
      <c r="E3" s="140" t="s">
        <v>56</v>
      </c>
      <c r="F3" s="140" t="s">
        <v>58</v>
      </c>
      <c r="G3" s="140" t="s">
        <v>59</v>
      </c>
      <c r="H3" s="139"/>
    </row>
    <row r="4" spans="1:9" ht="46.5" customHeight="1" x14ac:dyDescent="0.3">
      <c r="A4" s="140" t="s">
        <v>51</v>
      </c>
      <c r="B4" s="140" t="s">
        <v>53</v>
      </c>
      <c r="C4" s="140" t="s">
        <v>165</v>
      </c>
      <c r="D4" s="140" t="s">
        <v>157</v>
      </c>
      <c r="E4" s="140" t="s">
        <v>57</v>
      </c>
      <c r="F4" s="140" t="s">
        <v>166</v>
      </c>
      <c r="G4" s="140" t="s">
        <v>156</v>
      </c>
      <c r="H4" s="139"/>
    </row>
    <row r="5" spans="1:9" x14ac:dyDescent="0.3">
      <c r="A5" s="289" t="s">
        <v>60</v>
      </c>
      <c r="B5" s="290"/>
      <c r="C5" s="290"/>
      <c r="D5" s="290"/>
      <c r="E5" s="290"/>
      <c r="F5" s="290"/>
      <c r="G5" s="291"/>
      <c r="H5" s="138"/>
    </row>
    <row r="6" spans="1:9" ht="22.15" customHeight="1" x14ac:dyDescent="0.3">
      <c r="A6" s="137" t="s">
        <v>61</v>
      </c>
      <c r="B6" s="136"/>
      <c r="C6" s="128"/>
      <c r="D6" s="136"/>
      <c r="E6" s="136"/>
      <c r="F6" s="128"/>
      <c r="G6" s="136"/>
      <c r="H6" s="138"/>
    </row>
    <row r="7" spans="1:9" ht="16.149999999999999" customHeight="1" x14ac:dyDescent="0.3">
      <c r="A7" s="292" t="s">
        <v>167</v>
      </c>
      <c r="B7" s="293"/>
      <c r="C7" s="293"/>
      <c r="D7" s="293"/>
      <c r="E7" s="293"/>
      <c r="F7" s="293"/>
      <c r="G7" s="294"/>
      <c r="H7" s="123"/>
    </row>
    <row r="8" spans="1:9" x14ac:dyDescent="0.3">
      <c r="A8" s="135" t="s">
        <v>162</v>
      </c>
      <c r="B8" s="130">
        <v>36000</v>
      </c>
      <c r="C8" s="134">
        <v>0</v>
      </c>
      <c r="D8" s="130">
        <f>C8*B8</f>
        <v>0</v>
      </c>
      <c r="E8" s="130">
        <v>7500</v>
      </c>
      <c r="F8" s="131">
        <v>7</v>
      </c>
      <c r="G8" s="130">
        <f>F8*E8</f>
        <v>52500</v>
      </c>
      <c r="H8" s="133"/>
    </row>
    <row r="9" spans="1:9" ht="36.75" customHeight="1" x14ac:dyDescent="0.3">
      <c r="A9" s="132" t="s">
        <v>160</v>
      </c>
      <c r="B9" s="130">
        <v>25100</v>
      </c>
      <c r="C9" s="131">
        <v>0</v>
      </c>
      <c r="D9" s="130">
        <f>C9*B9</f>
        <v>0</v>
      </c>
      <c r="E9" s="130">
        <v>5400</v>
      </c>
      <c r="F9" s="131">
        <v>7</v>
      </c>
      <c r="G9" s="130">
        <f>F9*E9</f>
        <v>37800</v>
      </c>
    </row>
    <row r="10" spans="1:9" ht="16.899999999999999" customHeight="1" x14ac:dyDescent="0.3">
      <c r="A10" s="295" t="s">
        <v>169</v>
      </c>
      <c r="B10" s="296"/>
      <c r="C10" s="296"/>
      <c r="D10" s="296"/>
      <c r="E10" s="296"/>
      <c r="F10" s="296"/>
      <c r="G10" s="297"/>
    </row>
    <row r="11" spans="1:9" ht="36.75" customHeight="1" x14ac:dyDescent="0.3">
      <c r="A11" s="132" t="s">
        <v>161</v>
      </c>
      <c r="B11" s="130" t="s">
        <v>63</v>
      </c>
      <c r="C11" s="131">
        <v>0</v>
      </c>
      <c r="D11" s="130">
        <v>0</v>
      </c>
      <c r="E11" s="130">
        <v>5000</v>
      </c>
      <c r="F11" s="131">
        <v>0</v>
      </c>
      <c r="G11" s="130">
        <f>F11*E11</f>
        <v>0</v>
      </c>
    </row>
    <row r="12" spans="1:9" x14ac:dyDescent="0.3">
      <c r="A12" s="295" t="s">
        <v>64</v>
      </c>
      <c r="B12" s="296"/>
      <c r="C12" s="296"/>
      <c r="D12" s="296"/>
      <c r="E12" s="296"/>
      <c r="F12" s="296"/>
      <c r="G12" s="297"/>
    </row>
    <row r="13" spans="1:9" x14ac:dyDescent="0.3">
      <c r="A13" s="132" t="s">
        <v>162</v>
      </c>
      <c r="B13" s="130">
        <v>36000</v>
      </c>
      <c r="C13" s="131">
        <v>0</v>
      </c>
      <c r="D13" s="130">
        <v>0</v>
      </c>
      <c r="E13" s="130">
        <v>7500</v>
      </c>
      <c r="F13" s="131">
        <v>2</v>
      </c>
      <c r="G13" s="130">
        <f>F13*E13</f>
        <v>15000</v>
      </c>
    </row>
    <row r="14" spans="1:9" ht="65" x14ac:dyDescent="0.3">
      <c r="A14" s="132" t="s">
        <v>163</v>
      </c>
      <c r="B14" s="130" t="s">
        <v>164</v>
      </c>
      <c r="C14" s="131">
        <v>0</v>
      </c>
      <c r="D14" s="130">
        <v>0</v>
      </c>
      <c r="E14" s="130">
        <v>900</v>
      </c>
      <c r="F14" s="131">
        <v>2</v>
      </c>
      <c r="G14" s="130">
        <f>F14*E14</f>
        <v>1800</v>
      </c>
    </row>
    <row r="15" spans="1:9" ht="46.5" customHeight="1" x14ac:dyDescent="0.3">
      <c r="A15" s="129" t="s">
        <v>155</v>
      </c>
      <c r="B15" s="128"/>
      <c r="C15" s="128"/>
      <c r="D15" s="127">
        <f>ROUND(SUM(D5:D14), -3)</f>
        <v>0</v>
      </c>
      <c r="E15" s="128"/>
      <c r="F15" s="128"/>
      <c r="G15" s="127">
        <f>ROUND(SUM(G6:G14), -3)</f>
        <v>107000</v>
      </c>
      <c r="I15" s="126">
        <f>D15+G15</f>
        <v>107000</v>
      </c>
    </row>
    <row r="16" spans="1:9" ht="11.25" customHeight="1" x14ac:dyDescent="0.3">
      <c r="A16" s="125"/>
      <c r="B16" s="124"/>
      <c r="C16" s="124"/>
      <c r="D16" s="123"/>
      <c r="E16" s="124"/>
      <c r="F16" s="124"/>
      <c r="G16" s="123"/>
    </row>
    <row r="17" spans="1:8" ht="35.5" customHeight="1" x14ac:dyDescent="0.3">
      <c r="A17" s="283" t="s">
        <v>168</v>
      </c>
      <c r="B17" s="284"/>
      <c r="C17" s="284"/>
      <c r="D17" s="284"/>
      <c r="E17" s="284"/>
      <c r="F17" s="284"/>
      <c r="G17" s="284"/>
    </row>
    <row r="18" spans="1:8" ht="46.9" customHeight="1" x14ac:dyDescent="0.3">
      <c r="A18" s="287" t="s">
        <v>239</v>
      </c>
      <c r="B18" s="288"/>
      <c r="C18" s="288"/>
      <c r="D18" s="288"/>
      <c r="E18" s="288"/>
      <c r="F18" s="288"/>
      <c r="G18" s="288"/>
      <c r="H18" s="168"/>
    </row>
    <row r="19" spans="1:8" ht="22.5" customHeight="1" x14ac:dyDescent="0.3">
      <c r="A19" s="282" t="s">
        <v>154</v>
      </c>
      <c r="B19" s="282"/>
      <c r="C19" s="282"/>
      <c r="D19" s="282"/>
      <c r="E19" s="282"/>
      <c r="F19" s="282"/>
      <c r="G19" s="282"/>
    </row>
    <row r="20" spans="1:8" x14ac:dyDescent="0.3">
      <c r="A20" s="122"/>
      <c r="B20" s="122"/>
      <c r="C20" s="122"/>
      <c r="D20" s="122"/>
      <c r="E20" s="122"/>
      <c r="F20" s="122"/>
      <c r="G20" s="122"/>
    </row>
  </sheetData>
  <mergeCells count="8">
    <mergeCell ref="A19:G19"/>
    <mergeCell ref="A17:G17"/>
    <mergeCell ref="A2:G2"/>
    <mergeCell ref="A18:G18"/>
    <mergeCell ref="A5:G5"/>
    <mergeCell ref="A7:G7"/>
    <mergeCell ref="A10:G10"/>
    <mergeCell ref="A12:G12"/>
  </mergeCells>
  <pageMargins left="0.7" right="0.7" top="0.75" bottom="0.75" header="0.3" footer="0.3"/>
  <pageSetup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29AD-D7C9-47AF-AD30-1E5DA6F99264}">
  <dimension ref="A1:F20"/>
  <sheetViews>
    <sheetView workbookViewId="0">
      <selection activeCell="G19" sqref="G19"/>
    </sheetView>
  </sheetViews>
  <sheetFormatPr defaultColWidth="8.81640625" defaultRowHeight="14.5" x14ac:dyDescent="0.35"/>
  <cols>
    <col min="1" max="1" width="22.26953125" style="143" bestFit="1" customWidth="1"/>
    <col min="2" max="2" width="11.81640625" style="143" customWidth="1"/>
    <col min="3" max="3" width="12.7265625" style="143" customWidth="1"/>
    <col min="4" max="4" width="17.453125" style="143" customWidth="1"/>
    <col min="5" max="5" width="14.7265625" style="143" customWidth="1"/>
    <col min="6" max="16384" width="8.81640625" style="143"/>
  </cols>
  <sheetData>
    <row r="1" spans="1:6" s="121" customFormat="1" ht="15" x14ac:dyDescent="0.3">
      <c r="A1" s="298" t="s">
        <v>176</v>
      </c>
      <c r="B1" s="298"/>
      <c r="C1" s="298"/>
      <c r="D1" s="298"/>
      <c r="E1" s="298"/>
    </row>
    <row r="2" spans="1:6" s="121" customFormat="1" ht="13" x14ac:dyDescent="0.3">
      <c r="A2" s="150" t="s">
        <v>50</v>
      </c>
      <c r="B2" s="150" t="s">
        <v>52</v>
      </c>
      <c r="C2" s="150" t="s">
        <v>54</v>
      </c>
      <c r="D2" s="150" t="s">
        <v>55</v>
      </c>
      <c r="E2" s="150" t="s">
        <v>56</v>
      </c>
    </row>
    <row r="3" spans="1:6" s="121" customFormat="1" ht="52" x14ac:dyDescent="0.3">
      <c r="A3" s="150" t="s">
        <v>175</v>
      </c>
      <c r="B3" s="150" t="s">
        <v>174</v>
      </c>
      <c r="C3" s="150" t="s">
        <v>173</v>
      </c>
      <c r="D3" s="150" t="s">
        <v>172</v>
      </c>
      <c r="E3" s="150" t="s">
        <v>171</v>
      </c>
    </row>
    <row r="4" spans="1:6" s="121" customFormat="1" ht="17.25" customHeight="1" x14ac:dyDescent="0.3">
      <c r="A4" s="7" t="s">
        <v>177</v>
      </c>
      <c r="B4" s="4"/>
      <c r="C4" s="4"/>
      <c r="D4" s="4"/>
      <c r="E4" s="4"/>
    </row>
    <row r="5" spans="1:6" s="121" customFormat="1" ht="13" x14ac:dyDescent="0.3">
      <c r="A5" s="4" t="s">
        <v>9</v>
      </c>
      <c r="B5" s="6">
        <v>0</v>
      </c>
      <c r="C5" s="6">
        <v>0</v>
      </c>
      <c r="D5" s="6">
        <v>5</v>
      </c>
      <c r="E5" s="6">
        <f>B5*C5+D5</f>
        <v>5</v>
      </c>
    </row>
    <row r="6" spans="1:6" s="121" customFormat="1" ht="13" x14ac:dyDescent="0.3">
      <c r="A6" s="7" t="s">
        <v>178</v>
      </c>
      <c r="B6" s="6"/>
      <c r="C6" s="6"/>
      <c r="D6" s="6"/>
      <c r="E6" s="6"/>
    </row>
    <row r="7" spans="1:6" s="121" customFormat="1" ht="13" x14ac:dyDescent="0.3">
      <c r="A7" s="4" t="s">
        <v>170</v>
      </c>
      <c r="B7" s="6">
        <v>7</v>
      </c>
      <c r="C7" s="6">
        <v>2</v>
      </c>
      <c r="D7" s="6">
        <v>0</v>
      </c>
      <c r="E7" s="6">
        <f t="shared" ref="E7:E15" si="0">B7*C7+D7</f>
        <v>14</v>
      </c>
    </row>
    <row r="8" spans="1:6" s="121" customFormat="1" ht="15" x14ac:dyDescent="0.3">
      <c r="A8" s="7" t="s">
        <v>197</v>
      </c>
      <c r="B8" s="6"/>
      <c r="C8" s="6"/>
      <c r="D8" s="6"/>
      <c r="E8" s="6"/>
      <c r="F8" s="149"/>
    </row>
    <row r="9" spans="1:6" s="121" customFormat="1" ht="28.5" customHeight="1" x14ac:dyDescent="0.3">
      <c r="A9" s="4" t="s">
        <v>180</v>
      </c>
      <c r="B9" s="6">
        <v>2</v>
      </c>
      <c r="C9" s="6">
        <v>0</v>
      </c>
      <c r="D9" s="6">
        <v>0</v>
      </c>
      <c r="E9" s="6">
        <f t="shared" si="0"/>
        <v>0</v>
      </c>
    </row>
    <row r="10" spans="1:6" s="121" customFormat="1" ht="28.5" customHeight="1" x14ac:dyDescent="0.3">
      <c r="A10" s="4" t="s">
        <v>181</v>
      </c>
      <c r="B10" s="6">
        <v>2</v>
      </c>
      <c r="C10" s="6">
        <v>0</v>
      </c>
      <c r="D10" s="6">
        <v>0</v>
      </c>
      <c r="E10" s="6">
        <f t="shared" si="0"/>
        <v>0</v>
      </c>
    </row>
    <row r="11" spans="1:6" s="121" customFormat="1" ht="28.5" customHeight="1" x14ac:dyDescent="0.3">
      <c r="A11" s="4" t="s">
        <v>182</v>
      </c>
      <c r="B11" s="6">
        <v>2</v>
      </c>
      <c r="C11" s="6">
        <v>0</v>
      </c>
      <c r="D11" s="6">
        <v>0</v>
      </c>
      <c r="E11" s="6">
        <f t="shared" si="0"/>
        <v>0</v>
      </c>
    </row>
    <row r="12" spans="1:6" s="121" customFormat="1" ht="29.25" customHeight="1" x14ac:dyDescent="0.3">
      <c r="A12" s="4" t="s">
        <v>183</v>
      </c>
      <c r="B12" s="6">
        <v>2</v>
      </c>
      <c r="C12" s="6">
        <v>0</v>
      </c>
      <c r="D12" s="6">
        <v>0</v>
      </c>
      <c r="E12" s="6">
        <f t="shared" si="0"/>
        <v>0</v>
      </c>
    </row>
    <row r="13" spans="1:6" s="121" customFormat="1" ht="29.25" customHeight="1" x14ac:dyDescent="0.3">
      <c r="A13" s="4" t="s">
        <v>170</v>
      </c>
      <c r="B13" s="6">
        <v>4</v>
      </c>
      <c r="C13" s="6">
        <v>0</v>
      </c>
      <c r="D13" s="6">
        <v>0</v>
      </c>
      <c r="E13" s="6">
        <f t="shared" si="0"/>
        <v>0</v>
      </c>
    </row>
    <row r="14" spans="1:6" s="121" customFormat="1" ht="29.25" customHeight="1" x14ac:dyDescent="0.3">
      <c r="A14" s="7" t="s">
        <v>184</v>
      </c>
      <c r="B14" s="6"/>
      <c r="C14" s="6"/>
      <c r="D14" s="6"/>
      <c r="E14" s="6"/>
    </row>
    <row r="15" spans="1:6" s="121" customFormat="1" ht="29.25" customHeight="1" x14ac:dyDescent="0.3">
      <c r="A15" s="4" t="s">
        <v>170</v>
      </c>
      <c r="B15" s="6">
        <v>2</v>
      </c>
      <c r="C15" s="6">
        <v>2</v>
      </c>
      <c r="D15" s="6">
        <v>0</v>
      </c>
      <c r="E15" s="6">
        <f t="shared" si="0"/>
        <v>4</v>
      </c>
    </row>
    <row r="16" spans="1:6" s="121" customFormat="1" ht="13" x14ac:dyDescent="0.3">
      <c r="A16" s="137"/>
      <c r="B16" s="128"/>
      <c r="C16" s="128"/>
      <c r="D16" s="140" t="s">
        <v>186</v>
      </c>
      <c r="E16" s="148">
        <f>SUM(E4:E15)</f>
        <v>23</v>
      </c>
    </row>
    <row r="17" spans="1:6" s="121" customFormat="1" ht="9.75" customHeight="1" x14ac:dyDescent="0.3">
      <c r="A17" s="147"/>
      <c r="B17" s="146"/>
      <c r="C17" s="146"/>
      <c r="D17" s="145"/>
      <c r="E17" s="144"/>
    </row>
    <row r="18" spans="1:6" s="121" customFormat="1" ht="18" customHeight="1" x14ac:dyDescent="0.3">
      <c r="A18" s="299" t="s">
        <v>185</v>
      </c>
      <c r="B18" s="299"/>
      <c r="C18" s="299"/>
      <c r="D18" s="299"/>
      <c r="E18" s="299"/>
    </row>
    <row r="19" spans="1:6" s="121" customFormat="1" ht="72" customHeight="1" x14ac:dyDescent="0.3">
      <c r="A19" s="300" t="s">
        <v>240</v>
      </c>
      <c r="B19" s="300"/>
      <c r="C19" s="300"/>
      <c r="D19" s="300"/>
      <c r="E19" s="300"/>
      <c r="F19" s="168"/>
    </row>
    <row r="20" spans="1:6" s="121" customFormat="1" ht="13" x14ac:dyDescent="0.3">
      <c r="A20" s="151"/>
      <c r="B20" s="151"/>
      <c r="C20" s="151"/>
      <c r="D20" s="151"/>
      <c r="E20" s="151"/>
    </row>
  </sheetData>
  <mergeCells count="3">
    <mergeCell ref="A1:E1"/>
    <mergeCell ref="A18:E18"/>
    <mergeCell ref="A19:E1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F1C19-5518-4FB9-ABE6-A53E705BE1F1}">
  <dimension ref="A1:F25"/>
  <sheetViews>
    <sheetView workbookViewId="0">
      <selection activeCell="I10" sqref="I10"/>
    </sheetView>
  </sheetViews>
  <sheetFormatPr defaultColWidth="17.7265625" defaultRowHeight="31.9" customHeight="1" x14ac:dyDescent="0.35"/>
  <cols>
    <col min="1" max="16384" width="17.7265625" style="143"/>
  </cols>
  <sheetData>
    <row r="1" spans="1:6" s="121" customFormat="1" ht="31.9" customHeight="1" x14ac:dyDescent="0.3">
      <c r="A1" s="298" t="s">
        <v>196</v>
      </c>
      <c r="B1" s="298"/>
      <c r="C1" s="298"/>
      <c r="D1" s="298"/>
      <c r="E1" s="298"/>
      <c r="F1" s="298"/>
    </row>
    <row r="2" spans="1:6" s="121" customFormat="1" ht="37.5" customHeight="1" x14ac:dyDescent="0.3">
      <c r="A2" s="153"/>
      <c r="B2" s="302" t="s">
        <v>195</v>
      </c>
      <c r="C2" s="302"/>
      <c r="D2" s="153" t="s">
        <v>194</v>
      </c>
      <c r="E2" s="302"/>
      <c r="F2" s="302"/>
    </row>
    <row r="3" spans="1:6" s="121" customFormat="1" ht="31.9" customHeight="1" x14ac:dyDescent="0.3">
      <c r="A3" s="153"/>
      <c r="B3" s="154" t="s">
        <v>50</v>
      </c>
      <c r="C3" s="154" t="s">
        <v>52</v>
      </c>
      <c r="D3" s="154" t="s">
        <v>54</v>
      </c>
      <c r="E3" s="154" t="s">
        <v>55</v>
      </c>
      <c r="F3" s="154" t="s">
        <v>56</v>
      </c>
    </row>
    <row r="4" spans="1:6" s="121" customFormat="1" ht="70.900000000000006" customHeight="1" x14ac:dyDescent="0.3">
      <c r="A4" s="155" t="s">
        <v>193</v>
      </c>
      <c r="B4" s="156" t="s">
        <v>192</v>
      </c>
      <c r="C4" s="156" t="s">
        <v>191</v>
      </c>
      <c r="D4" s="156" t="s">
        <v>190</v>
      </c>
      <c r="E4" s="156" t="s">
        <v>189</v>
      </c>
      <c r="F4" s="156" t="s">
        <v>188</v>
      </c>
    </row>
    <row r="5" spans="1:6" s="121" customFormat="1" ht="31.9" customHeight="1" x14ac:dyDescent="0.3">
      <c r="A5" s="301" t="s">
        <v>177</v>
      </c>
      <c r="B5" s="301"/>
      <c r="C5" s="301"/>
      <c r="D5" s="301"/>
      <c r="E5" s="301"/>
      <c r="F5" s="301"/>
    </row>
    <row r="6" spans="1:6" s="121" customFormat="1" ht="31.9" customHeight="1" x14ac:dyDescent="0.3">
      <c r="A6" s="157">
        <v>1</v>
      </c>
      <c r="B6" s="157">
        <v>0</v>
      </c>
      <c r="C6" s="157">
        <v>0</v>
      </c>
      <c r="D6" s="157">
        <v>5</v>
      </c>
      <c r="E6" s="157">
        <v>0</v>
      </c>
      <c r="F6" s="157">
        <v>5</v>
      </c>
    </row>
    <row r="7" spans="1:6" s="121" customFormat="1" ht="31.9" customHeight="1" x14ac:dyDescent="0.3">
      <c r="A7" s="157">
        <v>2</v>
      </c>
      <c r="B7" s="157">
        <v>0</v>
      </c>
      <c r="C7" s="157">
        <v>0</v>
      </c>
      <c r="D7" s="157">
        <v>5</v>
      </c>
      <c r="E7" s="157">
        <v>0</v>
      </c>
      <c r="F7" s="157">
        <v>5</v>
      </c>
    </row>
    <row r="8" spans="1:6" s="121" customFormat="1" ht="31.9" customHeight="1" x14ac:dyDescent="0.3">
      <c r="A8" s="157">
        <v>3</v>
      </c>
      <c r="B8" s="157">
        <v>0</v>
      </c>
      <c r="C8" s="157">
        <v>0</v>
      </c>
      <c r="D8" s="157">
        <v>5</v>
      </c>
      <c r="E8" s="157">
        <v>0</v>
      </c>
      <c r="F8" s="157">
        <v>5</v>
      </c>
    </row>
    <row r="9" spans="1:6" s="121" customFormat="1" ht="31.9" customHeight="1" x14ac:dyDescent="0.3">
      <c r="A9" s="158" t="s">
        <v>187</v>
      </c>
      <c r="B9" s="158">
        <f>AVERAGE(B6:B8)</f>
        <v>0</v>
      </c>
      <c r="C9" s="158">
        <f t="shared" ref="C9:F9" si="0">AVERAGE(C6:C8)</f>
        <v>0</v>
      </c>
      <c r="D9" s="158">
        <f t="shared" si="0"/>
        <v>5</v>
      </c>
      <c r="E9" s="158">
        <f t="shared" si="0"/>
        <v>0</v>
      </c>
      <c r="F9" s="158">
        <f t="shared" si="0"/>
        <v>5</v>
      </c>
    </row>
    <row r="10" spans="1:6" s="121" customFormat="1" ht="31.9" customHeight="1" x14ac:dyDescent="0.3">
      <c r="A10" s="301" t="s">
        <v>178</v>
      </c>
      <c r="B10" s="301"/>
      <c r="C10" s="301"/>
      <c r="D10" s="301"/>
      <c r="E10" s="301"/>
      <c r="F10" s="301"/>
    </row>
    <row r="11" spans="1:6" s="121" customFormat="1" ht="31.9" customHeight="1" x14ac:dyDescent="0.3">
      <c r="A11" s="157">
        <v>1</v>
      </c>
      <c r="B11" s="157">
        <v>0</v>
      </c>
      <c r="C11" s="157">
        <v>7</v>
      </c>
      <c r="D11" s="157">
        <v>0</v>
      </c>
      <c r="E11" s="157">
        <v>0</v>
      </c>
      <c r="F11" s="157">
        <v>7</v>
      </c>
    </row>
    <row r="12" spans="1:6" s="121" customFormat="1" ht="31.9" customHeight="1" x14ac:dyDescent="0.3">
      <c r="A12" s="157">
        <v>2</v>
      </c>
      <c r="B12" s="157">
        <v>0</v>
      </c>
      <c r="C12" s="157">
        <v>7</v>
      </c>
      <c r="D12" s="157">
        <v>0</v>
      </c>
      <c r="E12" s="157">
        <v>0</v>
      </c>
      <c r="F12" s="157">
        <v>7</v>
      </c>
    </row>
    <row r="13" spans="1:6" s="121" customFormat="1" ht="31.9" customHeight="1" x14ac:dyDescent="0.3">
      <c r="A13" s="157">
        <v>3</v>
      </c>
      <c r="B13" s="157">
        <v>0</v>
      </c>
      <c r="C13" s="157">
        <v>7</v>
      </c>
      <c r="D13" s="157">
        <v>0</v>
      </c>
      <c r="E13" s="157">
        <v>0</v>
      </c>
      <c r="F13" s="157">
        <v>7</v>
      </c>
    </row>
    <row r="14" spans="1:6" s="121" customFormat="1" ht="31.9" customHeight="1" x14ac:dyDescent="0.3">
      <c r="A14" s="158" t="s">
        <v>187</v>
      </c>
      <c r="B14" s="158">
        <f>AVERAGE(B11:B13)</f>
        <v>0</v>
      </c>
      <c r="C14" s="158">
        <f t="shared" ref="C14" si="1">AVERAGE(C11:C13)</f>
        <v>7</v>
      </c>
      <c r="D14" s="158">
        <f t="shared" ref="D14" si="2">AVERAGE(D11:D13)</f>
        <v>0</v>
      </c>
      <c r="E14" s="158">
        <f t="shared" ref="E14" si="3">AVERAGE(E11:E13)</f>
        <v>0</v>
      </c>
      <c r="F14" s="158">
        <f t="shared" ref="F14" si="4">AVERAGE(F11:F13)</f>
        <v>7</v>
      </c>
    </row>
    <row r="15" spans="1:6" s="121" customFormat="1" ht="31.9" customHeight="1" x14ac:dyDescent="0.3">
      <c r="A15" s="301" t="s">
        <v>179</v>
      </c>
      <c r="B15" s="301"/>
      <c r="C15" s="301"/>
      <c r="D15" s="301"/>
      <c r="E15" s="301"/>
      <c r="F15" s="301"/>
    </row>
    <row r="16" spans="1:6" s="121" customFormat="1" ht="31.9" customHeight="1" x14ac:dyDescent="0.3">
      <c r="A16" s="157">
        <v>1</v>
      </c>
      <c r="B16" s="157">
        <v>0</v>
      </c>
      <c r="C16" s="157">
        <v>0</v>
      </c>
      <c r="D16" s="157">
        <v>0</v>
      </c>
      <c r="E16" s="157">
        <v>0</v>
      </c>
      <c r="F16" s="157">
        <v>0</v>
      </c>
    </row>
    <row r="17" spans="1:6" s="121" customFormat="1" ht="31.9" customHeight="1" x14ac:dyDescent="0.3">
      <c r="A17" s="157">
        <v>2</v>
      </c>
      <c r="B17" s="157">
        <v>0</v>
      </c>
      <c r="C17" s="157">
        <v>0</v>
      </c>
      <c r="D17" s="157">
        <v>0</v>
      </c>
      <c r="E17" s="157">
        <v>0</v>
      </c>
      <c r="F17" s="157">
        <v>0</v>
      </c>
    </row>
    <row r="18" spans="1:6" s="121" customFormat="1" ht="31.9" customHeight="1" x14ac:dyDescent="0.3">
      <c r="A18" s="157">
        <v>3</v>
      </c>
      <c r="B18" s="157">
        <v>0</v>
      </c>
      <c r="C18" s="157">
        <v>0</v>
      </c>
      <c r="D18" s="157">
        <v>0</v>
      </c>
      <c r="E18" s="157">
        <v>0</v>
      </c>
      <c r="F18" s="157">
        <v>0</v>
      </c>
    </row>
    <row r="19" spans="1:6" s="121" customFormat="1" ht="31.9" customHeight="1" x14ac:dyDescent="0.3">
      <c r="A19" s="158" t="s">
        <v>187</v>
      </c>
      <c r="B19" s="158">
        <f>AVERAGE(B16:B18)</f>
        <v>0</v>
      </c>
      <c r="C19" s="158">
        <f t="shared" ref="C19" si="5">AVERAGE(C16:C18)</f>
        <v>0</v>
      </c>
      <c r="D19" s="158">
        <f t="shared" ref="D19" si="6">AVERAGE(D16:D18)</f>
        <v>0</v>
      </c>
      <c r="E19" s="158">
        <f t="shared" ref="E19" si="7">AVERAGE(E16:E18)</f>
        <v>0</v>
      </c>
      <c r="F19" s="158">
        <f t="shared" ref="F19" si="8">AVERAGE(F16:F18)</f>
        <v>0</v>
      </c>
    </row>
    <row r="20" spans="1:6" s="121" customFormat="1" ht="31.9" customHeight="1" x14ac:dyDescent="0.3">
      <c r="A20" s="301" t="s">
        <v>184</v>
      </c>
      <c r="B20" s="301"/>
      <c r="C20" s="301"/>
      <c r="D20" s="301"/>
      <c r="E20" s="301"/>
      <c r="F20" s="301"/>
    </row>
    <row r="21" spans="1:6" s="121" customFormat="1" ht="31.9" customHeight="1" x14ac:dyDescent="0.3">
      <c r="A21" s="157">
        <v>1</v>
      </c>
      <c r="B21" s="157">
        <v>0</v>
      </c>
      <c r="C21" s="157">
        <v>2</v>
      </c>
      <c r="D21" s="157">
        <v>0</v>
      </c>
      <c r="E21" s="157">
        <v>0</v>
      </c>
      <c r="F21" s="157">
        <v>2</v>
      </c>
    </row>
    <row r="22" spans="1:6" s="121" customFormat="1" ht="31.9" customHeight="1" x14ac:dyDescent="0.3">
      <c r="A22" s="157">
        <v>2</v>
      </c>
      <c r="B22" s="157">
        <v>0</v>
      </c>
      <c r="C22" s="157">
        <v>2</v>
      </c>
      <c r="D22" s="157">
        <v>0</v>
      </c>
      <c r="E22" s="157">
        <v>0</v>
      </c>
      <c r="F22" s="157">
        <v>2</v>
      </c>
    </row>
    <row r="23" spans="1:6" s="121" customFormat="1" ht="31.9" customHeight="1" x14ac:dyDescent="0.3">
      <c r="A23" s="157">
        <v>3</v>
      </c>
      <c r="B23" s="157">
        <v>0</v>
      </c>
      <c r="C23" s="157">
        <v>2</v>
      </c>
      <c r="D23" s="157">
        <v>0</v>
      </c>
      <c r="E23" s="157">
        <v>0</v>
      </c>
      <c r="F23" s="157">
        <v>2</v>
      </c>
    </row>
    <row r="24" spans="1:6" s="121" customFormat="1" ht="31.9" customHeight="1" x14ac:dyDescent="0.3">
      <c r="A24" s="158" t="s">
        <v>187</v>
      </c>
      <c r="B24" s="158">
        <f>AVERAGE(B21:B23)</f>
        <v>0</v>
      </c>
      <c r="C24" s="158">
        <f t="shared" ref="C24" si="9">AVERAGE(C21:C23)</f>
        <v>2</v>
      </c>
      <c r="D24" s="158">
        <f t="shared" ref="D24" si="10">AVERAGE(D21:D23)</f>
        <v>0</v>
      </c>
      <c r="E24" s="158">
        <f t="shared" ref="E24" si="11">AVERAGE(E21:E23)</f>
        <v>0</v>
      </c>
      <c r="F24" s="158">
        <f t="shared" ref="F24" si="12">AVERAGE(F21:F23)</f>
        <v>2</v>
      </c>
    </row>
    <row r="25" spans="1:6" s="121" customFormat="1" ht="20.5" customHeight="1" x14ac:dyDescent="0.3">
      <c r="A25" s="152" t="s">
        <v>198</v>
      </c>
    </row>
  </sheetData>
  <mergeCells count="7">
    <mergeCell ref="A20:F20"/>
    <mergeCell ref="A1:F1"/>
    <mergeCell ref="B2:C2"/>
    <mergeCell ref="E2:F2"/>
    <mergeCell ref="A5:F5"/>
    <mergeCell ref="A10:F10"/>
    <mergeCell ref="A15:F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0"/>
  <sheetViews>
    <sheetView zoomScale="90" zoomScaleNormal="90" workbookViewId="0">
      <pane ySplit="4" topLeftCell="A14" activePane="bottomLeft" state="frozen"/>
      <selection activeCell="A22" sqref="A22:K22"/>
      <selection pane="bottomLeft" activeCell="L36" sqref="L36"/>
    </sheetView>
  </sheetViews>
  <sheetFormatPr defaultColWidth="9.1796875" defaultRowHeight="13" x14ac:dyDescent="0.3"/>
  <cols>
    <col min="1" max="3" width="4.1796875" style="20" customWidth="1"/>
    <col min="4" max="4" width="39.1796875" style="20" customWidth="1"/>
    <col min="5" max="5" width="13" style="20" customWidth="1"/>
    <col min="6" max="7" width="12" style="20" customWidth="1"/>
    <col min="8" max="8" width="12.26953125" style="20" customWidth="1"/>
    <col min="9" max="9" width="11.1796875" style="20" customWidth="1"/>
    <col min="10" max="10" width="12.453125" style="20" customWidth="1"/>
    <col min="11" max="11" width="10.1796875" style="20" customWidth="1"/>
    <col min="12" max="12" width="13" style="20" customWidth="1"/>
    <col min="13" max="13" width="9.1796875" style="20"/>
    <col min="14" max="14" width="11.26953125" style="20" bestFit="1" customWidth="1"/>
    <col min="15" max="16384" width="9.1796875" style="20"/>
  </cols>
  <sheetData>
    <row r="1" spans="1:12" s="10" customFormat="1" ht="15" x14ac:dyDescent="0.3">
      <c r="A1" s="8" t="s">
        <v>27</v>
      </c>
      <c r="B1" s="8"/>
      <c r="C1" s="8"/>
      <c r="D1" s="8" t="s">
        <v>229</v>
      </c>
      <c r="E1" s="9"/>
      <c r="F1" s="9"/>
      <c r="G1" s="9"/>
      <c r="H1" s="9"/>
      <c r="I1" s="9"/>
      <c r="J1" s="9"/>
      <c r="K1" s="9"/>
    </row>
    <row r="2" spans="1:12" s="10" customFormat="1" ht="15" x14ac:dyDescent="0.3">
      <c r="A2" s="11"/>
      <c r="B2" s="11"/>
      <c r="C2" s="11"/>
      <c r="D2" s="11"/>
      <c r="E2" s="12"/>
    </row>
    <row r="3" spans="1:12" s="13" customFormat="1" x14ac:dyDescent="0.3">
      <c r="E3" s="14">
        <v>0.86956500000000003</v>
      </c>
      <c r="F3" s="15"/>
      <c r="G3" s="15"/>
      <c r="H3" s="15"/>
      <c r="I3" s="63">
        <v>123.94</v>
      </c>
      <c r="J3" s="63">
        <v>157.61000000000001</v>
      </c>
      <c r="K3" s="63">
        <v>62.52</v>
      </c>
    </row>
    <row r="4" spans="1:12" ht="78" x14ac:dyDescent="0.3">
      <c r="A4" s="191" t="s">
        <v>13</v>
      </c>
      <c r="B4" s="192"/>
      <c r="C4" s="192"/>
      <c r="D4" s="193"/>
      <c r="E4" s="16" t="s">
        <v>242</v>
      </c>
      <c r="F4" s="16" t="s">
        <v>243</v>
      </c>
      <c r="G4" s="17" t="s">
        <v>25</v>
      </c>
      <c r="H4" s="16" t="s">
        <v>68</v>
      </c>
      <c r="I4" s="18" t="s">
        <v>83</v>
      </c>
      <c r="J4" s="18" t="s">
        <v>84</v>
      </c>
      <c r="K4" s="18" t="s">
        <v>85</v>
      </c>
      <c r="L4" s="19" t="s">
        <v>86</v>
      </c>
    </row>
    <row r="5" spans="1:12" x14ac:dyDescent="0.3">
      <c r="A5" s="21" t="s">
        <v>7</v>
      </c>
      <c r="B5" s="22"/>
      <c r="C5" s="22"/>
      <c r="D5" s="23"/>
      <c r="E5" s="24" t="s">
        <v>9</v>
      </c>
      <c r="F5" s="25"/>
      <c r="G5" s="25"/>
      <c r="H5" s="25"/>
      <c r="I5" s="25"/>
      <c r="J5" s="25"/>
      <c r="K5" s="25"/>
      <c r="L5" s="26"/>
    </row>
    <row r="6" spans="1:12" x14ac:dyDescent="0.3">
      <c r="A6" s="21" t="s">
        <v>8</v>
      </c>
      <c r="B6" s="22"/>
      <c r="C6" s="22"/>
      <c r="D6" s="23"/>
      <c r="E6" s="24" t="s">
        <v>9</v>
      </c>
      <c r="F6" s="25"/>
      <c r="G6" s="25"/>
      <c r="H6" s="25"/>
      <c r="I6" s="25"/>
      <c r="J6" s="25"/>
      <c r="K6" s="25"/>
      <c r="L6" s="26"/>
    </row>
    <row r="7" spans="1:12" ht="25.5" customHeight="1" x14ac:dyDescent="0.3">
      <c r="A7" s="194" t="s">
        <v>29</v>
      </c>
      <c r="B7" s="192"/>
      <c r="C7" s="192"/>
      <c r="D7" s="195"/>
      <c r="E7" s="24" t="s">
        <v>9</v>
      </c>
      <c r="F7" s="25"/>
      <c r="G7" s="25"/>
      <c r="H7" s="25"/>
      <c r="I7" s="25"/>
      <c r="J7" s="25"/>
      <c r="K7" s="25"/>
      <c r="L7" s="26"/>
    </row>
    <row r="8" spans="1:12" x14ac:dyDescent="0.3">
      <c r="A8" s="182" t="s">
        <v>28</v>
      </c>
      <c r="B8" s="183"/>
      <c r="C8" s="183"/>
      <c r="D8" s="184"/>
      <c r="E8" s="24"/>
      <c r="F8" s="25"/>
      <c r="G8" s="25"/>
      <c r="H8" s="25"/>
      <c r="I8" s="25"/>
      <c r="J8" s="25"/>
      <c r="K8" s="25"/>
      <c r="L8" s="26"/>
    </row>
    <row r="9" spans="1:12" x14ac:dyDescent="0.3">
      <c r="A9" s="182" t="s">
        <v>206</v>
      </c>
      <c r="B9" s="183"/>
      <c r="C9" s="183"/>
      <c r="D9" s="184"/>
      <c r="E9" s="28">
        <v>1</v>
      </c>
      <c r="F9" s="29">
        <v>1</v>
      </c>
      <c r="G9" s="30">
        <f>E9*F9</f>
        <v>1</v>
      </c>
      <c r="H9" s="25">
        <v>5</v>
      </c>
      <c r="I9" s="30">
        <f>G9*H9</f>
        <v>5</v>
      </c>
      <c r="J9" s="31">
        <f>I9*0.05</f>
        <v>0.25</v>
      </c>
      <c r="K9" s="30">
        <f>I9*0.1</f>
        <v>0.5</v>
      </c>
      <c r="L9" s="32">
        <f>(I9*$I$3)+(J9*$J$3)+(K9*$K$3)</f>
        <v>690.36250000000007</v>
      </c>
    </row>
    <row r="10" spans="1:12" x14ac:dyDescent="0.3">
      <c r="A10" s="182" t="s">
        <v>207</v>
      </c>
      <c r="B10" s="183"/>
      <c r="C10" s="183"/>
      <c r="D10" s="184"/>
      <c r="E10" s="33"/>
      <c r="F10" s="25"/>
      <c r="G10" s="25"/>
      <c r="H10" s="25"/>
      <c r="I10" s="30"/>
      <c r="J10" s="30"/>
      <c r="K10" s="30"/>
      <c r="L10" s="26"/>
    </row>
    <row r="11" spans="1:12" ht="15.5" x14ac:dyDescent="0.3">
      <c r="A11" s="182" t="s">
        <v>208</v>
      </c>
      <c r="B11" s="183"/>
      <c r="C11" s="183"/>
      <c r="D11" s="184"/>
      <c r="E11" s="34">
        <v>24</v>
      </c>
      <c r="F11" s="25">
        <v>1</v>
      </c>
      <c r="G11" s="30">
        <f>E11*F11</f>
        <v>24</v>
      </c>
      <c r="H11" s="25">
        <v>0</v>
      </c>
      <c r="I11" s="30">
        <f>G11*H11</f>
        <v>0</v>
      </c>
      <c r="J11" s="30">
        <f>I11*0.05</f>
        <v>0</v>
      </c>
      <c r="K11" s="30">
        <f>I11*0.1</f>
        <v>0</v>
      </c>
      <c r="L11" s="35">
        <f>(I11*$I$3)+(J11*$J$3)+(K11*$K$3)</f>
        <v>0</v>
      </c>
    </row>
    <row r="12" spans="1:12" ht="15.5" x14ac:dyDescent="0.3">
      <c r="A12" s="182" t="s">
        <v>209</v>
      </c>
      <c r="B12" s="183"/>
      <c r="C12" s="183"/>
      <c r="D12" s="184"/>
      <c r="E12" s="30">
        <v>24</v>
      </c>
      <c r="F12" s="25">
        <v>0.2</v>
      </c>
      <c r="G12" s="36">
        <f>E12*F12</f>
        <v>4.8000000000000007</v>
      </c>
      <c r="H12" s="25">
        <v>0</v>
      </c>
      <c r="I12" s="30">
        <f>G12*H12</f>
        <v>0</v>
      </c>
      <c r="J12" s="30">
        <f>I12*0.05</f>
        <v>0</v>
      </c>
      <c r="K12" s="30">
        <f>I12*0.1</f>
        <v>0</v>
      </c>
      <c r="L12" s="35">
        <f>(I12*$I$3)+(J12*$J$3)+(K12*$K$3)</f>
        <v>0</v>
      </c>
    </row>
    <row r="13" spans="1:12" ht="15.5" x14ac:dyDescent="0.3">
      <c r="A13" s="182" t="s">
        <v>210</v>
      </c>
      <c r="B13" s="183"/>
      <c r="C13" s="183"/>
      <c r="D13" s="184"/>
      <c r="E13" s="34">
        <v>4</v>
      </c>
      <c r="F13" s="25">
        <v>1.2</v>
      </c>
      <c r="G13" s="36">
        <f>E13*F13</f>
        <v>4.8</v>
      </c>
      <c r="H13" s="25">
        <v>0</v>
      </c>
      <c r="I13" s="30">
        <f>G13*H13</f>
        <v>0</v>
      </c>
      <c r="J13" s="30">
        <f>I13*0.05</f>
        <v>0</v>
      </c>
      <c r="K13" s="30">
        <f>I13*0.1</f>
        <v>0</v>
      </c>
      <c r="L13" s="35">
        <f>(I13*$I$3)+(J13*$J$3)+(K13*$K$3)</f>
        <v>0</v>
      </c>
    </row>
    <row r="14" spans="1:12" ht="15.5" x14ac:dyDescent="0.3">
      <c r="A14" s="182" t="s">
        <v>211</v>
      </c>
      <c r="B14" s="183"/>
      <c r="C14" s="183"/>
      <c r="D14" s="184"/>
      <c r="E14" s="38">
        <v>0.5</v>
      </c>
      <c r="F14" s="25">
        <v>365</v>
      </c>
      <c r="G14" s="36">
        <f>E14*F14</f>
        <v>182.5</v>
      </c>
      <c r="H14" s="25">
        <v>0</v>
      </c>
      <c r="I14" s="30">
        <f>G14*H14</f>
        <v>0</v>
      </c>
      <c r="J14" s="30">
        <f>I14*0.05</f>
        <v>0</v>
      </c>
      <c r="K14" s="30">
        <f>I14*0.1</f>
        <v>0</v>
      </c>
      <c r="L14" s="35">
        <f>(I14*$I$3)+(J14*$J$3)+(K14*$K$3)</f>
        <v>0</v>
      </c>
    </row>
    <row r="15" spans="1:12" x14ac:dyDescent="0.3">
      <c r="A15" s="179" t="s">
        <v>212</v>
      </c>
      <c r="B15" s="180"/>
      <c r="C15" s="180"/>
      <c r="D15" s="181"/>
      <c r="E15" s="39" t="s">
        <v>47</v>
      </c>
      <c r="F15" s="40"/>
      <c r="G15" s="40"/>
      <c r="H15" s="40"/>
      <c r="I15" s="40"/>
      <c r="J15" s="40"/>
      <c r="K15" s="40"/>
      <c r="L15" s="35"/>
    </row>
    <row r="16" spans="1:12" x14ac:dyDescent="0.3">
      <c r="A16" s="182" t="s">
        <v>213</v>
      </c>
      <c r="B16" s="183"/>
      <c r="C16" s="183"/>
      <c r="D16" s="184"/>
      <c r="E16" s="39" t="s">
        <v>47</v>
      </c>
      <c r="F16" s="40"/>
      <c r="G16" s="40"/>
      <c r="H16" s="40"/>
      <c r="I16" s="40"/>
      <c r="J16" s="40"/>
      <c r="K16" s="40"/>
      <c r="L16" s="35"/>
    </row>
    <row r="17" spans="1:15" x14ac:dyDescent="0.3">
      <c r="A17" s="182" t="s">
        <v>215</v>
      </c>
      <c r="B17" s="183"/>
      <c r="C17" s="183"/>
      <c r="D17" s="184"/>
      <c r="E17" s="24"/>
      <c r="F17" s="25"/>
      <c r="G17" s="25"/>
      <c r="H17" s="25"/>
      <c r="I17" s="25"/>
      <c r="J17" s="25"/>
      <c r="K17" s="25"/>
      <c r="L17" s="35"/>
    </row>
    <row r="18" spans="1:15" ht="15.5" x14ac:dyDescent="0.3">
      <c r="A18" s="182" t="s">
        <v>214</v>
      </c>
      <c r="B18" s="183"/>
      <c r="C18" s="183"/>
      <c r="D18" s="184"/>
      <c r="E18" s="34">
        <v>2</v>
      </c>
      <c r="F18" s="25">
        <v>1</v>
      </c>
      <c r="G18" s="30">
        <f t="shared" ref="G18:G23" si="0">E18*F18</f>
        <v>2</v>
      </c>
      <c r="H18" s="25">
        <v>0</v>
      </c>
      <c r="I18" s="30">
        <f t="shared" ref="I18:I23" si="1">G18*H18</f>
        <v>0</v>
      </c>
      <c r="J18" s="30">
        <f t="shared" ref="J18:J23" si="2">I18*0.05</f>
        <v>0</v>
      </c>
      <c r="K18" s="30">
        <f t="shared" ref="K18:K23" si="3">I18*0.1</f>
        <v>0</v>
      </c>
      <c r="L18" s="35">
        <f t="shared" ref="L18:L23" si="4">(I18*$I$3)+(J18*$J$3)+(K18*$K$3)</f>
        <v>0</v>
      </c>
    </row>
    <row r="19" spans="1:15" ht="15.5" x14ac:dyDescent="0.3">
      <c r="A19" s="182" t="s">
        <v>216</v>
      </c>
      <c r="B19" s="183"/>
      <c r="C19" s="183"/>
      <c r="D19" s="184"/>
      <c r="E19" s="34">
        <v>2</v>
      </c>
      <c r="F19" s="25">
        <v>1</v>
      </c>
      <c r="G19" s="30">
        <f t="shared" si="0"/>
        <v>2</v>
      </c>
      <c r="H19" s="25">
        <v>0</v>
      </c>
      <c r="I19" s="30">
        <f t="shared" si="1"/>
        <v>0</v>
      </c>
      <c r="J19" s="30">
        <f t="shared" si="2"/>
        <v>0</v>
      </c>
      <c r="K19" s="30">
        <f t="shared" si="3"/>
        <v>0</v>
      </c>
      <c r="L19" s="35">
        <f t="shared" si="4"/>
        <v>0</v>
      </c>
      <c r="N19" s="163">
        <f>I36/Responses!E5</f>
        <v>2.875</v>
      </c>
      <c r="O19" s="20" t="s">
        <v>204</v>
      </c>
    </row>
    <row r="20" spans="1:15" ht="15.5" x14ac:dyDescent="0.3">
      <c r="A20" s="182" t="s">
        <v>217</v>
      </c>
      <c r="B20" s="183"/>
      <c r="C20" s="183"/>
      <c r="D20" s="184"/>
      <c r="E20" s="34">
        <v>2</v>
      </c>
      <c r="F20" s="25">
        <v>1</v>
      </c>
      <c r="G20" s="30">
        <f t="shared" si="0"/>
        <v>2</v>
      </c>
      <c r="H20" s="25">
        <v>0</v>
      </c>
      <c r="I20" s="30">
        <f t="shared" si="1"/>
        <v>0</v>
      </c>
      <c r="J20" s="30">
        <f t="shared" si="2"/>
        <v>0</v>
      </c>
      <c r="K20" s="30">
        <f t="shared" si="3"/>
        <v>0</v>
      </c>
      <c r="L20" s="35">
        <f t="shared" si="4"/>
        <v>0</v>
      </c>
    </row>
    <row r="21" spans="1:15" ht="30.65" customHeight="1" x14ac:dyDescent="0.3">
      <c r="A21" s="185" t="s">
        <v>218</v>
      </c>
      <c r="B21" s="186"/>
      <c r="C21" s="186"/>
      <c r="D21" s="187"/>
      <c r="E21" s="34">
        <v>2</v>
      </c>
      <c r="F21" s="25">
        <v>1</v>
      </c>
      <c r="G21" s="30">
        <f t="shared" si="0"/>
        <v>2</v>
      </c>
      <c r="H21" s="25">
        <v>0</v>
      </c>
      <c r="I21" s="30">
        <f t="shared" si="1"/>
        <v>0</v>
      </c>
      <c r="J21" s="30">
        <f t="shared" si="2"/>
        <v>0</v>
      </c>
      <c r="K21" s="30">
        <f t="shared" si="3"/>
        <v>0</v>
      </c>
      <c r="L21" s="35">
        <f t="shared" si="4"/>
        <v>0</v>
      </c>
    </row>
    <row r="22" spans="1:15" x14ac:dyDescent="0.3">
      <c r="A22" s="182" t="s">
        <v>219</v>
      </c>
      <c r="B22" s="183"/>
      <c r="C22" s="183"/>
      <c r="D22" s="184"/>
      <c r="E22" s="34">
        <v>2</v>
      </c>
      <c r="F22" s="25">
        <v>1</v>
      </c>
      <c r="G22" s="30">
        <f t="shared" si="0"/>
        <v>2</v>
      </c>
      <c r="H22" s="25">
        <v>0</v>
      </c>
      <c r="I22" s="30">
        <f t="shared" si="1"/>
        <v>0</v>
      </c>
      <c r="J22" s="30">
        <f t="shared" si="2"/>
        <v>0</v>
      </c>
      <c r="K22" s="30">
        <f t="shared" si="3"/>
        <v>0</v>
      </c>
      <c r="L22" s="35">
        <f t="shared" si="4"/>
        <v>0</v>
      </c>
    </row>
    <row r="23" spans="1:15" ht="32.5" customHeight="1" x14ac:dyDescent="0.3">
      <c r="A23" s="185" t="s">
        <v>220</v>
      </c>
      <c r="B23" s="186"/>
      <c r="C23" s="186"/>
      <c r="D23" s="187"/>
      <c r="E23" s="34">
        <v>4</v>
      </c>
      <c r="F23" s="25">
        <v>2</v>
      </c>
      <c r="G23" s="30">
        <f t="shared" si="0"/>
        <v>8</v>
      </c>
      <c r="H23" s="25">
        <v>0</v>
      </c>
      <c r="I23" s="30">
        <f t="shared" si="1"/>
        <v>0</v>
      </c>
      <c r="J23" s="30">
        <f t="shared" si="2"/>
        <v>0</v>
      </c>
      <c r="K23" s="30">
        <f t="shared" si="3"/>
        <v>0</v>
      </c>
      <c r="L23" s="35">
        <f t="shared" si="4"/>
        <v>0</v>
      </c>
    </row>
    <row r="24" spans="1:15" x14ac:dyDescent="0.3">
      <c r="A24" s="188" t="s">
        <v>67</v>
      </c>
      <c r="B24" s="189"/>
      <c r="C24" s="189"/>
      <c r="D24" s="190"/>
      <c r="E24" s="24"/>
      <c r="F24" s="25"/>
      <c r="G24" s="25"/>
      <c r="H24" s="25"/>
      <c r="I24" s="198">
        <f>SUM(I9:K23)</f>
        <v>5.75</v>
      </c>
      <c r="J24" s="199"/>
      <c r="K24" s="200"/>
      <c r="L24" s="44">
        <f>SUM(L8:L23)</f>
        <v>690.36250000000007</v>
      </c>
    </row>
    <row r="25" spans="1:15" x14ac:dyDescent="0.3">
      <c r="A25" s="179" t="s">
        <v>3</v>
      </c>
      <c r="B25" s="180"/>
      <c r="C25" s="180"/>
      <c r="D25" s="181"/>
      <c r="E25" s="24"/>
      <c r="F25" s="25"/>
      <c r="G25" s="25"/>
      <c r="H25" s="25"/>
      <c r="I25" s="25"/>
      <c r="J25" s="25"/>
      <c r="K25" s="25"/>
      <c r="L25" s="26"/>
    </row>
    <row r="26" spans="1:15" x14ac:dyDescent="0.3">
      <c r="A26" s="179" t="s">
        <v>221</v>
      </c>
      <c r="B26" s="180"/>
      <c r="C26" s="180"/>
      <c r="D26" s="181"/>
      <c r="E26" s="45" t="s">
        <v>48</v>
      </c>
      <c r="F26" s="40"/>
      <c r="G26" s="40"/>
      <c r="H26" s="40"/>
      <c r="I26" s="40"/>
      <c r="J26" s="40"/>
      <c r="K26" s="40"/>
      <c r="L26" s="26"/>
    </row>
    <row r="27" spans="1:15" x14ac:dyDescent="0.3">
      <c r="A27" s="179" t="s">
        <v>222</v>
      </c>
      <c r="B27" s="180"/>
      <c r="C27" s="180"/>
      <c r="D27" s="181"/>
      <c r="E27" s="45" t="s">
        <v>49</v>
      </c>
      <c r="F27" s="40"/>
      <c r="G27" s="40"/>
      <c r="H27" s="40"/>
      <c r="I27" s="40"/>
      <c r="J27" s="40"/>
      <c r="K27" s="40"/>
      <c r="L27" s="26"/>
    </row>
    <row r="28" spans="1:15" x14ac:dyDescent="0.3">
      <c r="A28" s="179" t="s">
        <v>223</v>
      </c>
      <c r="B28" s="180"/>
      <c r="C28" s="180"/>
      <c r="D28" s="181"/>
      <c r="E28" s="45" t="s">
        <v>49</v>
      </c>
      <c r="F28" s="40"/>
      <c r="G28" s="40"/>
      <c r="H28" s="40"/>
      <c r="I28" s="40"/>
      <c r="J28" s="40"/>
      <c r="K28" s="40"/>
      <c r="L28" s="26"/>
    </row>
    <row r="29" spans="1:15" x14ac:dyDescent="0.3">
      <c r="A29" s="182" t="s">
        <v>224</v>
      </c>
      <c r="B29" s="183"/>
      <c r="C29" s="183"/>
      <c r="D29" s="184"/>
      <c r="E29" s="24" t="s">
        <v>9</v>
      </c>
      <c r="F29" s="25"/>
      <c r="G29" s="25"/>
      <c r="H29" s="25"/>
      <c r="I29" s="25"/>
      <c r="J29" s="25"/>
      <c r="K29" s="25"/>
      <c r="L29" s="26"/>
    </row>
    <row r="30" spans="1:15" ht="15.5" x14ac:dyDescent="0.3">
      <c r="A30" s="182" t="s">
        <v>225</v>
      </c>
      <c r="B30" s="183"/>
      <c r="C30" s="183"/>
      <c r="D30" s="184"/>
      <c r="E30" s="24"/>
      <c r="F30" s="25"/>
      <c r="G30" s="25"/>
      <c r="H30" s="25"/>
      <c r="I30" s="25"/>
      <c r="J30" s="25"/>
      <c r="K30" s="25"/>
      <c r="L30" s="26"/>
    </row>
    <row r="31" spans="1:15" x14ac:dyDescent="0.3">
      <c r="A31" s="182" t="s">
        <v>226</v>
      </c>
      <c r="B31" s="183"/>
      <c r="C31" s="183"/>
      <c r="D31" s="184"/>
      <c r="E31" s="38">
        <v>1.5</v>
      </c>
      <c r="F31" s="25">
        <v>1</v>
      </c>
      <c r="G31" s="36">
        <f>E31*F31</f>
        <v>1.5</v>
      </c>
      <c r="H31" s="25">
        <v>5</v>
      </c>
      <c r="I31" s="36">
        <f>G31*H31</f>
        <v>7.5</v>
      </c>
      <c r="J31" s="47">
        <f>I31*0.05</f>
        <v>0.375</v>
      </c>
      <c r="K31" s="31">
        <f>I31*0.1</f>
        <v>0.75</v>
      </c>
      <c r="L31" s="32">
        <f>(I31*$I$3)+(J31*$J$3)+(K31*$K$3)</f>
        <v>1035.54375</v>
      </c>
    </row>
    <row r="32" spans="1:15" x14ac:dyDescent="0.3">
      <c r="A32" s="182" t="s">
        <v>227</v>
      </c>
      <c r="B32" s="183"/>
      <c r="C32" s="183"/>
      <c r="D32" s="184"/>
      <c r="E32" s="45" t="s">
        <v>49</v>
      </c>
      <c r="F32" s="48"/>
      <c r="G32" s="48"/>
      <c r="H32" s="48"/>
      <c r="I32" s="48"/>
      <c r="J32" s="48"/>
      <c r="K32" s="49"/>
      <c r="L32" s="32"/>
    </row>
    <row r="33" spans="1:13" x14ac:dyDescent="0.3">
      <c r="A33" s="179" t="s">
        <v>228</v>
      </c>
      <c r="B33" s="180"/>
      <c r="C33" s="180"/>
      <c r="D33" s="181"/>
      <c r="E33" s="24" t="s">
        <v>9</v>
      </c>
      <c r="F33" s="25"/>
      <c r="G33" s="25"/>
      <c r="H33" s="25"/>
      <c r="I33" s="25"/>
      <c r="J33" s="25"/>
      <c r="K33" s="25"/>
      <c r="L33" s="26"/>
    </row>
    <row r="34" spans="1:13" x14ac:dyDescent="0.3">
      <c r="A34" s="21"/>
      <c r="B34" s="37" t="s">
        <v>31</v>
      </c>
      <c r="C34" s="41"/>
      <c r="D34" s="46"/>
      <c r="E34" s="24" t="s">
        <v>9</v>
      </c>
      <c r="F34" s="25"/>
      <c r="G34" s="25"/>
      <c r="H34" s="25"/>
      <c r="I34" s="25"/>
      <c r="J34" s="25"/>
      <c r="K34" s="25"/>
      <c r="L34" s="26"/>
    </row>
    <row r="35" spans="1:13" x14ac:dyDescent="0.3">
      <c r="A35" s="42"/>
      <c r="B35" s="43" t="s">
        <v>66</v>
      </c>
      <c r="C35" s="41"/>
      <c r="D35" s="46"/>
      <c r="E35" s="24"/>
      <c r="F35" s="25"/>
      <c r="G35" s="25"/>
      <c r="H35" s="25"/>
      <c r="I35" s="198">
        <f>SUM(I26:K34)</f>
        <v>8.625</v>
      </c>
      <c r="J35" s="199"/>
      <c r="K35" s="200"/>
      <c r="L35" s="44">
        <f>SUM(L26:L34)</f>
        <v>1035.54375</v>
      </c>
    </row>
    <row r="36" spans="1:13" ht="15" x14ac:dyDescent="0.3">
      <c r="A36" s="50"/>
      <c r="B36" s="51" t="s">
        <v>73</v>
      </c>
      <c r="C36" s="52"/>
      <c r="D36" s="53"/>
      <c r="E36" s="24"/>
      <c r="F36" s="25"/>
      <c r="G36" s="25"/>
      <c r="H36" s="25"/>
      <c r="I36" s="201">
        <f>I35+I24</f>
        <v>14.375</v>
      </c>
      <c r="J36" s="202"/>
      <c r="K36" s="203"/>
      <c r="L36" s="44">
        <f>ROUND(L24+L35, -1)</f>
        <v>1730</v>
      </c>
    </row>
    <row r="37" spans="1:13" ht="15" x14ac:dyDescent="0.3">
      <c r="A37" s="21"/>
      <c r="B37" s="54" t="s">
        <v>74</v>
      </c>
      <c r="C37" s="54"/>
      <c r="D37" s="55"/>
      <c r="E37" s="55"/>
      <c r="F37" s="5"/>
      <c r="G37" s="5"/>
      <c r="H37" s="5"/>
      <c r="I37" s="5"/>
      <c r="J37" s="5"/>
      <c r="K37" s="5"/>
      <c r="L37" s="56">
        <f>'Capital O&amp;M'!G6</f>
        <v>0</v>
      </c>
    </row>
    <row r="38" spans="1:13" ht="12" customHeight="1" x14ac:dyDescent="0.3">
      <c r="A38" s="21"/>
      <c r="B38" s="54" t="s">
        <v>75</v>
      </c>
      <c r="C38" s="57"/>
      <c r="D38" s="58"/>
      <c r="E38" s="59"/>
      <c r="F38" s="59"/>
      <c r="G38" s="59"/>
      <c r="H38" s="59"/>
      <c r="I38" s="60"/>
      <c r="J38" s="60"/>
      <c r="K38" s="60"/>
      <c r="L38" s="56">
        <f>SUM(L36:L37)</f>
        <v>1730</v>
      </c>
    </row>
    <row r="39" spans="1:13" x14ac:dyDescent="0.3">
      <c r="I39" s="61"/>
      <c r="J39" s="61"/>
      <c r="K39" s="61"/>
    </row>
    <row r="40" spans="1:13" x14ac:dyDescent="0.3">
      <c r="A40" s="196"/>
      <c r="B40" s="197"/>
      <c r="C40" s="197"/>
      <c r="D40" s="197"/>
      <c r="E40" s="197"/>
      <c r="F40" s="197"/>
      <c r="G40" s="197"/>
      <c r="H40" s="197"/>
      <c r="I40" s="197"/>
      <c r="J40" s="197"/>
    </row>
    <row r="41" spans="1:13" x14ac:dyDescent="0.3">
      <c r="A41" s="62" t="s">
        <v>11</v>
      </c>
      <c r="B41" s="62"/>
      <c r="C41" s="62"/>
      <c r="D41" s="62"/>
    </row>
    <row r="42" spans="1:13" ht="27" customHeight="1" x14ac:dyDescent="0.3">
      <c r="A42" s="204" t="s">
        <v>76</v>
      </c>
      <c r="B42" s="204"/>
      <c r="C42" s="204"/>
      <c r="D42" s="204"/>
      <c r="E42" s="204"/>
      <c r="F42" s="204"/>
      <c r="G42" s="204"/>
      <c r="H42" s="204"/>
      <c r="I42" s="204"/>
      <c r="J42" s="204"/>
      <c r="K42" s="204"/>
      <c r="L42" s="204"/>
    </row>
    <row r="43" spans="1:13" ht="54" customHeight="1" x14ac:dyDescent="0.3">
      <c r="A43" s="204" t="s">
        <v>230</v>
      </c>
      <c r="B43" s="204"/>
      <c r="C43" s="204"/>
      <c r="D43" s="204"/>
      <c r="E43" s="204"/>
      <c r="F43" s="204"/>
      <c r="G43" s="204"/>
      <c r="H43" s="204"/>
      <c r="I43" s="204"/>
      <c r="J43" s="204"/>
      <c r="K43" s="204"/>
      <c r="L43" s="204"/>
      <c r="M43" s="164"/>
    </row>
    <row r="44" spans="1:13" ht="15.5" x14ac:dyDescent="0.3">
      <c r="A44" s="206" t="s">
        <v>77</v>
      </c>
      <c r="B44" s="206"/>
      <c r="C44" s="206"/>
      <c r="D44" s="206"/>
      <c r="E44" s="206"/>
      <c r="F44" s="206"/>
      <c r="G44" s="206"/>
      <c r="H44" s="206"/>
      <c r="I44" s="206"/>
      <c r="J44" s="206"/>
      <c r="K44" s="206"/>
      <c r="L44" s="206"/>
    </row>
    <row r="45" spans="1:13" x14ac:dyDescent="0.3">
      <c r="A45" s="204" t="s">
        <v>78</v>
      </c>
      <c r="B45" s="204"/>
      <c r="C45" s="204"/>
      <c r="D45" s="204"/>
      <c r="E45" s="204"/>
      <c r="F45" s="204"/>
      <c r="G45" s="204"/>
      <c r="H45" s="204"/>
      <c r="I45" s="204"/>
      <c r="J45" s="204"/>
      <c r="K45" s="204"/>
      <c r="L45" s="204"/>
    </row>
    <row r="46" spans="1:13" ht="25.5" customHeight="1" x14ac:dyDescent="0.3">
      <c r="A46" s="204" t="s">
        <v>79</v>
      </c>
      <c r="B46" s="204"/>
      <c r="C46" s="204"/>
      <c r="D46" s="204"/>
      <c r="E46" s="204"/>
      <c r="F46" s="204"/>
      <c r="G46" s="204"/>
      <c r="H46" s="204"/>
      <c r="I46" s="204"/>
      <c r="J46" s="204"/>
      <c r="K46" s="204"/>
      <c r="L46" s="204"/>
    </row>
    <row r="47" spans="1:13" ht="27.75" customHeight="1" x14ac:dyDescent="0.3">
      <c r="A47" s="204" t="s">
        <v>231</v>
      </c>
      <c r="B47" s="204"/>
      <c r="C47" s="204"/>
      <c r="D47" s="204"/>
      <c r="E47" s="204"/>
      <c r="F47" s="204"/>
      <c r="G47" s="204"/>
      <c r="H47" s="204"/>
      <c r="I47" s="204"/>
      <c r="J47" s="204"/>
      <c r="K47" s="204"/>
      <c r="L47" s="204"/>
      <c r="M47" s="164"/>
    </row>
    <row r="48" spans="1:13" ht="25.5" customHeight="1" x14ac:dyDescent="0.3">
      <c r="A48" s="204" t="s">
        <v>80</v>
      </c>
      <c r="B48" s="204"/>
      <c r="C48" s="204"/>
      <c r="D48" s="204"/>
      <c r="E48" s="204"/>
      <c r="F48" s="204"/>
      <c r="G48" s="204"/>
      <c r="H48" s="204"/>
      <c r="I48" s="204"/>
      <c r="J48" s="204"/>
      <c r="K48" s="204"/>
      <c r="L48" s="204"/>
    </row>
    <row r="49" spans="1:12" ht="25.5" customHeight="1" x14ac:dyDescent="0.3">
      <c r="A49" s="204" t="s">
        <v>81</v>
      </c>
      <c r="B49" s="204"/>
      <c r="C49" s="204"/>
      <c r="D49" s="204"/>
      <c r="E49" s="204"/>
      <c r="F49" s="204"/>
      <c r="G49" s="204"/>
      <c r="H49" s="204"/>
      <c r="I49" s="204"/>
      <c r="J49" s="204"/>
      <c r="K49" s="204"/>
      <c r="L49" s="204"/>
    </row>
    <row r="50" spans="1:12" ht="15.5" x14ac:dyDescent="0.3">
      <c r="A50" s="205" t="s">
        <v>82</v>
      </c>
      <c r="B50" s="205"/>
      <c r="C50" s="205"/>
      <c r="D50" s="205"/>
      <c r="E50" s="205"/>
      <c r="F50" s="205"/>
      <c r="G50" s="205"/>
      <c r="H50" s="205"/>
      <c r="I50" s="205"/>
      <c r="J50" s="205"/>
      <c r="K50" s="205"/>
      <c r="L50" s="205"/>
    </row>
  </sheetData>
  <mergeCells count="41">
    <mergeCell ref="A47:L47"/>
    <mergeCell ref="A48:L48"/>
    <mergeCell ref="A49:L49"/>
    <mergeCell ref="A50:L50"/>
    <mergeCell ref="A42:L42"/>
    <mergeCell ref="A46:L46"/>
    <mergeCell ref="A43:L43"/>
    <mergeCell ref="A44:L44"/>
    <mergeCell ref="A45:L45"/>
    <mergeCell ref="A4:D4"/>
    <mergeCell ref="A7:D7"/>
    <mergeCell ref="A40:J40"/>
    <mergeCell ref="I35:K35"/>
    <mergeCell ref="I36:K36"/>
    <mergeCell ref="I24:K24"/>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30:D30"/>
    <mergeCell ref="A31:D31"/>
    <mergeCell ref="A32:D32"/>
    <mergeCell ref="A33:D33"/>
    <mergeCell ref="A25:D25"/>
    <mergeCell ref="A26:D26"/>
    <mergeCell ref="A27:D27"/>
    <mergeCell ref="A28:D28"/>
    <mergeCell ref="A29:D29"/>
  </mergeCells>
  <phoneticPr fontId="3" type="noConversion"/>
  <pageMargins left="0.17" right="0.18" top="0.35" bottom="0.46" header="0.22" footer="0.3"/>
  <pageSetup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6"/>
  <sheetViews>
    <sheetView topLeftCell="A4" zoomScale="85" zoomScaleNormal="85" workbookViewId="0">
      <selection activeCell="L39" sqref="L39"/>
    </sheetView>
  </sheetViews>
  <sheetFormatPr defaultColWidth="9.1796875" defaultRowHeight="13" x14ac:dyDescent="0.3"/>
  <cols>
    <col min="1" max="3" width="4.1796875" style="1" customWidth="1"/>
    <col min="4" max="4" width="36.81640625" style="1" customWidth="1"/>
    <col min="5" max="5" width="11.26953125" style="1" customWidth="1"/>
    <col min="6" max="7" width="12" style="1" customWidth="1"/>
    <col min="8" max="8" width="11.54296875" style="1" customWidth="1"/>
    <col min="9" max="9" width="10.1796875" style="1" customWidth="1"/>
    <col min="10" max="10" width="12.453125" style="1" customWidth="1"/>
    <col min="11" max="11" width="9.81640625" style="1" customWidth="1"/>
    <col min="12" max="12" width="12.1796875" style="1" customWidth="1"/>
    <col min="13" max="13" width="9.1796875" style="1"/>
    <col min="14" max="14" width="11.26953125" style="1" bestFit="1" customWidth="1"/>
    <col min="15" max="16384" width="9.1796875" style="1"/>
  </cols>
  <sheetData>
    <row r="1" spans="1:15" s="64" customFormat="1" ht="48.75" customHeight="1" x14ac:dyDescent="0.3">
      <c r="A1" s="215" t="s">
        <v>37</v>
      </c>
      <c r="B1" s="215"/>
      <c r="C1" s="215"/>
      <c r="D1" s="214" t="s">
        <v>136</v>
      </c>
      <c r="E1" s="214"/>
      <c r="F1" s="214"/>
      <c r="G1" s="214"/>
      <c r="H1" s="214"/>
      <c r="I1" s="214"/>
      <c r="J1" s="214"/>
      <c r="K1" s="214"/>
      <c r="L1" s="214"/>
    </row>
    <row r="2" spans="1:15" s="65" customFormat="1" ht="16.149999999999999" customHeight="1" x14ac:dyDescent="0.3">
      <c r="E2" s="66">
        <v>0.86956500000000003</v>
      </c>
      <c r="F2" s="67"/>
      <c r="G2" s="67"/>
      <c r="H2" s="67"/>
      <c r="I2" s="63">
        <v>123.94</v>
      </c>
      <c r="J2" s="63">
        <v>157.61000000000001</v>
      </c>
      <c r="K2" s="63">
        <v>62.52</v>
      </c>
    </row>
    <row r="3" spans="1:15" s="20" customFormat="1" ht="78" x14ac:dyDescent="0.3">
      <c r="A3" s="191" t="s">
        <v>13</v>
      </c>
      <c r="B3" s="192"/>
      <c r="C3" s="192"/>
      <c r="D3" s="193"/>
      <c r="E3" s="16" t="s">
        <v>242</v>
      </c>
      <c r="F3" s="16" t="s">
        <v>243</v>
      </c>
      <c r="G3" s="17" t="s">
        <v>25</v>
      </c>
      <c r="H3" s="16" t="s">
        <v>68</v>
      </c>
      <c r="I3" s="18" t="s">
        <v>83</v>
      </c>
      <c r="J3" s="18" t="s">
        <v>84</v>
      </c>
      <c r="K3" s="18" t="s">
        <v>85</v>
      </c>
      <c r="L3" s="19" t="s">
        <v>97</v>
      </c>
    </row>
    <row r="4" spans="1:15" s="20" customFormat="1" x14ac:dyDescent="0.3">
      <c r="A4" s="21" t="s">
        <v>7</v>
      </c>
      <c r="B4" s="22"/>
      <c r="C4" s="22"/>
      <c r="D4" s="23"/>
      <c r="E4" s="24" t="s">
        <v>9</v>
      </c>
      <c r="F4" s="25"/>
      <c r="G4" s="25"/>
      <c r="H4" s="25"/>
      <c r="I4" s="25"/>
      <c r="J4" s="25"/>
      <c r="K4" s="25"/>
      <c r="L4" s="26"/>
    </row>
    <row r="5" spans="1:15" s="20" customFormat="1" x14ac:dyDescent="0.3">
      <c r="A5" s="21" t="s">
        <v>8</v>
      </c>
      <c r="B5" s="22"/>
      <c r="C5" s="22"/>
      <c r="D5" s="23"/>
      <c r="E5" s="24" t="s">
        <v>9</v>
      </c>
      <c r="F5" s="25"/>
      <c r="G5" s="25"/>
      <c r="H5" s="25"/>
      <c r="I5" s="25"/>
      <c r="J5" s="25"/>
      <c r="K5" s="25"/>
      <c r="L5" s="26"/>
    </row>
    <row r="6" spans="1:15" s="20" customFormat="1" ht="25" customHeight="1" x14ac:dyDescent="0.3">
      <c r="A6" s="216" t="s">
        <v>32</v>
      </c>
      <c r="B6" s="217"/>
      <c r="C6" s="217"/>
      <c r="D6" s="218"/>
      <c r="E6" s="24" t="s">
        <v>9</v>
      </c>
      <c r="F6" s="25"/>
      <c r="G6" s="25"/>
      <c r="H6" s="25"/>
      <c r="I6" s="25"/>
      <c r="J6" s="25"/>
      <c r="K6" s="25"/>
      <c r="L6" s="26"/>
      <c r="N6" s="163">
        <f>I37/Responses!E7</f>
        <v>110.71428571428571</v>
      </c>
      <c r="O6" s="20" t="s">
        <v>204</v>
      </c>
    </row>
    <row r="7" spans="1:15" s="20" customFormat="1" x14ac:dyDescent="0.3">
      <c r="A7" s="27" t="s">
        <v>33</v>
      </c>
      <c r="B7" s="22"/>
      <c r="C7" s="68"/>
      <c r="D7" s="69"/>
      <c r="E7" s="24"/>
      <c r="F7" s="25"/>
      <c r="G7" s="25"/>
      <c r="H7" s="25"/>
      <c r="I7" s="25"/>
      <c r="J7" s="25"/>
      <c r="K7" s="25"/>
      <c r="L7" s="26"/>
    </row>
    <row r="8" spans="1:15" s="20" customFormat="1" x14ac:dyDescent="0.3">
      <c r="A8" s="179" t="s">
        <v>65</v>
      </c>
      <c r="B8" s="180"/>
      <c r="C8" s="180"/>
      <c r="D8" s="181"/>
      <c r="E8" s="70">
        <v>1</v>
      </c>
      <c r="F8" s="71">
        <v>1</v>
      </c>
      <c r="G8" s="71">
        <v>1</v>
      </c>
      <c r="H8" s="71">
        <v>7</v>
      </c>
      <c r="I8" s="36">
        <f>H8*G8</f>
        <v>7</v>
      </c>
      <c r="J8" s="31">
        <f>I8*0.05</f>
        <v>0.35000000000000003</v>
      </c>
      <c r="K8" s="31">
        <f>I8*0.1</f>
        <v>0.70000000000000007</v>
      </c>
      <c r="L8" s="32">
        <f>(I8*$I$2)+(J8*$J$2)+(K8*$K$2)</f>
        <v>966.50749999999994</v>
      </c>
    </row>
    <row r="9" spans="1:15" s="20" customFormat="1" x14ac:dyDescent="0.3">
      <c r="A9" s="179" t="s">
        <v>14</v>
      </c>
      <c r="B9" s="180"/>
      <c r="C9" s="180"/>
      <c r="D9" s="181"/>
      <c r="E9" s="72"/>
      <c r="F9" s="25"/>
      <c r="G9" s="25"/>
      <c r="H9" s="25"/>
      <c r="I9" s="25"/>
      <c r="J9" s="25"/>
      <c r="K9" s="25"/>
      <c r="L9" s="26"/>
    </row>
    <row r="10" spans="1:15" s="20" customFormat="1" ht="15.5" x14ac:dyDescent="0.3">
      <c r="A10" s="179" t="s">
        <v>87</v>
      </c>
      <c r="B10" s="180"/>
      <c r="C10" s="180"/>
      <c r="D10" s="181"/>
      <c r="E10" s="34">
        <v>24</v>
      </c>
      <c r="F10" s="25">
        <v>1</v>
      </c>
      <c r="G10" s="30">
        <f>E10*F10</f>
        <v>24</v>
      </c>
      <c r="H10" s="25">
        <v>0</v>
      </c>
      <c r="I10" s="30">
        <f>G10*H10</f>
        <v>0</v>
      </c>
      <c r="J10" s="30">
        <f>I10*0.05</f>
        <v>0</v>
      </c>
      <c r="K10" s="30">
        <f>I10*0.1</f>
        <v>0</v>
      </c>
      <c r="L10" s="35">
        <f>(I10*$I$2)+(J10*$J$2)+(K10*$K$2)</f>
        <v>0</v>
      </c>
    </row>
    <row r="11" spans="1:15" s="20" customFormat="1" ht="15.5" x14ac:dyDescent="0.3">
      <c r="A11" s="179" t="s">
        <v>88</v>
      </c>
      <c r="B11" s="180"/>
      <c r="C11" s="180"/>
      <c r="D11" s="181"/>
      <c r="E11" s="34">
        <v>24</v>
      </c>
      <c r="F11" s="25">
        <v>0.2</v>
      </c>
      <c r="G11" s="36">
        <f>E11*F11</f>
        <v>4.8000000000000007</v>
      </c>
      <c r="H11" s="25">
        <v>0</v>
      </c>
      <c r="I11" s="30">
        <f>G11*H11</f>
        <v>0</v>
      </c>
      <c r="J11" s="30">
        <f>I11*0.05</f>
        <v>0</v>
      </c>
      <c r="K11" s="30">
        <f>I11*0.1</f>
        <v>0</v>
      </c>
      <c r="L11" s="35">
        <f>(I11*$I$2)+(J11*$J$2)+(K11*$K$2)</f>
        <v>0</v>
      </c>
    </row>
    <row r="12" spans="1:15" s="20" customFormat="1" ht="15.5" x14ac:dyDescent="0.3">
      <c r="A12" s="179" t="s">
        <v>69</v>
      </c>
      <c r="B12" s="180"/>
      <c r="C12" s="180"/>
      <c r="D12" s="181"/>
      <c r="E12" s="34">
        <v>4</v>
      </c>
      <c r="F12" s="25">
        <v>1.2</v>
      </c>
      <c r="G12" s="36">
        <f>E12*F12</f>
        <v>4.8</v>
      </c>
      <c r="H12" s="25">
        <v>0</v>
      </c>
      <c r="I12" s="30">
        <f>G12*H12</f>
        <v>0</v>
      </c>
      <c r="J12" s="30">
        <f>I12*0.05</f>
        <v>0</v>
      </c>
      <c r="K12" s="30">
        <f>I12*0.1</f>
        <v>0</v>
      </c>
      <c r="L12" s="35">
        <f>(I12*$I$2)+(J12*$J$2)+(K12*$K$2)</f>
        <v>0</v>
      </c>
    </row>
    <row r="13" spans="1:15" s="20" customFormat="1" ht="15.5" x14ac:dyDescent="0.3">
      <c r="A13" s="180" t="s">
        <v>89</v>
      </c>
      <c r="B13" s="180"/>
      <c r="C13" s="180"/>
      <c r="D13" s="181"/>
      <c r="E13" s="36">
        <v>0.5</v>
      </c>
      <c r="F13" s="73">
        <v>365</v>
      </c>
      <c r="G13" s="36">
        <f>E13*F13</f>
        <v>182.5</v>
      </c>
      <c r="H13" s="73">
        <v>7</v>
      </c>
      <c r="I13" s="36">
        <f>H13*G13</f>
        <v>1277.5</v>
      </c>
      <c r="J13" s="31">
        <f>I13*0.05</f>
        <v>63.875</v>
      </c>
      <c r="K13" s="31">
        <f>I13*0.1</f>
        <v>127.75</v>
      </c>
      <c r="L13" s="32">
        <f>(I13*$I$2)+(J13*$J$2)+(K13*$K$2)</f>
        <v>176387.61874999999</v>
      </c>
    </row>
    <row r="14" spans="1:15" s="20" customFormat="1" x14ac:dyDescent="0.3">
      <c r="A14" s="179" t="s">
        <v>15</v>
      </c>
      <c r="B14" s="180"/>
      <c r="C14" s="180"/>
      <c r="D14" s="181"/>
      <c r="E14" s="39" t="s">
        <v>47</v>
      </c>
      <c r="F14" s="40"/>
      <c r="G14" s="40"/>
      <c r="H14" s="40"/>
      <c r="I14" s="40"/>
      <c r="J14" s="40"/>
      <c r="K14" s="40"/>
      <c r="L14" s="26"/>
    </row>
    <row r="15" spans="1:15" s="20" customFormat="1" x14ac:dyDescent="0.3">
      <c r="A15" s="179" t="s">
        <v>16</v>
      </c>
      <c r="B15" s="180"/>
      <c r="C15" s="180"/>
      <c r="D15" s="181"/>
      <c r="E15" s="39" t="s">
        <v>47</v>
      </c>
      <c r="F15" s="40"/>
      <c r="G15" s="40"/>
      <c r="H15" s="40"/>
      <c r="I15" s="40"/>
      <c r="J15" s="40"/>
      <c r="K15" s="40"/>
      <c r="L15" s="26"/>
    </row>
    <row r="16" spans="1:15" s="20" customFormat="1" x14ac:dyDescent="0.3">
      <c r="A16" s="179" t="s">
        <v>17</v>
      </c>
      <c r="B16" s="180"/>
      <c r="C16" s="180"/>
      <c r="D16" s="181"/>
      <c r="E16" s="24"/>
      <c r="F16" s="25"/>
      <c r="G16" s="25"/>
      <c r="H16" s="25"/>
      <c r="I16" s="25"/>
      <c r="J16" s="25"/>
      <c r="K16" s="25"/>
      <c r="L16" s="26"/>
    </row>
    <row r="17" spans="1:14" s="20" customFormat="1" ht="15.5" x14ac:dyDescent="0.3">
      <c r="A17" s="179" t="s">
        <v>70</v>
      </c>
      <c r="B17" s="180"/>
      <c r="C17" s="180"/>
      <c r="D17" s="181"/>
      <c r="E17" s="34">
        <v>2</v>
      </c>
      <c r="F17" s="25">
        <v>1</v>
      </c>
      <c r="G17" s="30">
        <f t="shared" ref="G17:G24" si="0">E17*F17</f>
        <v>2</v>
      </c>
      <c r="H17" s="25">
        <v>0</v>
      </c>
      <c r="I17" s="30">
        <f t="shared" ref="I17:I24" si="1">G17*H17</f>
        <v>0</v>
      </c>
      <c r="J17" s="30">
        <f t="shared" ref="J17:J24" si="2">I17*0.05</f>
        <v>0</v>
      </c>
      <c r="K17" s="30">
        <f t="shared" ref="K17:K24" si="3">I17*0.1</f>
        <v>0</v>
      </c>
      <c r="L17" s="35">
        <f t="shared" ref="L17:L24" si="4">(I17*$I$2)+(J17*$J$2)+(K17*$K$2)</f>
        <v>0</v>
      </c>
    </row>
    <row r="18" spans="1:14" s="20" customFormat="1" ht="15.5" x14ac:dyDescent="0.3">
      <c r="A18" s="179" t="s">
        <v>71</v>
      </c>
      <c r="B18" s="180"/>
      <c r="C18" s="180"/>
      <c r="D18" s="181"/>
      <c r="E18" s="34">
        <v>2</v>
      </c>
      <c r="F18" s="25">
        <v>1</v>
      </c>
      <c r="G18" s="30">
        <f t="shared" si="0"/>
        <v>2</v>
      </c>
      <c r="H18" s="25">
        <v>0</v>
      </c>
      <c r="I18" s="30">
        <f t="shared" si="1"/>
        <v>0</v>
      </c>
      <c r="J18" s="30">
        <f t="shared" si="2"/>
        <v>0</v>
      </c>
      <c r="K18" s="30">
        <f t="shared" si="3"/>
        <v>0</v>
      </c>
      <c r="L18" s="35">
        <f t="shared" si="4"/>
        <v>0</v>
      </c>
    </row>
    <row r="19" spans="1:14" s="20" customFormat="1" ht="15.5" x14ac:dyDescent="0.3">
      <c r="A19" s="179" t="s">
        <v>90</v>
      </c>
      <c r="B19" s="180"/>
      <c r="C19" s="180"/>
      <c r="D19" s="181"/>
      <c r="E19" s="30">
        <v>2</v>
      </c>
      <c r="F19" s="25">
        <v>1</v>
      </c>
      <c r="G19" s="30">
        <f t="shared" si="0"/>
        <v>2</v>
      </c>
      <c r="H19" s="25">
        <v>0</v>
      </c>
      <c r="I19" s="30">
        <f t="shared" si="1"/>
        <v>0</v>
      </c>
      <c r="J19" s="30">
        <f t="shared" si="2"/>
        <v>0</v>
      </c>
      <c r="K19" s="30">
        <f t="shared" si="3"/>
        <v>0</v>
      </c>
      <c r="L19" s="35">
        <f t="shared" si="4"/>
        <v>0</v>
      </c>
    </row>
    <row r="20" spans="1:14" s="20" customFormat="1" ht="15.5" x14ac:dyDescent="0.3">
      <c r="A20" s="221" t="s">
        <v>91</v>
      </c>
      <c r="B20" s="221"/>
      <c r="C20" s="221"/>
      <c r="D20" s="222"/>
      <c r="E20" s="30">
        <v>2</v>
      </c>
      <c r="F20" s="25">
        <v>1</v>
      </c>
      <c r="G20" s="30">
        <f t="shared" si="0"/>
        <v>2</v>
      </c>
      <c r="H20" s="25">
        <v>0</v>
      </c>
      <c r="I20" s="30">
        <f t="shared" si="1"/>
        <v>0</v>
      </c>
      <c r="J20" s="30">
        <f t="shared" si="2"/>
        <v>0</v>
      </c>
      <c r="K20" s="30">
        <f t="shared" si="3"/>
        <v>0</v>
      </c>
      <c r="L20" s="35">
        <f t="shared" si="4"/>
        <v>0</v>
      </c>
    </row>
    <row r="21" spans="1:14" s="20" customFormat="1" ht="27" customHeight="1" x14ac:dyDescent="0.3">
      <c r="A21" s="219" t="s">
        <v>92</v>
      </c>
      <c r="B21" s="219"/>
      <c r="C21" s="219"/>
      <c r="D21" s="220"/>
      <c r="E21" s="30">
        <v>2</v>
      </c>
      <c r="F21" s="25">
        <v>1</v>
      </c>
      <c r="G21" s="30">
        <f t="shared" si="0"/>
        <v>2</v>
      </c>
      <c r="H21" s="25">
        <v>0</v>
      </c>
      <c r="I21" s="30">
        <f t="shared" si="1"/>
        <v>0</v>
      </c>
      <c r="J21" s="30">
        <f t="shared" si="2"/>
        <v>0</v>
      </c>
      <c r="K21" s="30">
        <f t="shared" si="3"/>
        <v>0</v>
      </c>
      <c r="L21" s="35">
        <f t="shared" si="4"/>
        <v>0</v>
      </c>
    </row>
    <row r="22" spans="1:14" s="20" customFormat="1" x14ac:dyDescent="0.3">
      <c r="A22" s="179" t="s">
        <v>2</v>
      </c>
      <c r="B22" s="180"/>
      <c r="C22" s="180"/>
      <c r="D22" s="181"/>
      <c r="E22" s="30">
        <v>2</v>
      </c>
      <c r="F22" s="25">
        <v>1</v>
      </c>
      <c r="G22" s="30">
        <f t="shared" si="0"/>
        <v>2</v>
      </c>
      <c r="H22" s="25">
        <v>0</v>
      </c>
      <c r="I22" s="30">
        <f t="shared" si="1"/>
        <v>0</v>
      </c>
      <c r="J22" s="30">
        <f t="shared" si="2"/>
        <v>0</v>
      </c>
      <c r="K22" s="30">
        <f t="shared" si="3"/>
        <v>0</v>
      </c>
      <c r="L22" s="35">
        <f t="shared" si="4"/>
        <v>0</v>
      </c>
    </row>
    <row r="23" spans="1:14" s="20" customFormat="1" ht="26.25" customHeight="1" x14ac:dyDescent="0.3">
      <c r="A23" s="185" t="s">
        <v>93</v>
      </c>
      <c r="B23" s="186"/>
      <c r="C23" s="186"/>
      <c r="D23" s="187"/>
      <c r="E23" s="30">
        <v>4</v>
      </c>
      <c r="F23" s="25">
        <v>2</v>
      </c>
      <c r="G23" s="30">
        <f t="shared" si="0"/>
        <v>8</v>
      </c>
      <c r="H23" s="25">
        <v>7</v>
      </c>
      <c r="I23" s="30">
        <f t="shared" si="1"/>
        <v>56</v>
      </c>
      <c r="J23" s="36">
        <f t="shared" si="2"/>
        <v>2.8000000000000003</v>
      </c>
      <c r="K23" s="36">
        <f t="shared" si="3"/>
        <v>5.6000000000000005</v>
      </c>
      <c r="L23" s="32">
        <f t="shared" si="4"/>
        <v>7732.0599999999995</v>
      </c>
      <c r="N23" s="74"/>
    </row>
    <row r="24" spans="1:14" s="20" customFormat="1" x14ac:dyDescent="0.3">
      <c r="A24" s="179" t="s">
        <v>5</v>
      </c>
      <c r="B24" s="180"/>
      <c r="C24" s="180"/>
      <c r="D24" s="181"/>
      <c r="E24" s="34">
        <v>2</v>
      </c>
      <c r="F24" s="25">
        <v>2</v>
      </c>
      <c r="G24" s="30">
        <f t="shared" si="0"/>
        <v>4</v>
      </c>
      <c r="H24" s="25">
        <v>0</v>
      </c>
      <c r="I24" s="30">
        <f t="shared" si="1"/>
        <v>0</v>
      </c>
      <c r="J24" s="30">
        <f t="shared" si="2"/>
        <v>0</v>
      </c>
      <c r="K24" s="30">
        <f t="shared" si="3"/>
        <v>0</v>
      </c>
      <c r="L24" s="35">
        <f t="shared" si="4"/>
        <v>0</v>
      </c>
    </row>
    <row r="25" spans="1:14" s="20" customFormat="1" x14ac:dyDescent="0.3">
      <c r="A25" s="188" t="s">
        <v>67</v>
      </c>
      <c r="B25" s="189"/>
      <c r="C25" s="189"/>
      <c r="D25" s="190"/>
      <c r="E25" s="24"/>
      <c r="F25" s="25"/>
      <c r="G25" s="25"/>
      <c r="H25" s="25"/>
      <c r="I25" s="224">
        <f>SUM(I8:K24)</f>
        <v>1541.5749999999998</v>
      </c>
      <c r="J25" s="225"/>
      <c r="K25" s="226"/>
      <c r="L25" s="44">
        <f>SUM(L8:L24)</f>
        <v>185086.18625</v>
      </c>
    </row>
    <row r="26" spans="1:14" s="20" customFormat="1" x14ac:dyDescent="0.3">
      <c r="A26" s="27" t="s">
        <v>3</v>
      </c>
      <c r="B26" s="22"/>
      <c r="C26" s="22"/>
      <c r="D26" s="23"/>
      <c r="E26" s="24"/>
      <c r="F26" s="25"/>
      <c r="G26" s="25"/>
      <c r="H26" s="25"/>
      <c r="I26" s="25"/>
      <c r="J26" s="25"/>
      <c r="K26" s="25"/>
      <c r="L26" s="26"/>
    </row>
    <row r="27" spans="1:14" s="20" customFormat="1" x14ac:dyDescent="0.3">
      <c r="A27" s="179" t="s">
        <v>44</v>
      </c>
      <c r="B27" s="180"/>
      <c r="C27" s="180"/>
      <c r="D27" s="181"/>
      <c r="E27" s="45" t="s">
        <v>48</v>
      </c>
      <c r="F27" s="40"/>
      <c r="G27" s="40"/>
      <c r="H27" s="40"/>
      <c r="I27" s="40"/>
      <c r="J27" s="40"/>
      <c r="K27" s="40"/>
      <c r="L27" s="26"/>
    </row>
    <row r="28" spans="1:14" s="20" customFormat="1" x14ac:dyDescent="0.3">
      <c r="A28" s="179" t="s">
        <v>18</v>
      </c>
      <c r="B28" s="180"/>
      <c r="C28" s="180"/>
      <c r="D28" s="181"/>
      <c r="E28" s="45" t="s">
        <v>49</v>
      </c>
      <c r="F28" s="40"/>
      <c r="G28" s="40"/>
      <c r="H28" s="40"/>
      <c r="I28" s="40"/>
      <c r="J28" s="40"/>
      <c r="K28" s="40"/>
      <c r="L28" s="26"/>
    </row>
    <row r="29" spans="1:14" s="20" customFormat="1" x14ac:dyDescent="0.3">
      <c r="A29" s="179" t="s">
        <v>19</v>
      </c>
      <c r="B29" s="180"/>
      <c r="C29" s="180"/>
      <c r="D29" s="181"/>
      <c r="E29" s="45" t="s">
        <v>49</v>
      </c>
      <c r="F29" s="40"/>
      <c r="G29" s="40"/>
      <c r="H29" s="40"/>
      <c r="I29" s="40"/>
      <c r="J29" s="40"/>
      <c r="K29" s="40"/>
      <c r="L29" s="26"/>
    </row>
    <row r="30" spans="1:14" s="20" customFormat="1" x14ac:dyDescent="0.3">
      <c r="A30" s="179" t="s">
        <v>20</v>
      </c>
      <c r="B30" s="180"/>
      <c r="C30" s="180"/>
      <c r="D30" s="181"/>
      <c r="E30" s="24" t="s">
        <v>9</v>
      </c>
      <c r="F30" s="40"/>
      <c r="G30" s="40"/>
      <c r="H30" s="40"/>
      <c r="I30" s="40"/>
      <c r="J30" s="40"/>
      <c r="K30" s="40"/>
      <c r="L30" s="26"/>
    </row>
    <row r="31" spans="1:14" s="20" customFormat="1" ht="15.5" x14ac:dyDescent="0.3">
      <c r="A31" s="179" t="s">
        <v>94</v>
      </c>
      <c r="B31" s="180"/>
      <c r="C31" s="180"/>
      <c r="D31" s="181"/>
      <c r="E31" s="24"/>
      <c r="F31" s="25"/>
      <c r="G31" s="25"/>
      <c r="H31" s="25"/>
      <c r="I31" s="25"/>
      <c r="J31" s="25"/>
      <c r="K31" s="25"/>
      <c r="L31" s="26"/>
    </row>
    <row r="32" spans="1:14" s="20" customFormat="1" x14ac:dyDescent="0.3">
      <c r="A32" s="179" t="s">
        <v>6</v>
      </c>
      <c r="B32" s="180"/>
      <c r="C32" s="180"/>
      <c r="D32" s="181"/>
      <c r="E32" s="38">
        <v>1.5</v>
      </c>
      <c r="F32" s="25">
        <v>1</v>
      </c>
      <c r="G32" s="36">
        <f>E32*F32</f>
        <v>1.5</v>
      </c>
      <c r="H32" s="25">
        <v>7</v>
      </c>
      <c r="I32" s="36">
        <f>G32*H32</f>
        <v>10.5</v>
      </c>
      <c r="J32" s="47">
        <f>I32*0.05</f>
        <v>0.52500000000000002</v>
      </c>
      <c r="K32" s="47">
        <f>I32*0.1</f>
        <v>1.05</v>
      </c>
      <c r="L32" s="32">
        <f>(I32*$I$2)+(J32*$J$2)+(K32*$K$2)</f>
        <v>1449.7612499999998</v>
      </c>
    </row>
    <row r="33" spans="1:13" s="20" customFormat="1" x14ac:dyDescent="0.3">
      <c r="A33" s="179" t="s">
        <v>30</v>
      </c>
      <c r="B33" s="180"/>
      <c r="C33" s="180"/>
      <c r="D33" s="181"/>
      <c r="E33" s="45" t="s">
        <v>49</v>
      </c>
      <c r="F33" s="48"/>
      <c r="G33" s="48"/>
      <c r="H33" s="48"/>
      <c r="I33" s="48"/>
      <c r="J33" s="48"/>
      <c r="K33" s="49"/>
      <c r="L33" s="32"/>
    </row>
    <row r="34" spans="1:13" s="20" customFormat="1" x14ac:dyDescent="0.3">
      <c r="A34" s="179" t="s">
        <v>21</v>
      </c>
      <c r="B34" s="180"/>
      <c r="C34" s="180"/>
      <c r="D34" s="181"/>
      <c r="E34" s="24" t="s">
        <v>9</v>
      </c>
      <c r="F34" s="25"/>
      <c r="G34" s="25"/>
      <c r="H34" s="25"/>
      <c r="I34" s="25"/>
      <c r="J34" s="25"/>
      <c r="K34" s="25"/>
      <c r="L34" s="26"/>
    </row>
    <row r="35" spans="1:13" s="20" customFormat="1" x14ac:dyDescent="0.3">
      <c r="A35" s="179" t="s">
        <v>22</v>
      </c>
      <c r="B35" s="180"/>
      <c r="C35" s="180"/>
      <c r="D35" s="181"/>
      <c r="E35" s="24" t="s">
        <v>9</v>
      </c>
      <c r="F35" s="25"/>
      <c r="G35" s="25"/>
      <c r="H35" s="25"/>
      <c r="I35" s="25"/>
      <c r="J35" s="25"/>
      <c r="K35" s="25"/>
      <c r="L35" s="26"/>
    </row>
    <row r="36" spans="1:13" s="20" customFormat="1" x14ac:dyDescent="0.3">
      <c r="A36" s="188" t="s">
        <v>66</v>
      </c>
      <c r="B36" s="189"/>
      <c r="C36" s="189"/>
      <c r="D36" s="190"/>
      <c r="E36" s="25"/>
      <c r="F36" s="25"/>
      <c r="G36" s="25"/>
      <c r="H36" s="25"/>
      <c r="I36" s="202">
        <f>SUM(I27:K35)</f>
        <v>12.075000000000001</v>
      </c>
      <c r="J36" s="202"/>
      <c r="K36" s="203"/>
      <c r="L36" s="44">
        <f>SUM(L30:L35)</f>
        <v>1449.7612499999998</v>
      </c>
    </row>
    <row r="37" spans="1:13" s="20" customFormat="1" ht="15" x14ac:dyDescent="0.3">
      <c r="A37" s="211" t="s">
        <v>73</v>
      </c>
      <c r="B37" s="212"/>
      <c r="C37" s="212"/>
      <c r="D37" s="213"/>
      <c r="E37" s="24"/>
      <c r="F37" s="25"/>
      <c r="G37" s="25"/>
      <c r="H37" s="25"/>
      <c r="I37" s="201">
        <f>ROUND(I25+I36, -1)</f>
        <v>1550</v>
      </c>
      <c r="J37" s="202"/>
      <c r="K37" s="203"/>
      <c r="L37" s="44">
        <f>ROUND(L25+L36,-3)</f>
        <v>187000</v>
      </c>
    </row>
    <row r="38" spans="1:13" s="20" customFormat="1" ht="15" x14ac:dyDescent="0.3">
      <c r="A38" s="208" t="s">
        <v>74</v>
      </c>
      <c r="B38" s="209"/>
      <c r="C38" s="209"/>
      <c r="D38" s="210"/>
      <c r="E38" s="55"/>
      <c r="F38" s="5"/>
      <c r="G38" s="5"/>
      <c r="H38" s="5"/>
      <c r="I38" s="5"/>
      <c r="J38" s="5"/>
      <c r="K38" s="5"/>
      <c r="L38" s="56">
        <f>SUM('Capital O&amp;M'!G8:G9)</f>
        <v>90300</v>
      </c>
    </row>
    <row r="39" spans="1:13" s="20" customFormat="1" ht="15" x14ac:dyDescent="0.3">
      <c r="A39" s="208" t="s">
        <v>75</v>
      </c>
      <c r="B39" s="209"/>
      <c r="C39" s="209"/>
      <c r="D39" s="210"/>
      <c r="E39" s="59"/>
      <c r="F39" s="59"/>
      <c r="G39" s="59"/>
      <c r="H39" s="59"/>
      <c r="I39" s="60"/>
      <c r="J39" s="60"/>
      <c r="K39" s="60"/>
      <c r="L39" s="56">
        <f>ROUND(SUM(L37:L38),-3)</f>
        <v>277000</v>
      </c>
    </row>
    <row r="40" spans="1:13" s="20" customFormat="1" x14ac:dyDescent="0.3">
      <c r="A40" s="20" t="s">
        <v>45</v>
      </c>
    </row>
    <row r="41" spans="1:13" s="20" customFormat="1" x14ac:dyDescent="0.3">
      <c r="A41" s="196"/>
      <c r="B41" s="196"/>
      <c r="C41" s="196"/>
      <c r="D41" s="196"/>
      <c r="E41" s="196"/>
      <c r="F41" s="196"/>
      <c r="G41" s="196"/>
      <c r="H41" s="196"/>
      <c r="I41" s="196"/>
      <c r="J41" s="196"/>
    </row>
    <row r="42" spans="1:13" s="20" customFormat="1" x14ac:dyDescent="0.3">
      <c r="A42" s="223" t="s">
        <v>11</v>
      </c>
      <c r="B42" s="223"/>
      <c r="C42" s="223"/>
      <c r="D42" s="223"/>
      <c r="E42" s="223"/>
      <c r="F42" s="223"/>
      <c r="G42" s="223"/>
      <c r="H42" s="223"/>
      <c r="I42" s="223"/>
      <c r="J42" s="223"/>
      <c r="K42" s="223"/>
      <c r="L42" s="223"/>
    </row>
    <row r="43" spans="1:13" s="20" customFormat="1" ht="49.5" customHeight="1" x14ac:dyDescent="0.3">
      <c r="A43" s="207" t="s">
        <v>234</v>
      </c>
      <c r="B43" s="207"/>
      <c r="C43" s="207"/>
      <c r="D43" s="207"/>
      <c r="E43" s="207"/>
      <c r="F43" s="207"/>
      <c r="G43" s="207"/>
      <c r="H43" s="207"/>
      <c r="I43" s="207"/>
      <c r="J43" s="207"/>
      <c r="K43" s="207"/>
      <c r="L43" s="207"/>
      <c r="M43" s="164"/>
    </row>
    <row r="44" spans="1:13" s="20" customFormat="1" ht="53.25" customHeight="1" x14ac:dyDescent="0.3">
      <c r="A44" s="204" t="s">
        <v>230</v>
      </c>
      <c r="B44" s="204"/>
      <c r="C44" s="204"/>
      <c r="D44" s="204"/>
      <c r="E44" s="204"/>
      <c r="F44" s="204"/>
      <c r="G44" s="204"/>
      <c r="H44" s="204"/>
      <c r="I44" s="204"/>
      <c r="J44" s="204"/>
      <c r="K44" s="204"/>
      <c r="L44" s="204"/>
      <c r="M44" s="164"/>
    </row>
    <row r="45" spans="1:13" s="20" customFormat="1" ht="15.5" x14ac:dyDescent="0.3">
      <c r="A45" s="206" t="s">
        <v>77</v>
      </c>
      <c r="B45" s="206"/>
      <c r="C45" s="206"/>
      <c r="D45" s="206"/>
      <c r="E45" s="206"/>
      <c r="F45" s="206"/>
      <c r="G45" s="206"/>
      <c r="H45" s="206"/>
      <c r="I45" s="206"/>
      <c r="J45" s="206"/>
      <c r="K45" s="206"/>
      <c r="L45" s="206"/>
    </row>
    <row r="46" spans="1:13" s="20" customFormat="1" ht="15.5" x14ac:dyDescent="0.3">
      <c r="A46" s="205" t="s">
        <v>78</v>
      </c>
      <c r="B46" s="205"/>
      <c r="C46" s="205"/>
      <c r="D46" s="205"/>
      <c r="E46" s="205"/>
      <c r="F46" s="205"/>
      <c r="G46" s="205"/>
      <c r="H46" s="205"/>
      <c r="I46" s="205"/>
      <c r="J46" s="205"/>
      <c r="K46" s="205"/>
      <c r="L46" s="205"/>
    </row>
    <row r="47" spans="1:13" s="20" customFormat="1" ht="39" customHeight="1" x14ac:dyDescent="0.3">
      <c r="A47" s="204" t="s">
        <v>95</v>
      </c>
      <c r="B47" s="204"/>
      <c r="C47" s="204"/>
      <c r="D47" s="204"/>
      <c r="E47" s="204"/>
      <c r="F47" s="204"/>
      <c r="G47" s="204"/>
      <c r="H47" s="204"/>
      <c r="I47" s="204"/>
      <c r="J47" s="204"/>
      <c r="K47" s="204"/>
      <c r="L47" s="204"/>
    </row>
    <row r="48" spans="1:13" s="20" customFormat="1" ht="32.5" customHeight="1" x14ac:dyDescent="0.3">
      <c r="A48" s="204" t="s">
        <v>232</v>
      </c>
      <c r="B48" s="204"/>
      <c r="C48" s="204"/>
      <c r="D48" s="204"/>
      <c r="E48" s="204"/>
      <c r="F48" s="204"/>
      <c r="G48" s="204"/>
      <c r="H48" s="204"/>
      <c r="I48" s="204"/>
      <c r="J48" s="204"/>
      <c r="K48" s="204"/>
      <c r="L48" s="204"/>
    </row>
    <row r="49" spans="1:12" s="20" customFormat="1" ht="25.5" customHeight="1" x14ac:dyDescent="0.3">
      <c r="A49" s="204" t="s">
        <v>233</v>
      </c>
      <c r="B49" s="204"/>
      <c r="C49" s="204"/>
      <c r="D49" s="204"/>
      <c r="E49" s="204"/>
      <c r="F49" s="204"/>
      <c r="G49" s="204"/>
      <c r="H49" s="204"/>
      <c r="I49" s="204"/>
      <c r="J49" s="204"/>
      <c r="K49" s="204"/>
      <c r="L49" s="204"/>
    </row>
    <row r="50" spans="1:12" s="20" customFormat="1" ht="37" customHeight="1" x14ac:dyDescent="0.3">
      <c r="A50" s="204" t="s">
        <v>96</v>
      </c>
      <c r="B50" s="204"/>
      <c r="C50" s="204"/>
      <c r="D50" s="204"/>
      <c r="E50" s="204"/>
      <c r="F50" s="204"/>
      <c r="G50" s="204"/>
      <c r="H50" s="204"/>
      <c r="I50" s="204"/>
      <c r="J50" s="204"/>
      <c r="K50" s="204"/>
      <c r="L50" s="204"/>
    </row>
    <row r="51" spans="1:12" s="20" customFormat="1" ht="15.5" x14ac:dyDescent="0.3">
      <c r="A51" s="205" t="s">
        <v>82</v>
      </c>
      <c r="B51" s="205"/>
      <c r="C51" s="205"/>
      <c r="D51" s="205"/>
      <c r="E51" s="205"/>
      <c r="F51" s="205"/>
      <c r="G51" s="205"/>
      <c r="H51" s="205"/>
      <c r="I51" s="205"/>
      <c r="J51" s="205"/>
      <c r="K51" s="205"/>
      <c r="L51" s="205"/>
    </row>
    <row r="52" spans="1:12" s="20" customFormat="1" ht="15.5" x14ac:dyDescent="0.3">
      <c r="A52" s="3"/>
    </row>
    <row r="53" spans="1:12" s="20" customFormat="1" x14ac:dyDescent="0.3"/>
    <row r="54" spans="1:12" ht="15.5" x14ac:dyDescent="0.3">
      <c r="A54" s="2"/>
    </row>
    <row r="55" spans="1:12" ht="15.5" x14ac:dyDescent="0.3">
      <c r="A55" s="2"/>
    </row>
    <row r="56" spans="1:12" ht="15.5" x14ac:dyDescent="0.3">
      <c r="A56" s="2"/>
    </row>
  </sheetData>
  <mergeCells count="49">
    <mergeCell ref="A51:L51"/>
    <mergeCell ref="A42:L42"/>
    <mergeCell ref="A45:L45"/>
    <mergeCell ref="A46:L46"/>
    <mergeCell ref="I25:K25"/>
    <mergeCell ref="I36:K36"/>
    <mergeCell ref="I37:K37"/>
    <mergeCell ref="A32:D32"/>
    <mergeCell ref="A31:D31"/>
    <mergeCell ref="A30:D30"/>
    <mergeCell ref="A29:D29"/>
    <mergeCell ref="A28:D28"/>
    <mergeCell ref="A27:D27"/>
    <mergeCell ref="A25:D25"/>
    <mergeCell ref="A35:D35"/>
    <mergeCell ref="A34:D34"/>
    <mergeCell ref="A33:D33"/>
    <mergeCell ref="D1:L1"/>
    <mergeCell ref="A1:C1"/>
    <mergeCell ref="A6:D6"/>
    <mergeCell ref="A3:D3"/>
    <mergeCell ref="A9:D9"/>
    <mergeCell ref="A8:D8"/>
    <mergeCell ref="A24:D24"/>
    <mergeCell ref="A23:D23"/>
    <mergeCell ref="A22:D22"/>
    <mergeCell ref="A21:D21"/>
    <mergeCell ref="A20:D20"/>
    <mergeCell ref="A19:D19"/>
    <mergeCell ref="A18:D18"/>
    <mergeCell ref="A17:D17"/>
    <mergeCell ref="A16:D16"/>
    <mergeCell ref="A41:J41"/>
    <mergeCell ref="A39:D39"/>
    <mergeCell ref="A38:D38"/>
    <mergeCell ref="A37:D37"/>
    <mergeCell ref="A36:D36"/>
    <mergeCell ref="A50:L50"/>
    <mergeCell ref="A47:L47"/>
    <mergeCell ref="A43:L43"/>
    <mergeCell ref="A44:L44"/>
    <mergeCell ref="A49:L49"/>
    <mergeCell ref="A48:L48"/>
    <mergeCell ref="A10:D10"/>
    <mergeCell ref="A15:D15"/>
    <mergeCell ref="A14:D14"/>
    <mergeCell ref="A13:D13"/>
    <mergeCell ref="A12:D12"/>
    <mergeCell ref="A11:D11"/>
  </mergeCells>
  <phoneticPr fontId="3" type="noConversion"/>
  <pageMargins left="0.17" right="0.18" top="0.67" bottom="0.57999999999999996" header="0.37" footer="0.5"/>
  <pageSetup scale="9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5"/>
  <sheetViews>
    <sheetView topLeftCell="A13" zoomScale="88" zoomScaleNormal="88" workbookViewId="0">
      <selection activeCell="A48" sqref="A48:L48"/>
    </sheetView>
  </sheetViews>
  <sheetFormatPr defaultColWidth="9.1796875" defaultRowHeight="13" x14ac:dyDescent="0.3"/>
  <cols>
    <col min="1" max="3" width="4.1796875" style="1" customWidth="1"/>
    <col min="4" max="4" width="36.81640625" style="1" customWidth="1"/>
    <col min="5" max="7" width="12" style="1" customWidth="1"/>
    <col min="8" max="8" width="12.7265625" style="1" customWidth="1"/>
    <col min="9" max="9" width="11.1796875" style="1" customWidth="1"/>
    <col min="10" max="10" width="12.453125" style="1" customWidth="1"/>
    <col min="11" max="11" width="11.7265625" style="1" customWidth="1"/>
    <col min="12" max="12" width="10.26953125" style="1" customWidth="1"/>
    <col min="13" max="13" width="9.1796875" style="1"/>
    <col min="14" max="14" width="11.26953125" style="1" customWidth="1"/>
    <col min="15" max="16384" width="9.1796875" style="1"/>
  </cols>
  <sheetData>
    <row r="1" spans="1:15" s="64" customFormat="1" ht="19.5" customHeight="1" x14ac:dyDescent="0.3">
      <c r="A1" s="215" t="s">
        <v>38</v>
      </c>
      <c r="B1" s="215"/>
      <c r="C1" s="215"/>
      <c r="D1" s="227" t="s">
        <v>137</v>
      </c>
      <c r="E1" s="227"/>
      <c r="F1" s="227"/>
      <c r="G1" s="227"/>
      <c r="H1" s="227"/>
      <c r="I1" s="227"/>
      <c r="J1" s="227"/>
      <c r="K1" s="227"/>
      <c r="L1" s="227"/>
    </row>
    <row r="2" spans="1:15" s="65" customFormat="1" ht="13.5" customHeight="1" x14ac:dyDescent="0.3">
      <c r="E2" s="66">
        <v>0.86956500000000003</v>
      </c>
      <c r="F2" s="67"/>
      <c r="G2" s="67"/>
      <c r="H2" s="67"/>
      <c r="I2" s="63">
        <v>123.94</v>
      </c>
      <c r="J2" s="63">
        <v>157.61000000000001</v>
      </c>
      <c r="K2" s="63">
        <v>62.52</v>
      </c>
    </row>
    <row r="3" spans="1:15" s="20" customFormat="1" ht="84.65" customHeight="1" x14ac:dyDescent="0.3">
      <c r="A3" s="191" t="s">
        <v>13</v>
      </c>
      <c r="B3" s="192"/>
      <c r="C3" s="192"/>
      <c r="D3" s="193"/>
      <c r="E3" s="16" t="s">
        <v>242</v>
      </c>
      <c r="F3" s="16" t="s">
        <v>243</v>
      </c>
      <c r="G3" s="17" t="s">
        <v>25</v>
      </c>
      <c r="H3" s="16" t="s">
        <v>68</v>
      </c>
      <c r="I3" s="18" t="s">
        <v>83</v>
      </c>
      <c r="J3" s="18" t="s">
        <v>84</v>
      </c>
      <c r="K3" s="18" t="s">
        <v>85</v>
      </c>
      <c r="L3" s="19" t="s">
        <v>111</v>
      </c>
    </row>
    <row r="4" spans="1:15" s="20" customFormat="1" x14ac:dyDescent="0.3">
      <c r="A4" s="21" t="s">
        <v>7</v>
      </c>
      <c r="B4" s="22"/>
      <c r="C4" s="22"/>
      <c r="D4" s="23"/>
      <c r="E4" s="24" t="s">
        <v>9</v>
      </c>
      <c r="F4" s="25"/>
      <c r="G4" s="25"/>
      <c r="H4" s="25"/>
      <c r="I4" s="25"/>
      <c r="J4" s="25"/>
      <c r="K4" s="25"/>
      <c r="L4" s="26"/>
    </row>
    <row r="5" spans="1:15" s="20" customFormat="1" x14ac:dyDescent="0.3">
      <c r="A5" s="21" t="s">
        <v>8</v>
      </c>
      <c r="B5" s="22"/>
      <c r="C5" s="22"/>
      <c r="D5" s="23"/>
      <c r="E5" s="24" t="s">
        <v>9</v>
      </c>
      <c r="F5" s="25"/>
      <c r="G5" s="25"/>
      <c r="H5" s="25"/>
      <c r="I5" s="25"/>
      <c r="J5" s="25"/>
      <c r="K5" s="25"/>
      <c r="L5" s="26"/>
    </row>
    <row r="6" spans="1:15" s="20" customFormat="1" ht="25" customHeight="1" x14ac:dyDescent="0.3">
      <c r="A6" s="216" t="s">
        <v>32</v>
      </c>
      <c r="B6" s="217"/>
      <c r="C6" s="217"/>
      <c r="D6" s="218"/>
      <c r="E6" s="24" t="s">
        <v>9</v>
      </c>
      <c r="F6" s="25"/>
      <c r="G6" s="25"/>
      <c r="H6" s="25"/>
      <c r="I6" s="25"/>
      <c r="J6" s="25"/>
      <c r="K6" s="25"/>
      <c r="L6" s="26"/>
      <c r="N6" s="20">
        <v>0</v>
      </c>
      <c r="O6" s="20" t="s">
        <v>204</v>
      </c>
    </row>
    <row r="7" spans="1:15" s="20" customFormat="1" x14ac:dyDescent="0.3">
      <c r="A7" s="27" t="s">
        <v>33</v>
      </c>
      <c r="B7" s="22"/>
      <c r="C7" s="68"/>
      <c r="D7" s="69"/>
      <c r="E7" s="24"/>
      <c r="F7" s="25"/>
      <c r="G7" s="25"/>
      <c r="H7" s="25"/>
      <c r="I7" s="25"/>
      <c r="J7" s="25"/>
      <c r="K7" s="25"/>
      <c r="L7" s="26"/>
    </row>
    <row r="8" spans="1:15" s="20" customFormat="1" x14ac:dyDescent="0.3">
      <c r="A8" s="179" t="s">
        <v>65</v>
      </c>
      <c r="B8" s="180"/>
      <c r="C8" s="180"/>
      <c r="D8" s="181"/>
      <c r="E8" s="70">
        <v>1</v>
      </c>
      <c r="F8" s="71">
        <v>1</v>
      </c>
      <c r="G8" s="71">
        <v>1</v>
      </c>
      <c r="H8" s="75">
        <v>0</v>
      </c>
      <c r="I8" s="30">
        <f>G8*H8</f>
        <v>0</v>
      </c>
      <c r="J8" s="30">
        <f t="shared" ref="J8" si="0">I8*0.05</f>
        <v>0</v>
      </c>
      <c r="K8" s="30">
        <f t="shared" ref="K8" si="1">I8*0.1</f>
        <v>0</v>
      </c>
      <c r="L8" s="78">
        <f t="shared" ref="L8" si="2">(I8*$I$2)+(J8*$J$2)+(K8*$K$2)</f>
        <v>0</v>
      </c>
    </row>
    <row r="9" spans="1:15" s="20" customFormat="1" x14ac:dyDescent="0.3">
      <c r="A9" s="179" t="s">
        <v>14</v>
      </c>
      <c r="B9" s="180"/>
      <c r="C9" s="180"/>
      <c r="D9" s="181"/>
      <c r="E9" s="72"/>
      <c r="F9" s="25"/>
      <c r="G9" s="25"/>
      <c r="H9" s="30"/>
      <c r="I9" s="30"/>
      <c r="J9" s="30"/>
      <c r="K9" s="30"/>
      <c r="L9" s="78"/>
    </row>
    <row r="10" spans="1:15" s="20" customFormat="1" ht="15.5" x14ac:dyDescent="0.3">
      <c r="A10" s="179" t="s">
        <v>87</v>
      </c>
      <c r="B10" s="180"/>
      <c r="C10" s="180"/>
      <c r="D10" s="181"/>
      <c r="E10" s="34">
        <v>24</v>
      </c>
      <c r="F10" s="25">
        <v>1</v>
      </c>
      <c r="G10" s="30">
        <f t="shared" ref="G10:G15" si="3">E10*F10</f>
        <v>24</v>
      </c>
      <c r="H10" s="30">
        <v>0</v>
      </c>
      <c r="I10" s="30">
        <f>G10*H10</f>
        <v>0</v>
      </c>
      <c r="J10" s="30">
        <f t="shared" ref="J10:J15" si="4">I10*0.05</f>
        <v>0</v>
      </c>
      <c r="K10" s="30">
        <f t="shared" ref="K10:K15" si="5">I10*0.1</f>
        <v>0</v>
      </c>
      <c r="L10" s="78">
        <f t="shared" ref="L10:L15" si="6">(I10*$I$2)+(J10*$J$2)+(K10*$K$2)</f>
        <v>0</v>
      </c>
    </row>
    <row r="11" spans="1:15" s="20" customFormat="1" ht="15.5" x14ac:dyDescent="0.3">
      <c r="A11" s="179" t="s">
        <v>98</v>
      </c>
      <c r="B11" s="180"/>
      <c r="C11" s="180"/>
      <c r="D11" s="181"/>
      <c r="E11" s="34">
        <v>24</v>
      </c>
      <c r="F11" s="25">
        <v>12</v>
      </c>
      <c r="G11" s="30">
        <f t="shared" si="3"/>
        <v>288</v>
      </c>
      <c r="H11" s="30">
        <v>0</v>
      </c>
      <c r="I11" s="30">
        <f>G11*H11</f>
        <v>0</v>
      </c>
      <c r="J11" s="30">
        <f t="shared" si="4"/>
        <v>0</v>
      </c>
      <c r="K11" s="30">
        <f t="shared" si="5"/>
        <v>0</v>
      </c>
      <c r="L11" s="78">
        <f t="shared" si="6"/>
        <v>0</v>
      </c>
    </row>
    <row r="12" spans="1:15" s="20" customFormat="1" ht="15.5" x14ac:dyDescent="0.3">
      <c r="A12" s="179" t="s">
        <v>99</v>
      </c>
      <c r="B12" s="180"/>
      <c r="C12" s="180"/>
      <c r="D12" s="181"/>
      <c r="E12" s="34">
        <v>24</v>
      </c>
      <c r="F12" s="25">
        <v>1</v>
      </c>
      <c r="G12" s="30">
        <f t="shared" si="3"/>
        <v>24</v>
      </c>
      <c r="H12" s="30">
        <v>0</v>
      </c>
      <c r="I12" s="30">
        <f>G12*H12</f>
        <v>0</v>
      </c>
      <c r="J12" s="30">
        <f t="shared" si="4"/>
        <v>0</v>
      </c>
      <c r="K12" s="30">
        <f t="shared" si="5"/>
        <v>0</v>
      </c>
      <c r="L12" s="78">
        <f t="shared" si="6"/>
        <v>0</v>
      </c>
    </row>
    <row r="13" spans="1:15" s="20" customFormat="1" ht="15.5" x14ac:dyDescent="0.3">
      <c r="A13" s="179" t="s">
        <v>100</v>
      </c>
      <c r="B13" s="180"/>
      <c r="C13" s="180"/>
      <c r="D13" s="181"/>
      <c r="E13" s="34">
        <v>24</v>
      </c>
      <c r="F13" s="25">
        <v>1.3</v>
      </c>
      <c r="G13" s="36">
        <f t="shared" si="3"/>
        <v>31.200000000000003</v>
      </c>
      <c r="H13" s="30">
        <v>0</v>
      </c>
      <c r="I13" s="30">
        <f>G13*H13</f>
        <v>0</v>
      </c>
      <c r="J13" s="30">
        <f t="shared" si="4"/>
        <v>0</v>
      </c>
      <c r="K13" s="30">
        <f t="shared" si="5"/>
        <v>0</v>
      </c>
      <c r="L13" s="78">
        <f t="shared" si="6"/>
        <v>0</v>
      </c>
    </row>
    <row r="14" spans="1:15" s="20" customFormat="1" ht="15.5" x14ac:dyDescent="0.3">
      <c r="A14" s="179" t="s">
        <v>69</v>
      </c>
      <c r="B14" s="180"/>
      <c r="C14" s="180"/>
      <c r="D14" s="181"/>
      <c r="E14" s="34">
        <v>4</v>
      </c>
      <c r="F14" s="25">
        <v>1.2</v>
      </c>
      <c r="G14" s="36">
        <f t="shared" si="3"/>
        <v>4.8</v>
      </c>
      <c r="H14" s="30">
        <v>0</v>
      </c>
      <c r="I14" s="30">
        <f>G14*H14</f>
        <v>0</v>
      </c>
      <c r="J14" s="30">
        <f t="shared" si="4"/>
        <v>0</v>
      </c>
      <c r="K14" s="30">
        <f t="shared" si="5"/>
        <v>0</v>
      </c>
      <c r="L14" s="78">
        <f t="shared" si="6"/>
        <v>0</v>
      </c>
    </row>
    <row r="15" spans="1:15" s="20" customFormat="1" ht="15.5" x14ac:dyDescent="0.3">
      <c r="A15" s="180" t="s">
        <v>89</v>
      </c>
      <c r="B15" s="180"/>
      <c r="C15" s="180"/>
      <c r="D15" s="181"/>
      <c r="E15" s="36">
        <v>0.5</v>
      </c>
      <c r="F15" s="73">
        <v>365</v>
      </c>
      <c r="G15" s="36">
        <f t="shared" si="3"/>
        <v>182.5</v>
      </c>
      <c r="H15" s="76">
        <v>0</v>
      </c>
      <c r="I15" s="30">
        <f>H15*G15</f>
        <v>0</v>
      </c>
      <c r="J15" s="30">
        <f t="shared" si="4"/>
        <v>0</v>
      </c>
      <c r="K15" s="30">
        <f t="shared" si="5"/>
        <v>0</v>
      </c>
      <c r="L15" s="78">
        <f t="shared" si="6"/>
        <v>0</v>
      </c>
    </row>
    <row r="16" spans="1:15" s="20" customFormat="1" x14ac:dyDescent="0.3">
      <c r="A16" s="179" t="s">
        <v>15</v>
      </c>
      <c r="B16" s="180"/>
      <c r="C16" s="180"/>
      <c r="D16" s="181"/>
      <c r="E16" s="39" t="s">
        <v>47</v>
      </c>
      <c r="F16" s="40"/>
      <c r="G16" s="40"/>
      <c r="H16" s="77"/>
      <c r="I16" s="77"/>
      <c r="J16" s="77"/>
      <c r="K16" s="77"/>
      <c r="L16" s="78"/>
    </row>
    <row r="17" spans="1:14" s="20" customFormat="1" x14ac:dyDescent="0.3">
      <c r="A17" s="179" t="s">
        <v>16</v>
      </c>
      <c r="B17" s="180"/>
      <c r="C17" s="180"/>
      <c r="D17" s="181"/>
      <c r="E17" s="39" t="s">
        <v>47</v>
      </c>
      <c r="F17" s="40"/>
      <c r="G17" s="40"/>
      <c r="H17" s="77"/>
      <c r="I17" s="77"/>
      <c r="J17" s="77"/>
      <c r="K17" s="77"/>
      <c r="L17" s="78"/>
    </row>
    <row r="18" spans="1:14" s="20" customFormat="1" x14ac:dyDescent="0.3">
      <c r="A18" s="179" t="s">
        <v>17</v>
      </c>
      <c r="B18" s="180"/>
      <c r="C18" s="180"/>
      <c r="D18" s="181"/>
      <c r="E18" s="24"/>
      <c r="F18" s="25"/>
      <c r="G18" s="25"/>
      <c r="H18" s="30"/>
      <c r="I18" s="30"/>
      <c r="J18" s="30"/>
      <c r="K18" s="30"/>
      <c r="L18" s="78"/>
    </row>
    <row r="19" spans="1:14" s="20" customFormat="1" ht="15.5" x14ac:dyDescent="0.3">
      <c r="A19" s="179" t="s">
        <v>70</v>
      </c>
      <c r="B19" s="180"/>
      <c r="C19" s="180"/>
      <c r="D19" s="181"/>
      <c r="E19" s="34">
        <v>2</v>
      </c>
      <c r="F19" s="25">
        <v>1</v>
      </c>
      <c r="G19" s="30">
        <f t="shared" ref="G19:G28" si="7">E19*F19</f>
        <v>2</v>
      </c>
      <c r="H19" s="30">
        <v>0</v>
      </c>
      <c r="I19" s="30">
        <f t="shared" ref="I19:I28" si="8">G19*H19</f>
        <v>0</v>
      </c>
      <c r="J19" s="30">
        <f t="shared" ref="J19:J28" si="9">I19*0.05</f>
        <v>0</v>
      </c>
      <c r="K19" s="30">
        <f t="shared" ref="K19:K28" si="10">I19*0.1</f>
        <v>0</v>
      </c>
      <c r="L19" s="78">
        <f t="shared" ref="L19:L26" si="11">(I19*$I$2)+(J19*$J$2)+(K19*$K$2)</f>
        <v>0</v>
      </c>
    </row>
    <row r="20" spans="1:14" s="20" customFormat="1" ht="15.5" x14ac:dyDescent="0.3">
      <c r="A20" s="179" t="s">
        <v>101</v>
      </c>
      <c r="B20" s="180"/>
      <c r="C20" s="180"/>
      <c r="D20" s="181"/>
      <c r="E20" s="34">
        <v>2</v>
      </c>
      <c r="F20" s="25">
        <v>1</v>
      </c>
      <c r="G20" s="30">
        <f t="shared" si="7"/>
        <v>2</v>
      </c>
      <c r="H20" s="30">
        <v>0</v>
      </c>
      <c r="I20" s="30">
        <f t="shared" si="8"/>
        <v>0</v>
      </c>
      <c r="J20" s="30">
        <f t="shared" si="9"/>
        <v>0</v>
      </c>
      <c r="K20" s="30">
        <f t="shared" si="10"/>
        <v>0</v>
      </c>
      <c r="L20" s="78">
        <f t="shared" si="11"/>
        <v>0</v>
      </c>
    </row>
    <row r="21" spans="1:14" s="20" customFormat="1" ht="15.5" x14ac:dyDescent="0.3">
      <c r="A21" s="179" t="s">
        <v>102</v>
      </c>
      <c r="B21" s="180"/>
      <c r="C21" s="180"/>
      <c r="D21" s="181"/>
      <c r="E21" s="30">
        <v>2</v>
      </c>
      <c r="F21" s="25">
        <v>12</v>
      </c>
      <c r="G21" s="30">
        <f t="shared" si="7"/>
        <v>24</v>
      </c>
      <c r="H21" s="30">
        <v>0</v>
      </c>
      <c r="I21" s="30">
        <f>G21*H21</f>
        <v>0</v>
      </c>
      <c r="J21" s="30">
        <f t="shared" si="9"/>
        <v>0</v>
      </c>
      <c r="K21" s="30">
        <f>I21*0.1</f>
        <v>0</v>
      </c>
      <c r="L21" s="78">
        <f>(I21*$I$2)+(J21*$J$2)+(K21*$K$2)</f>
        <v>0</v>
      </c>
    </row>
    <row r="22" spans="1:14" s="20" customFormat="1" ht="15.5" x14ac:dyDescent="0.3">
      <c r="A22" s="179" t="s">
        <v>103</v>
      </c>
      <c r="B22" s="180"/>
      <c r="C22" s="180"/>
      <c r="D22" s="181"/>
      <c r="E22" s="30">
        <v>2</v>
      </c>
      <c r="F22" s="25">
        <v>1</v>
      </c>
      <c r="G22" s="30">
        <f t="shared" si="7"/>
        <v>2</v>
      </c>
      <c r="H22" s="30">
        <v>0</v>
      </c>
      <c r="I22" s="30">
        <f t="shared" si="8"/>
        <v>0</v>
      </c>
      <c r="J22" s="30">
        <f t="shared" si="9"/>
        <v>0</v>
      </c>
      <c r="K22" s="30">
        <f t="shared" si="10"/>
        <v>0</v>
      </c>
      <c r="L22" s="78">
        <f t="shared" si="11"/>
        <v>0</v>
      </c>
    </row>
    <row r="23" spans="1:14" s="20" customFormat="1" ht="15.5" x14ac:dyDescent="0.3">
      <c r="A23" s="180" t="s">
        <v>104</v>
      </c>
      <c r="B23" s="180"/>
      <c r="C23" s="180"/>
      <c r="D23" s="181"/>
      <c r="E23" s="30">
        <v>2</v>
      </c>
      <c r="F23" s="25">
        <v>12</v>
      </c>
      <c r="G23" s="30">
        <f>E23*F23</f>
        <v>24</v>
      </c>
      <c r="H23" s="30">
        <v>0</v>
      </c>
      <c r="I23" s="30">
        <f>G23*H23</f>
        <v>0</v>
      </c>
      <c r="J23" s="30">
        <f>I23*0.05</f>
        <v>0</v>
      </c>
      <c r="K23" s="30">
        <f>I23*0.1</f>
        <v>0</v>
      </c>
      <c r="L23" s="78">
        <f>(I23*$I$2)+(J23*$J$2)+(K23*$K$2)</f>
        <v>0</v>
      </c>
    </row>
    <row r="24" spans="1:14" s="20" customFormat="1" ht="15.5" x14ac:dyDescent="0.3">
      <c r="A24" s="180" t="s">
        <v>72</v>
      </c>
      <c r="B24" s="180"/>
      <c r="C24" s="180"/>
      <c r="D24" s="181"/>
      <c r="E24" s="34">
        <v>2</v>
      </c>
      <c r="F24" s="25">
        <v>1</v>
      </c>
      <c r="G24" s="30">
        <f t="shared" si="7"/>
        <v>2</v>
      </c>
      <c r="H24" s="30">
        <v>0</v>
      </c>
      <c r="I24" s="30">
        <f t="shared" si="8"/>
        <v>0</v>
      </c>
      <c r="J24" s="30">
        <f t="shared" si="9"/>
        <v>0</v>
      </c>
      <c r="K24" s="30">
        <f t="shared" si="10"/>
        <v>0</v>
      </c>
      <c r="L24" s="78">
        <f t="shared" si="11"/>
        <v>0</v>
      </c>
    </row>
    <row r="25" spans="1:14" s="20" customFormat="1" ht="34.15" customHeight="1" x14ac:dyDescent="0.3">
      <c r="A25" s="186" t="s">
        <v>105</v>
      </c>
      <c r="B25" s="186"/>
      <c r="C25" s="186"/>
      <c r="D25" s="187"/>
      <c r="E25" s="34">
        <v>2</v>
      </c>
      <c r="F25" s="25">
        <v>1</v>
      </c>
      <c r="G25" s="30">
        <f t="shared" si="7"/>
        <v>2</v>
      </c>
      <c r="H25" s="30">
        <v>0</v>
      </c>
      <c r="I25" s="30">
        <f t="shared" si="8"/>
        <v>0</v>
      </c>
      <c r="J25" s="30">
        <f t="shared" si="9"/>
        <v>0</v>
      </c>
      <c r="K25" s="30">
        <f t="shared" si="10"/>
        <v>0</v>
      </c>
      <c r="L25" s="78">
        <f t="shared" si="11"/>
        <v>0</v>
      </c>
    </row>
    <row r="26" spans="1:14" s="20" customFormat="1" x14ac:dyDescent="0.3">
      <c r="A26" s="179" t="s">
        <v>2</v>
      </c>
      <c r="B26" s="180"/>
      <c r="C26" s="180"/>
      <c r="D26" s="181"/>
      <c r="E26" s="34">
        <v>2</v>
      </c>
      <c r="F26" s="25">
        <v>1</v>
      </c>
      <c r="G26" s="30">
        <f t="shared" si="7"/>
        <v>2</v>
      </c>
      <c r="H26" s="30">
        <v>0</v>
      </c>
      <c r="I26" s="30">
        <f t="shared" si="8"/>
        <v>0</v>
      </c>
      <c r="J26" s="30">
        <f t="shared" si="9"/>
        <v>0</v>
      </c>
      <c r="K26" s="30">
        <f t="shared" si="10"/>
        <v>0</v>
      </c>
      <c r="L26" s="78">
        <f t="shared" si="11"/>
        <v>0</v>
      </c>
    </row>
    <row r="27" spans="1:14" s="20" customFormat="1" ht="30.65" customHeight="1" x14ac:dyDescent="0.3">
      <c r="A27" s="185" t="s">
        <v>93</v>
      </c>
      <c r="B27" s="186"/>
      <c r="C27" s="186"/>
      <c r="D27" s="187"/>
      <c r="E27" s="34">
        <v>4</v>
      </c>
      <c r="F27" s="25">
        <v>2</v>
      </c>
      <c r="G27" s="30">
        <f t="shared" si="7"/>
        <v>8</v>
      </c>
      <c r="H27" s="30">
        <v>0</v>
      </c>
      <c r="I27" s="30">
        <f t="shared" si="8"/>
        <v>0</v>
      </c>
      <c r="J27" s="30">
        <f t="shared" si="9"/>
        <v>0</v>
      </c>
      <c r="K27" s="30">
        <f t="shared" si="10"/>
        <v>0</v>
      </c>
      <c r="L27" s="78">
        <f>(I27*$I$2)+(J27*$J$2)+(K27*$K$2)</f>
        <v>0</v>
      </c>
      <c r="N27" s="74"/>
    </row>
    <row r="28" spans="1:14" s="20" customFormat="1" x14ac:dyDescent="0.3">
      <c r="A28" s="179" t="s">
        <v>5</v>
      </c>
      <c r="B28" s="180"/>
      <c r="C28" s="180"/>
      <c r="D28" s="181"/>
      <c r="E28" s="30">
        <v>2</v>
      </c>
      <c r="F28" s="25">
        <v>2</v>
      </c>
      <c r="G28" s="30">
        <f t="shared" si="7"/>
        <v>4</v>
      </c>
      <c r="H28" s="30">
        <v>0</v>
      </c>
      <c r="I28" s="30">
        <f t="shared" si="8"/>
        <v>0</v>
      </c>
      <c r="J28" s="30">
        <f t="shared" si="9"/>
        <v>0</v>
      </c>
      <c r="K28" s="30">
        <f t="shared" si="10"/>
        <v>0</v>
      </c>
      <c r="L28" s="78">
        <f>(I28*$I$2)+(J28*$J$2)+(K28*$K$2)</f>
        <v>0</v>
      </c>
    </row>
    <row r="29" spans="1:14" s="20" customFormat="1" x14ac:dyDescent="0.3">
      <c r="A29" s="188" t="s">
        <v>67</v>
      </c>
      <c r="B29" s="189"/>
      <c r="C29" s="189"/>
      <c r="D29" s="190"/>
      <c r="E29" s="24"/>
      <c r="F29" s="25"/>
      <c r="G29" s="25"/>
      <c r="H29" s="30"/>
      <c r="I29" s="230">
        <f>SUM(I8:K28)</f>
        <v>0</v>
      </c>
      <c r="J29" s="231"/>
      <c r="K29" s="232"/>
      <c r="L29" s="79">
        <f>SUM(L8:L28)</f>
        <v>0</v>
      </c>
    </row>
    <row r="30" spans="1:14" s="20" customFormat="1" x14ac:dyDescent="0.3">
      <c r="A30" s="27" t="s">
        <v>3</v>
      </c>
      <c r="B30" s="22"/>
      <c r="C30" s="22"/>
      <c r="D30" s="23"/>
      <c r="E30" s="24"/>
      <c r="F30" s="25"/>
      <c r="G30" s="25"/>
      <c r="H30" s="30"/>
      <c r="I30" s="30"/>
      <c r="J30" s="30"/>
      <c r="K30" s="30"/>
      <c r="L30" s="78"/>
    </row>
    <row r="31" spans="1:14" s="20" customFormat="1" x14ac:dyDescent="0.3">
      <c r="A31" s="179" t="s">
        <v>44</v>
      </c>
      <c r="B31" s="180"/>
      <c r="C31" s="180"/>
      <c r="D31" s="181"/>
      <c r="E31" s="45" t="s">
        <v>48</v>
      </c>
      <c r="F31" s="40"/>
      <c r="G31" s="40"/>
      <c r="H31" s="77"/>
      <c r="I31" s="77"/>
      <c r="J31" s="77"/>
      <c r="K31" s="77"/>
      <c r="L31" s="78"/>
    </row>
    <row r="32" spans="1:14" s="20" customFormat="1" x14ac:dyDescent="0.3">
      <c r="A32" s="179" t="s">
        <v>18</v>
      </c>
      <c r="B32" s="180"/>
      <c r="C32" s="180"/>
      <c r="D32" s="181"/>
      <c r="E32" s="45" t="s">
        <v>49</v>
      </c>
      <c r="F32" s="40"/>
      <c r="G32" s="40"/>
      <c r="H32" s="77"/>
      <c r="I32" s="77"/>
      <c r="J32" s="77"/>
      <c r="K32" s="77"/>
      <c r="L32" s="78"/>
    </row>
    <row r="33" spans="1:13" s="20" customFormat="1" x14ac:dyDescent="0.3">
      <c r="A33" s="179" t="s">
        <v>19</v>
      </c>
      <c r="B33" s="180"/>
      <c r="C33" s="180"/>
      <c r="D33" s="181"/>
      <c r="E33" s="45" t="s">
        <v>49</v>
      </c>
      <c r="F33" s="40"/>
      <c r="G33" s="40"/>
      <c r="H33" s="77"/>
      <c r="I33" s="77"/>
      <c r="J33" s="77"/>
      <c r="K33" s="77"/>
      <c r="L33" s="78"/>
    </row>
    <row r="34" spans="1:13" s="20" customFormat="1" x14ac:dyDescent="0.3">
      <c r="A34" s="179" t="s">
        <v>20</v>
      </c>
      <c r="B34" s="180"/>
      <c r="C34" s="180"/>
      <c r="D34" s="181"/>
      <c r="E34" s="24" t="s">
        <v>9</v>
      </c>
      <c r="F34" s="40"/>
      <c r="G34" s="40"/>
      <c r="H34" s="77"/>
      <c r="I34" s="77"/>
      <c r="J34" s="77"/>
      <c r="K34" s="77"/>
      <c r="L34" s="78"/>
    </row>
    <row r="35" spans="1:13" s="20" customFormat="1" ht="15.5" x14ac:dyDescent="0.3">
      <c r="A35" s="179" t="s">
        <v>94</v>
      </c>
      <c r="B35" s="180"/>
      <c r="C35" s="180"/>
      <c r="D35" s="181"/>
      <c r="E35" s="24"/>
      <c r="F35" s="25"/>
      <c r="G35" s="25"/>
      <c r="H35" s="30"/>
      <c r="I35" s="30"/>
      <c r="J35" s="30"/>
      <c r="K35" s="30"/>
      <c r="L35" s="78"/>
    </row>
    <row r="36" spans="1:13" s="20" customFormat="1" x14ac:dyDescent="0.3">
      <c r="A36" s="179" t="s">
        <v>6</v>
      </c>
      <c r="B36" s="180"/>
      <c r="C36" s="180"/>
      <c r="D36" s="181"/>
      <c r="E36" s="38">
        <v>1.5</v>
      </c>
      <c r="F36" s="30">
        <v>1</v>
      </c>
      <c r="G36" s="36">
        <f>E36*F36</f>
        <v>1.5</v>
      </c>
      <c r="H36" s="30">
        <v>0</v>
      </c>
      <c r="I36" s="30">
        <f>G36*H36</f>
        <v>0</v>
      </c>
      <c r="J36" s="30">
        <f>I36*0.05</f>
        <v>0</v>
      </c>
      <c r="K36" s="30">
        <f>I36*0.1</f>
        <v>0</v>
      </c>
      <c r="L36" s="78">
        <f>(I36*$I$2)+(J36*$J$2)+(K36*$K$2)</f>
        <v>0</v>
      </c>
    </row>
    <row r="37" spans="1:13" s="20" customFormat="1" x14ac:dyDescent="0.3">
      <c r="A37" s="179" t="s">
        <v>30</v>
      </c>
      <c r="B37" s="180"/>
      <c r="C37" s="180"/>
      <c r="D37" s="181"/>
      <c r="E37" s="45" t="s">
        <v>49</v>
      </c>
      <c r="F37" s="48"/>
      <c r="G37" s="48"/>
      <c r="H37" s="48"/>
      <c r="I37" s="48"/>
      <c r="J37" s="48"/>
      <c r="K37" s="49"/>
      <c r="L37" s="32"/>
    </row>
    <row r="38" spans="1:13" s="20" customFormat="1" x14ac:dyDescent="0.3">
      <c r="A38" s="179" t="s">
        <v>21</v>
      </c>
      <c r="B38" s="180"/>
      <c r="C38" s="180"/>
      <c r="D38" s="181"/>
      <c r="E38" s="24" t="s">
        <v>9</v>
      </c>
      <c r="F38" s="25"/>
      <c r="G38" s="25"/>
      <c r="H38" s="25"/>
      <c r="I38" s="25"/>
      <c r="J38" s="25"/>
      <c r="K38" s="25"/>
      <c r="L38" s="26"/>
    </row>
    <row r="39" spans="1:13" s="20" customFormat="1" x14ac:dyDescent="0.3">
      <c r="A39" s="179" t="s">
        <v>22</v>
      </c>
      <c r="B39" s="180"/>
      <c r="C39" s="180"/>
      <c r="D39" s="181"/>
      <c r="E39" s="24" t="s">
        <v>9</v>
      </c>
      <c r="F39" s="25"/>
      <c r="G39" s="25"/>
      <c r="H39" s="25"/>
      <c r="I39" s="25"/>
      <c r="J39" s="25"/>
      <c r="K39" s="25"/>
      <c r="L39" s="26"/>
    </row>
    <row r="40" spans="1:13" s="20" customFormat="1" x14ac:dyDescent="0.3">
      <c r="A40" s="188" t="s">
        <v>66</v>
      </c>
      <c r="B40" s="189"/>
      <c r="C40" s="189"/>
      <c r="D40" s="190"/>
      <c r="E40" s="24"/>
      <c r="F40" s="25"/>
      <c r="G40" s="25"/>
      <c r="H40" s="25"/>
      <c r="I40" s="201">
        <f>SUM(I31:K39)</f>
        <v>0</v>
      </c>
      <c r="J40" s="202"/>
      <c r="K40" s="203"/>
      <c r="L40" s="44">
        <f>SUM(L34:L39)</f>
        <v>0</v>
      </c>
    </row>
    <row r="41" spans="1:13" s="20" customFormat="1" ht="15" x14ac:dyDescent="0.3">
      <c r="A41" s="211" t="s">
        <v>73</v>
      </c>
      <c r="B41" s="212"/>
      <c r="C41" s="212"/>
      <c r="D41" s="213"/>
      <c r="E41" s="24"/>
      <c r="F41" s="25"/>
      <c r="G41" s="25"/>
      <c r="H41" s="25"/>
      <c r="I41" s="201">
        <f>SUM(I40,I29)</f>
        <v>0</v>
      </c>
      <c r="J41" s="202"/>
      <c r="K41" s="203"/>
      <c r="L41" s="44">
        <f>ROUND(L29+L40,-3)</f>
        <v>0</v>
      </c>
    </row>
    <row r="42" spans="1:13" s="20" customFormat="1" ht="15" x14ac:dyDescent="0.3">
      <c r="A42" s="208" t="s">
        <v>74</v>
      </c>
      <c r="B42" s="209"/>
      <c r="C42" s="209"/>
      <c r="D42" s="210"/>
      <c r="E42" s="55"/>
      <c r="F42" s="5"/>
      <c r="G42" s="5"/>
      <c r="H42" s="5"/>
      <c r="I42" s="5"/>
      <c r="J42" s="5"/>
      <c r="K42" s="5"/>
      <c r="L42" s="56">
        <f>SUM('Capital O&amp;M'!G11)</f>
        <v>0</v>
      </c>
    </row>
    <row r="43" spans="1:13" s="20" customFormat="1" ht="15" x14ac:dyDescent="0.3">
      <c r="A43" s="208" t="s">
        <v>75</v>
      </c>
      <c r="B43" s="209"/>
      <c r="C43" s="209"/>
      <c r="D43" s="210"/>
      <c r="E43" s="59"/>
      <c r="F43" s="59"/>
      <c r="G43" s="59"/>
      <c r="H43" s="59"/>
      <c r="I43" s="60"/>
      <c r="J43" s="60"/>
      <c r="K43" s="60"/>
      <c r="L43" s="56">
        <f>SUM(L41:L42)</f>
        <v>0</v>
      </c>
    </row>
    <row r="45" spans="1:13" x14ac:dyDescent="0.3">
      <c r="A45" s="233"/>
      <c r="B45" s="234"/>
      <c r="C45" s="234"/>
      <c r="D45" s="234"/>
      <c r="E45" s="234"/>
      <c r="F45" s="234"/>
      <c r="G45" s="234"/>
      <c r="H45" s="234"/>
      <c r="I45" s="234"/>
      <c r="J45" s="234"/>
    </row>
    <row r="46" spans="1:13" x14ac:dyDescent="0.3">
      <c r="A46" s="229" t="s">
        <v>11</v>
      </c>
      <c r="B46" s="229"/>
      <c r="C46" s="229"/>
      <c r="D46" s="229"/>
      <c r="E46" s="229"/>
      <c r="F46" s="229"/>
      <c r="G46" s="229"/>
      <c r="H46" s="229"/>
      <c r="I46" s="229"/>
      <c r="J46" s="229"/>
      <c r="K46" s="229"/>
      <c r="L46" s="229"/>
    </row>
    <row r="47" spans="1:13" ht="54.75" customHeight="1" x14ac:dyDescent="0.3">
      <c r="A47" s="228" t="s">
        <v>246</v>
      </c>
      <c r="B47" s="228"/>
      <c r="C47" s="228"/>
      <c r="D47" s="228"/>
      <c r="E47" s="228"/>
      <c r="F47" s="228"/>
      <c r="G47" s="228"/>
      <c r="H47" s="228"/>
      <c r="I47" s="228"/>
      <c r="J47" s="228"/>
      <c r="K47" s="228"/>
      <c r="L47" s="228"/>
      <c r="M47" s="165"/>
    </row>
    <row r="48" spans="1:13" ht="42" customHeight="1" x14ac:dyDescent="0.3">
      <c r="A48" s="204" t="s">
        <v>230</v>
      </c>
      <c r="B48" s="204"/>
      <c r="C48" s="204"/>
      <c r="D48" s="204"/>
      <c r="E48" s="204"/>
      <c r="F48" s="204"/>
      <c r="G48" s="204"/>
      <c r="H48" s="204"/>
      <c r="I48" s="204"/>
      <c r="J48" s="204"/>
      <c r="K48" s="204"/>
      <c r="L48" s="204"/>
      <c r="M48" s="164"/>
    </row>
    <row r="49" spans="1:12" ht="12.65" customHeight="1" x14ac:dyDescent="0.3">
      <c r="A49" s="206" t="s">
        <v>77</v>
      </c>
      <c r="B49" s="206"/>
      <c r="C49" s="206"/>
      <c r="D49" s="206"/>
      <c r="E49" s="206"/>
      <c r="F49" s="206"/>
      <c r="G49" s="206"/>
      <c r="H49" s="206"/>
      <c r="I49" s="206"/>
      <c r="J49" s="206"/>
      <c r="K49" s="206"/>
      <c r="L49" s="206"/>
    </row>
    <row r="50" spans="1:12" ht="39.75" customHeight="1" x14ac:dyDescent="0.3">
      <c r="A50" s="204" t="s">
        <v>106</v>
      </c>
      <c r="B50" s="204"/>
      <c r="C50" s="204"/>
      <c r="D50" s="204"/>
      <c r="E50" s="204"/>
      <c r="F50" s="204"/>
      <c r="G50" s="204"/>
      <c r="H50" s="204"/>
      <c r="I50" s="204"/>
      <c r="J50" s="204"/>
      <c r="K50" s="204"/>
      <c r="L50" s="204"/>
    </row>
    <row r="51" spans="1:12" ht="27" customHeight="1" x14ac:dyDescent="0.3">
      <c r="A51" s="204" t="s">
        <v>107</v>
      </c>
      <c r="B51" s="204"/>
      <c r="C51" s="204"/>
      <c r="D51" s="204"/>
      <c r="E51" s="204"/>
      <c r="F51" s="204"/>
      <c r="G51" s="204"/>
      <c r="H51" s="204"/>
      <c r="I51" s="204"/>
      <c r="J51" s="204"/>
      <c r="K51" s="204"/>
      <c r="L51" s="204"/>
    </row>
    <row r="52" spans="1:12" ht="36" customHeight="1" x14ac:dyDescent="0.3">
      <c r="A52" s="204" t="s">
        <v>108</v>
      </c>
      <c r="B52" s="204"/>
      <c r="C52" s="204"/>
      <c r="D52" s="204"/>
      <c r="E52" s="204"/>
      <c r="F52" s="204"/>
      <c r="G52" s="204"/>
      <c r="H52" s="204"/>
      <c r="I52" s="204"/>
      <c r="J52" s="204"/>
      <c r="K52" s="204"/>
      <c r="L52" s="204"/>
    </row>
    <row r="53" spans="1:12" ht="25.5" customHeight="1" x14ac:dyDescent="0.3">
      <c r="A53" s="204" t="s">
        <v>109</v>
      </c>
      <c r="B53" s="204"/>
      <c r="C53" s="204"/>
      <c r="D53" s="204"/>
      <c r="E53" s="204"/>
      <c r="F53" s="204"/>
      <c r="G53" s="204"/>
      <c r="H53" s="204"/>
      <c r="I53" s="204"/>
      <c r="J53" s="204"/>
      <c r="K53" s="204"/>
      <c r="L53" s="204"/>
    </row>
    <row r="54" spans="1:12" ht="24" customHeight="1" x14ac:dyDescent="0.3">
      <c r="A54" s="204" t="s">
        <v>110</v>
      </c>
      <c r="B54" s="204"/>
      <c r="C54" s="204"/>
      <c r="D54" s="204"/>
      <c r="E54" s="204"/>
      <c r="F54" s="204"/>
      <c r="G54" s="204"/>
      <c r="H54" s="204"/>
      <c r="I54" s="204"/>
      <c r="J54" s="204"/>
      <c r="K54" s="204"/>
      <c r="L54" s="204"/>
    </row>
    <row r="55" spans="1:12" ht="15.5" x14ac:dyDescent="0.3">
      <c r="A55" s="205" t="s">
        <v>82</v>
      </c>
      <c r="B55" s="205"/>
      <c r="C55" s="205"/>
      <c r="D55" s="205"/>
      <c r="E55" s="205"/>
      <c r="F55" s="205"/>
      <c r="G55" s="205"/>
      <c r="H55" s="205"/>
      <c r="I55" s="205"/>
      <c r="J55" s="205"/>
      <c r="K55" s="205"/>
      <c r="L55" s="205"/>
    </row>
  </sheetData>
  <mergeCells count="53">
    <mergeCell ref="A39:D39"/>
    <mergeCell ref="A38:D38"/>
    <mergeCell ref="A37:D37"/>
    <mergeCell ref="A36:D36"/>
    <mergeCell ref="A35:D35"/>
    <mergeCell ref="I40:K40"/>
    <mergeCell ref="I41:K41"/>
    <mergeCell ref="A45:J45"/>
    <mergeCell ref="A42:D42"/>
    <mergeCell ref="A41:D41"/>
    <mergeCell ref="A40:D40"/>
    <mergeCell ref="A55:L55"/>
    <mergeCell ref="A53:L53"/>
    <mergeCell ref="A54:L54"/>
    <mergeCell ref="A1:C1"/>
    <mergeCell ref="D1:L1"/>
    <mergeCell ref="A3:D3"/>
    <mergeCell ref="A6:D6"/>
    <mergeCell ref="A52:L52"/>
    <mergeCell ref="A51:L51"/>
    <mergeCell ref="A47:L47"/>
    <mergeCell ref="A48:L48"/>
    <mergeCell ref="A46:L46"/>
    <mergeCell ref="A50:L50"/>
    <mergeCell ref="A43:D43"/>
    <mergeCell ref="A49:L49"/>
    <mergeCell ref="I29:K29"/>
    <mergeCell ref="A34:D34"/>
    <mergeCell ref="A33:D33"/>
    <mergeCell ref="A32:D32"/>
    <mergeCell ref="A31:D31"/>
    <mergeCell ref="A29:D29"/>
    <mergeCell ref="A28:D28"/>
    <mergeCell ref="A27:D27"/>
    <mergeCell ref="A26:D26"/>
    <mergeCell ref="A25:D25"/>
    <mergeCell ref="A24:D24"/>
    <mergeCell ref="A23:D23"/>
    <mergeCell ref="A22:D22"/>
    <mergeCell ref="A21:D21"/>
    <mergeCell ref="A20:D20"/>
    <mergeCell ref="A19:D19"/>
    <mergeCell ref="A18:D18"/>
    <mergeCell ref="A17:D17"/>
    <mergeCell ref="A16:D16"/>
    <mergeCell ref="A15:D15"/>
    <mergeCell ref="A14:D14"/>
    <mergeCell ref="A8:D8"/>
    <mergeCell ref="A13:D13"/>
    <mergeCell ref="A12:D12"/>
    <mergeCell ref="A11:D11"/>
    <mergeCell ref="A10:D10"/>
    <mergeCell ref="A9:D9"/>
  </mergeCells>
  <phoneticPr fontId="3" type="noConversion"/>
  <pageMargins left="0.28000000000000003" right="0.18" top="0.8" bottom="0.73" header="0.39" footer="0.5"/>
  <pageSetup scale="95"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0"/>
  <sheetViews>
    <sheetView topLeftCell="A10" zoomScale="90" zoomScaleNormal="90" workbookViewId="0">
      <selection activeCell="N3" sqref="N3"/>
    </sheetView>
  </sheetViews>
  <sheetFormatPr defaultColWidth="9.1796875" defaultRowHeight="13" x14ac:dyDescent="0.3"/>
  <cols>
    <col min="1" max="3" width="4.1796875" style="1" customWidth="1"/>
    <col min="4" max="4" width="36" style="1" customWidth="1"/>
    <col min="5" max="7" width="12" style="1" customWidth="1"/>
    <col min="8" max="8" width="12.7265625" style="1" customWidth="1"/>
    <col min="9" max="9" width="11.1796875" style="1" customWidth="1"/>
    <col min="10" max="10" width="12.453125" style="1" customWidth="1"/>
    <col min="11" max="11" width="10.1796875" style="1" customWidth="1"/>
    <col min="12" max="12" width="11" style="1" customWidth="1"/>
    <col min="13" max="13" width="9.1796875" style="1"/>
    <col min="14" max="14" width="11.26953125" style="1" customWidth="1"/>
    <col min="15" max="16384" width="9.1796875" style="1"/>
  </cols>
  <sheetData>
    <row r="1" spans="1:15" s="64" customFormat="1" ht="19.5" customHeight="1" x14ac:dyDescent="0.3">
      <c r="A1" s="215" t="s">
        <v>39</v>
      </c>
      <c r="B1" s="215"/>
      <c r="C1" s="215"/>
      <c r="D1" s="235" t="s">
        <v>138</v>
      </c>
      <c r="E1" s="235"/>
      <c r="F1" s="235"/>
      <c r="G1" s="236"/>
      <c r="H1" s="236"/>
      <c r="I1" s="236"/>
      <c r="J1" s="236"/>
      <c r="K1" s="236"/>
      <c r="L1" s="236"/>
    </row>
    <row r="2" spans="1:15" s="65" customFormat="1" ht="22.5" customHeight="1" x14ac:dyDescent="0.3">
      <c r="E2" s="66">
        <v>0.86956500000000003</v>
      </c>
      <c r="F2" s="67"/>
      <c r="G2" s="67"/>
      <c r="H2" s="67"/>
      <c r="I2" s="63">
        <v>123.94</v>
      </c>
      <c r="J2" s="63">
        <v>157.61000000000001</v>
      </c>
      <c r="K2" s="63">
        <v>62.52</v>
      </c>
    </row>
    <row r="3" spans="1:15" ht="78" x14ac:dyDescent="0.3">
      <c r="A3" s="191" t="s">
        <v>13</v>
      </c>
      <c r="B3" s="192"/>
      <c r="C3" s="192"/>
      <c r="D3" s="193"/>
      <c r="E3" s="16" t="s">
        <v>242</v>
      </c>
      <c r="F3" s="16" t="s">
        <v>243</v>
      </c>
      <c r="G3" s="17" t="s">
        <v>25</v>
      </c>
      <c r="H3" s="16" t="s">
        <v>68</v>
      </c>
      <c r="I3" s="18" t="s">
        <v>83</v>
      </c>
      <c r="J3" s="18" t="s">
        <v>84</v>
      </c>
      <c r="K3" s="18" t="s">
        <v>85</v>
      </c>
      <c r="L3" s="19" t="s">
        <v>121</v>
      </c>
    </row>
    <row r="4" spans="1:15" s="20" customFormat="1" x14ac:dyDescent="0.3">
      <c r="A4" s="179" t="s">
        <v>7</v>
      </c>
      <c r="B4" s="180"/>
      <c r="C4" s="180"/>
      <c r="D4" s="181"/>
      <c r="E4" s="24" t="s">
        <v>9</v>
      </c>
      <c r="F4" s="25"/>
      <c r="G4" s="25"/>
      <c r="H4" s="25"/>
      <c r="I4" s="25"/>
      <c r="J4" s="25"/>
      <c r="K4" s="25"/>
      <c r="L4" s="26"/>
    </row>
    <row r="5" spans="1:15" s="20" customFormat="1" x14ac:dyDescent="0.3">
      <c r="A5" s="179" t="s">
        <v>8</v>
      </c>
      <c r="B5" s="180"/>
      <c r="C5" s="180"/>
      <c r="D5" s="181"/>
      <c r="E5" s="24" t="s">
        <v>9</v>
      </c>
      <c r="F5" s="25"/>
      <c r="G5" s="25"/>
      <c r="H5" s="25"/>
      <c r="I5" s="25"/>
      <c r="J5" s="25"/>
      <c r="K5" s="25"/>
      <c r="L5" s="26"/>
    </row>
    <row r="6" spans="1:15" s="20" customFormat="1" ht="25" customHeight="1" x14ac:dyDescent="0.3">
      <c r="A6" s="185" t="s">
        <v>32</v>
      </c>
      <c r="B6" s="186"/>
      <c r="C6" s="186"/>
      <c r="D6" s="187"/>
      <c r="E6" s="24" t="s">
        <v>9</v>
      </c>
      <c r="F6" s="25"/>
      <c r="G6" s="25"/>
      <c r="H6" s="25"/>
      <c r="I6" s="25"/>
      <c r="J6" s="25"/>
      <c r="K6" s="25"/>
      <c r="L6" s="26"/>
      <c r="N6" s="163">
        <f>I37/Responses!E15</f>
        <v>110.97500000000001</v>
      </c>
      <c r="O6" s="20" t="s">
        <v>204</v>
      </c>
    </row>
    <row r="7" spans="1:15" s="20" customFormat="1" x14ac:dyDescent="0.3">
      <c r="A7" s="179" t="s">
        <v>33</v>
      </c>
      <c r="B7" s="180"/>
      <c r="C7" s="180"/>
      <c r="D7" s="181"/>
      <c r="E7" s="24"/>
      <c r="F7" s="25"/>
      <c r="G7" s="25"/>
      <c r="H7" s="25"/>
      <c r="I7" s="25"/>
      <c r="J7" s="25"/>
      <c r="K7" s="25"/>
      <c r="L7" s="26"/>
    </row>
    <row r="8" spans="1:15" s="20" customFormat="1" x14ac:dyDescent="0.3">
      <c r="A8" s="179" t="s">
        <v>65</v>
      </c>
      <c r="B8" s="180"/>
      <c r="C8" s="180"/>
      <c r="D8" s="181"/>
      <c r="E8" s="70">
        <v>1</v>
      </c>
      <c r="F8" s="71">
        <v>1</v>
      </c>
      <c r="G8" s="71">
        <v>1</v>
      </c>
      <c r="H8" s="71">
        <v>2</v>
      </c>
      <c r="I8" s="30">
        <f>H8*G8</f>
        <v>2</v>
      </c>
      <c r="J8" s="31">
        <f>I8*0.05</f>
        <v>0.1</v>
      </c>
      <c r="K8" s="36">
        <f>I8*0.1</f>
        <v>0.2</v>
      </c>
      <c r="L8" s="32">
        <f>(I8*$I$2)+(J8*$J$2)+(K8*$K$2)</f>
        <v>276.14500000000004</v>
      </c>
    </row>
    <row r="9" spans="1:15" s="20" customFormat="1" x14ac:dyDescent="0.3">
      <c r="A9" s="179" t="s">
        <v>14</v>
      </c>
      <c r="B9" s="180"/>
      <c r="C9" s="180"/>
      <c r="D9" s="181"/>
      <c r="E9" s="72"/>
      <c r="F9" s="25"/>
      <c r="G9" s="25"/>
      <c r="H9" s="25"/>
      <c r="I9" s="25"/>
      <c r="J9" s="25"/>
      <c r="K9" s="25"/>
      <c r="L9" s="26"/>
    </row>
    <row r="10" spans="1:15" s="20" customFormat="1" ht="15.5" x14ac:dyDescent="0.3">
      <c r="A10" s="179" t="s">
        <v>87</v>
      </c>
      <c r="B10" s="180"/>
      <c r="C10" s="180"/>
      <c r="D10" s="181"/>
      <c r="E10" s="34">
        <v>24</v>
      </c>
      <c r="F10" s="25">
        <v>1</v>
      </c>
      <c r="G10" s="30">
        <f>E10*F10</f>
        <v>24</v>
      </c>
      <c r="H10" s="25">
        <v>0</v>
      </c>
      <c r="I10" s="30">
        <f>G10*H10</f>
        <v>0</v>
      </c>
      <c r="J10" s="30">
        <f>I10*0.05</f>
        <v>0</v>
      </c>
      <c r="K10" s="30">
        <f>I10*0.1</f>
        <v>0</v>
      </c>
      <c r="L10" s="35">
        <f>(I10*$I$2)+(J10*$J$2)+(K10*$K$2)</f>
        <v>0</v>
      </c>
    </row>
    <row r="11" spans="1:15" s="20" customFormat="1" ht="15.5" x14ac:dyDescent="0.3">
      <c r="A11" s="179" t="s">
        <v>100</v>
      </c>
      <c r="B11" s="180"/>
      <c r="C11" s="180"/>
      <c r="D11" s="181"/>
      <c r="E11" s="34">
        <v>24</v>
      </c>
      <c r="F11" s="25">
        <v>0.2</v>
      </c>
      <c r="G11" s="36">
        <f>E11*F11</f>
        <v>4.8000000000000007</v>
      </c>
      <c r="H11" s="25">
        <v>0</v>
      </c>
      <c r="I11" s="30">
        <f>G11*H11</f>
        <v>0</v>
      </c>
      <c r="J11" s="30">
        <f>I11*0.05</f>
        <v>0</v>
      </c>
      <c r="K11" s="30">
        <f>I11*0.1</f>
        <v>0</v>
      </c>
      <c r="L11" s="35">
        <f>(I11*$I$2)+(J11*$J$2)+(K11*$K$2)</f>
        <v>0</v>
      </c>
    </row>
    <row r="12" spans="1:15" s="20" customFormat="1" ht="15.5" x14ac:dyDescent="0.3">
      <c r="A12" s="179" t="s">
        <v>69</v>
      </c>
      <c r="B12" s="180"/>
      <c r="C12" s="180"/>
      <c r="D12" s="181"/>
      <c r="E12" s="34">
        <v>4</v>
      </c>
      <c r="F12" s="25">
        <v>1.2</v>
      </c>
      <c r="G12" s="36">
        <f>E12*F12</f>
        <v>4.8</v>
      </c>
      <c r="H12" s="25">
        <v>0</v>
      </c>
      <c r="I12" s="30">
        <f>G12*H12</f>
        <v>0</v>
      </c>
      <c r="J12" s="30">
        <f>I12*0.05</f>
        <v>0</v>
      </c>
      <c r="K12" s="30">
        <f>I12*0.1</f>
        <v>0</v>
      </c>
      <c r="L12" s="35">
        <f>(I12*$I$2)+(J12*$J$2)+(K12*$K$2)</f>
        <v>0</v>
      </c>
    </row>
    <row r="13" spans="1:15" s="20" customFormat="1" ht="15.5" x14ac:dyDescent="0.3">
      <c r="A13" s="180" t="s">
        <v>89</v>
      </c>
      <c r="B13" s="180"/>
      <c r="C13" s="180"/>
      <c r="D13" s="181"/>
      <c r="E13" s="36">
        <v>0.5</v>
      </c>
      <c r="F13" s="73">
        <v>365</v>
      </c>
      <c r="G13" s="36">
        <f>E13*F13</f>
        <v>182.5</v>
      </c>
      <c r="H13" s="73">
        <v>2</v>
      </c>
      <c r="I13" s="30">
        <f>H13*G13</f>
        <v>365</v>
      </c>
      <c r="J13" s="31">
        <f>I13*0.05</f>
        <v>18.25</v>
      </c>
      <c r="K13" s="36">
        <f>I13*0.1</f>
        <v>36.5</v>
      </c>
      <c r="L13" s="32">
        <f>(I13*$I$2)+(J13*$J$2)+(K13*$K$2)</f>
        <v>50396.462500000001</v>
      </c>
    </row>
    <row r="14" spans="1:15" s="20" customFormat="1" x14ac:dyDescent="0.3">
      <c r="A14" s="179" t="s">
        <v>15</v>
      </c>
      <c r="B14" s="180"/>
      <c r="C14" s="180"/>
      <c r="D14" s="181"/>
      <c r="E14" s="45" t="s">
        <v>47</v>
      </c>
      <c r="F14" s="40"/>
      <c r="G14" s="40"/>
      <c r="H14" s="40"/>
      <c r="I14" s="40"/>
      <c r="J14" s="40"/>
      <c r="K14" s="40"/>
      <c r="L14" s="26"/>
    </row>
    <row r="15" spans="1:15" s="20" customFormat="1" x14ac:dyDescent="0.3">
      <c r="A15" s="179" t="s">
        <v>16</v>
      </c>
      <c r="B15" s="180"/>
      <c r="C15" s="180"/>
      <c r="D15" s="181"/>
      <c r="E15" s="45" t="s">
        <v>47</v>
      </c>
      <c r="F15" s="40"/>
      <c r="G15" s="40"/>
      <c r="H15" s="40"/>
      <c r="I15" s="40"/>
      <c r="J15" s="40"/>
      <c r="K15" s="40"/>
      <c r="L15" s="26"/>
    </row>
    <row r="16" spans="1:15" s="20" customFormat="1" x14ac:dyDescent="0.3">
      <c r="A16" s="179" t="s">
        <v>17</v>
      </c>
      <c r="B16" s="180"/>
      <c r="C16" s="180"/>
      <c r="D16" s="181"/>
      <c r="E16" s="24"/>
      <c r="F16" s="25"/>
      <c r="G16" s="25"/>
      <c r="H16" s="25"/>
      <c r="I16" s="25"/>
      <c r="J16" s="25"/>
      <c r="K16" s="25"/>
      <c r="L16" s="26"/>
    </row>
    <row r="17" spans="1:14" s="20" customFormat="1" ht="15.5" x14ac:dyDescent="0.3">
      <c r="A17" s="179" t="s">
        <v>70</v>
      </c>
      <c r="B17" s="180"/>
      <c r="C17" s="180"/>
      <c r="D17" s="181"/>
      <c r="E17" s="34">
        <v>2</v>
      </c>
      <c r="F17" s="25">
        <v>1</v>
      </c>
      <c r="G17" s="30">
        <f t="shared" ref="G17:G24" si="0">E17*F17</f>
        <v>2</v>
      </c>
      <c r="H17" s="25">
        <v>0</v>
      </c>
      <c r="I17" s="30">
        <f t="shared" ref="I17:I24" si="1">G17*H17</f>
        <v>0</v>
      </c>
      <c r="J17" s="30">
        <f t="shared" ref="J17:J24" si="2">I17*0.05</f>
        <v>0</v>
      </c>
      <c r="K17" s="30">
        <f t="shared" ref="K17:K24" si="3">I17*0.1</f>
        <v>0</v>
      </c>
      <c r="L17" s="35">
        <f t="shared" ref="L17:L23" si="4">(I17*$I$2)+(J17*$J$2)+(K17*$K$2)</f>
        <v>0</v>
      </c>
    </row>
    <row r="18" spans="1:14" s="20" customFormat="1" ht="15.5" x14ac:dyDescent="0.3">
      <c r="A18" s="179" t="s">
        <v>71</v>
      </c>
      <c r="B18" s="180"/>
      <c r="C18" s="180"/>
      <c r="D18" s="181"/>
      <c r="E18" s="34">
        <v>2</v>
      </c>
      <c r="F18" s="25">
        <v>1</v>
      </c>
      <c r="G18" s="30">
        <f t="shared" si="0"/>
        <v>2</v>
      </c>
      <c r="H18" s="25">
        <v>0</v>
      </c>
      <c r="I18" s="30">
        <f t="shared" si="1"/>
        <v>0</v>
      </c>
      <c r="J18" s="30">
        <f t="shared" si="2"/>
        <v>0</v>
      </c>
      <c r="K18" s="30">
        <f t="shared" si="3"/>
        <v>0</v>
      </c>
      <c r="L18" s="35">
        <f t="shared" si="4"/>
        <v>0</v>
      </c>
    </row>
    <row r="19" spans="1:14" s="20" customFormat="1" ht="15.5" x14ac:dyDescent="0.3">
      <c r="A19" s="179" t="s">
        <v>112</v>
      </c>
      <c r="B19" s="180"/>
      <c r="C19" s="180"/>
      <c r="D19" s="181"/>
      <c r="E19" s="30">
        <v>2</v>
      </c>
      <c r="F19" s="25">
        <v>1</v>
      </c>
      <c r="G19" s="30">
        <f t="shared" si="0"/>
        <v>2</v>
      </c>
      <c r="H19" s="25">
        <v>0</v>
      </c>
      <c r="I19" s="30">
        <f t="shared" si="1"/>
        <v>0</v>
      </c>
      <c r="J19" s="30">
        <f t="shared" si="2"/>
        <v>0</v>
      </c>
      <c r="K19" s="30">
        <f t="shared" si="3"/>
        <v>0</v>
      </c>
      <c r="L19" s="35">
        <f t="shared" si="4"/>
        <v>0</v>
      </c>
    </row>
    <row r="20" spans="1:14" s="20" customFormat="1" ht="15.5" x14ac:dyDescent="0.3">
      <c r="A20" s="221" t="s">
        <v>91</v>
      </c>
      <c r="B20" s="221"/>
      <c r="C20" s="221"/>
      <c r="D20" s="222"/>
      <c r="E20" s="30">
        <v>2</v>
      </c>
      <c r="F20" s="25">
        <v>1</v>
      </c>
      <c r="G20" s="30">
        <f t="shared" si="0"/>
        <v>2</v>
      </c>
      <c r="H20" s="25">
        <v>0</v>
      </c>
      <c r="I20" s="30">
        <f t="shared" si="1"/>
        <v>0</v>
      </c>
      <c r="J20" s="30">
        <f t="shared" si="2"/>
        <v>0</v>
      </c>
      <c r="K20" s="30">
        <f t="shared" si="3"/>
        <v>0</v>
      </c>
      <c r="L20" s="35">
        <f t="shared" si="4"/>
        <v>0</v>
      </c>
    </row>
    <row r="21" spans="1:14" s="20" customFormat="1" ht="28.9" customHeight="1" x14ac:dyDescent="0.3">
      <c r="A21" s="219" t="s">
        <v>105</v>
      </c>
      <c r="B21" s="219"/>
      <c r="C21" s="219"/>
      <c r="D21" s="220"/>
      <c r="E21" s="30">
        <v>2</v>
      </c>
      <c r="F21" s="25">
        <v>1</v>
      </c>
      <c r="G21" s="30">
        <f t="shared" si="0"/>
        <v>2</v>
      </c>
      <c r="H21" s="25">
        <v>0</v>
      </c>
      <c r="I21" s="30">
        <f t="shared" si="1"/>
        <v>0</v>
      </c>
      <c r="J21" s="30">
        <f t="shared" si="2"/>
        <v>0</v>
      </c>
      <c r="K21" s="30">
        <f t="shared" si="3"/>
        <v>0</v>
      </c>
      <c r="L21" s="35">
        <f t="shared" si="4"/>
        <v>0</v>
      </c>
    </row>
    <row r="22" spans="1:14" s="20" customFormat="1" x14ac:dyDescent="0.3">
      <c r="A22" s="179" t="s">
        <v>4</v>
      </c>
      <c r="B22" s="180"/>
      <c r="C22" s="180"/>
      <c r="D22" s="181"/>
      <c r="E22" s="30">
        <v>2</v>
      </c>
      <c r="F22" s="25">
        <v>1</v>
      </c>
      <c r="G22" s="30">
        <f t="shared" si="0"/>
        <v>2</v>
      </c>
      <c r="H22" s="25">
        <v>0</v>
      </c>
      <c r="I22" s="30">
        <f t="shared" si="1"/>
        <v>0</v>
      </c>
      <c r="J22" s="30">
        <f t="shared" si="2"/>
        <v>0</v>
      </c>
      <c r="K22" s="30">
        <f t="shared" si="3"/>
        <v>0</v>
      </c>
      <c r="L22" s="35">
        <f t="shared" si="4"/>
        <v>0</v>
      </c>
    </row>
    <row r="23" spans="1:14" s="20" customFormat="1" ht="15.5" x14ac:dyDescent="0.3">
      <c r="A23" s="179" t="s">
        <v>113</v>
      </c>
      <c r="B23" s="180"/>
      <c r="C23" s="180"/>
      <c r="D23" s="181"/>
      <c r="E23" s="30">
        <v>4</v>
      </c>
      <c r="F23" s="25">
        <v>1</v>
      </c>
      <c r="G23" s="30">
        <f t="shared" si="0"/>
        <v>4</v>
      </c>
      <c r="H23" s="25">
        <v>0</v>
      </c>
      <c r="I23" s="30">
        <f t="shared" si="1"/>
        <v>0</v>
      </c>
      <c r="J23" s="30">
        <f t="shared" si="2"/>
        <v>0</v>
      </c>
      <c r="K23" s="30">
        <f t="shared" si="3"/>
        <v>0</v>
      </c>
      <c r="L23" s="35">
        <f t="shared" si="4"/>
        <v>0</v>
      </c>
    </row>
    <row r="24" spans="1:14" s="20" customFormat="1" ht="30" customHeight="1" x14ac:dyDescent="0.3">
      <c r="A24" s="185" t="s">
        <v>114</v>
      </c>
      <c r="B24" s="186"/>
      <c r="C24" s="186"/>
      <c r="D24" s="187"/>
      <c r="E24" s="30">
        <v>4</v>
      </c>
      <c r="F24" s="25">
        <v>2</v>
      </c>
      <c r="G24" s="30">
        <f t="shared" si="0"/>
        <v>8</v>
      </c>
      <c r="H24" s="25">
        <v>2</v>
      </c>
      <c r="I24" s="30">
        <f t="shared" si="1"/>
        <v>16</v>
      </c>
      <c r="J24" s="36">
        <f t="shared" si="2"/>
        <v>0.8</v>
      </c>
      <c r="K24" s="30">
        <f t="shared" si="3"/>
        <v>1.6</v>
      </c>
      <c r="L24" s="32">
        <f>(I24*$I$2)+(J24*$J$2)+(K24*$K$2)</f>
        <v>2209.1600000000003</v>
      </c>
      <c r="N24" s="74"/>
    </row>
    <row r="25" spans="1:14" s="20" customFormat="1" x14ac:dyDescent="0.3">
      <c r="A25" s="188" t="s">
        <v>67</v>
      </c>
      <c r="B25" s="189"/>
      <c r="C25" s="189"/>
      <c r="D25" s="190"/>
      <c r="E25" s="24"/>
      <c r="F25" s="25"/>
      <c r="G25" s="25"/>
      <c r="H25" s="25"/>
      <c r="I25" s="224">
        <f>SUM(I8:K24)</f>
        <v>440.45000000000005</v>
      </c>
      <c r="J25" s="225"/>
      <c r="K25" s="226"/>
      <c r="L25" s="44">
        <f>SUM(L8:L24)</f>
        <v>52881.767500000002</v>
      </c>
    </row>
    <row r="26" spans="1:14" s="20" customFormat="1" x14ac:dyDescent="0.3">
      <c r="A26" s="179" t="s">
        <v>3</v>
      </c>
      <c r="B26" s="180"/>
      <c r="C26" s="180"/>
      <c r="D26" s="181"/>
      <c r="E26" s="24"/>
      <c r="F26" s="25"/>
      <c r="G26" s="25"/>
      <c r="H26" s="25"/>
      <c r="I26" s="25"/>
      <c r="J26" s="25"/>
      <c r="K26" s="25"/>
      <c r="L26" s="26"/>
    </row>
    <row r="27" spans="1:14" s="20" customFormat="1" x14ac:dyDescent="0.3">
      <c r="A27" s="179" t="s">
        <v>44</v>
      </c>
      <c r="B27" s="180"/>
      <c r="C27" s="180"/>
      <c r="D27" s="181"/>
      <c r="E27" s="45" t="s">
        <v>48</v>
      </c>
      <c r="F27" s="40"/>
      <c r="G27" s="40"/>
      <c r="H27" s="40"/>
      <c r="I27" s="40"/>
      <c r="J27" s="40"/>
      <c r="K27" s="40"/>
      <c r="L27" s="26"/>
    </row>
    <row r="28" spans="1:14" s="20" customFormat="1" x14ac:dyDescent="0.3">
      <c r="A28" s="179" t="s">
        <v>18</v>
      </c>
      <c r="B28" s="180"/>
      <c r="C28" s="180"/>
      <c r="D28" s="181"/>
      <c r="E28" s="45" t="s">
        <v>49</v>
      </c>
      <c r="F28" s="40"/>
      <c r="G28" s="40"/>
      <c r="H28" s="40"/>
      <c r="I28" s="40"/>
      <c r="J28" s="40"/>
      <c r="K28" s="40"/>
      <c r="L28" s="26"/>
    </row>
    <row r="29" spans="1:14" s="20" customFormat="1" x14ac:dyDescent="0.3">
      <c r="A29" s="179" t="s">
        <v>19</v>
      </c>
      <c r="B29" s="180"/>
      <c r="C29" s="180"/>
      <c r="D29" s="181"/>
      <c r="E29" s="45" t="s">
        <v>49</v>
      </c>
      <c r="F29" s="40"/>
      <c r="G29" s="40"/>
      <c r="H29" s="40"/>
      <c r="I29" s="40"/>
      <c r="J29" s="40"/>
      <c r="K29" s="40"/>
      <c r="L29" s="26"/>
    </row>
    <row r="30" spans="1:14" s="20" customFormat="1" x14ac:dyDescent="0.3">
      <c r="A30" s="179" t="s">
        <v>20</v>
      </c>
      <c r="B30" s="180"/>
      <c r="C30" s="180"/>
      <c r="D30" s="181"/>
      <c r="E30" s="24" t="s">
        <v>9</v>
      </c>
      <c r="F30" s="40"/>
      <c r="G30" s="40"/>
      <c r="H30" s="40"/>
      <c r="I30" s="40"/>
      <c r="J30" s="40"/>
      <c r="K30" s="40"/>
      <c r="L30" s="26"/>
    </row>
    <row r="31" spans="1:14" s="20" customFormat="1" ht="15.5" x14ac:dyDescent="0.3">
      <c r="A31" s="179" t="s">
        <v>115</v>
      </c>
      <c r="B31" s="180"/>
      <c r="C31" s="180"/>
      <c r="D31" s="181"/>
      <c r="E31" s="24"/>
      <c r="F31" s="25"/>
      <c r="G31" s="25"/>
      <c r="H31" s="25"/>
      <c r="I31" s="25"/>
      <c r="J31" s="25"/>
      <c r="K31" s="25"/>
      <c r="L31" s="26"/>
    </row>
    <row r="32" spans="1:14" s="20" customFormat="1" x14ac:dyDescent="0.3">
      <c r="A32" s="179" t="s">
        <v>6</v>
      </c>
      <c r="B32" s="180"/>
      <c r="C32" s="180"/>
      <c r="D32" s="181"/>
      <c r="E32" s="80">
        <v>1.5</v>
      </c>
      <c r="F32" s="25">
        <v>1</v>
      </c>
      <c r="G32" s="31">
        <f>E32*F32</f>
        <v>1.5</v>
      </c>
      <c r="H32" s="25">
        <v>2</v>
      </c>
      <c r="I32" s="30">
        <f>G32*H32</f>
        <v>3</v>
      </c>
      <c r="J32" s="47">
        <f>I32*0.05</f>
        <v>0.15000000000000002</v>
      </c>
      <c r="K32" s="36">
        <f>I32*0.1</f>
        <v>0.30000000000000004</v>
      </c>
      <c r="L32" s="32">
        <f>(I32*$I$2)+(J32*$J$2)+(K32*$K$2)</f>
        <v>414.21750000000003</v>
      </c>
    </row>
    <row r="33" spans="1:13" s="20" customFormat="1" x14ac:dyDescent="0.3">
      <c r="A33" s="179" t="s">
        <v>30</v>
      </c>
      <c r="B33" s="180"/>
      <c r="C33" s="180"/>
      <c r="D33" s="181"/>
      <c r="E33" s="45" t="s">
        <v>49</v>
      </c>
      <c r="F33" s="48"/>
      <c r="G33" s="48"/>
      <c r="H33" s="48"/>
      <c r="I33" s="48"/>
      <c r="J33" s="48"/>
      <c r="K33" s="49"/>
      <c r="L33" s="32"/>
    </row>
    <row r="34" spans="1:13" s="20" customFormat="1" x14ac:dyDescent="0.3">
      <c r="A34" s="179" t="s">
        <v>21</v>
      </c>
      <c r="B34" s="180"/>
      <c r="C34" s="180"/>
      <c r="D34" s="181"/>
      <c r="E34" s="24" t="s">
        <v>9</v>
      </c>
      <c r="F34" s="25"/>
      <c r="G34" s="25"/>
      <c r="H34" s="25"/>
      <c r="I34" s="25"/>
      <c r="J34" s="25"/>
      <c r="K34" s="25"/>
      <c r="L34" s="26"/>
    </row>
    <row r="35" spans="1:13" s="20" customFormat="1" x14ac:dyDescent="0.3">
      <c r="A35" s="179" t="s">
        <v>22</v>
      </c>
      <c r="B35" s="180"/>
      <c r="C35" s="180"/>
      <c r="D35" s="181"/>
      <c r="E35" s="24" t="s">
        <v>9</v>
      </c>
      <c r="F35" s="25"/>
      <c r="G35" s="25"/>
      <c r="H35" s="25"/>
      <c r="I35" s="25"/>
      <c r="J35" s="25"/>
      <c r="K35" s="25"/>
      <c r="L35" s="26"/>
    </row>
    <row r="36" spans="1:13" s="20" customFormat="1" x14ac:dyDescent="0.3">
      <c r="A36" s="188" t="s">
        <v>66</v>
      </c>
      <c r="B36" s="189"/>
      <c r="C36" s="189"/>
      <c r="D36" s="190"/>
      <c r="E36" s="25"/>
      <c r="F36" s="25"/>
      <c r="G36" s="25"/>
      <c r="H36" s="25"/>
      <c r="I36" s="201">
        <f>SUM(I27:K35)</f>
        <v>3.45</v>
      </c>
      <c r="J36" s="202"/>
      <c r="K36" s="203"/>
      <c r="L36" s="44">
        <f>SUM(L32:L35)</f>
        <v>414.21750000000003</v>
      </c>
    </row>
    <row r="37" spans="1:13" s="20" customFormat="1" ht="15" x14ac:dyDescent="0.3">
      <c r="A37" s="211" t="s">
        <v>73</v>
      </c>
      <c r="B37" s="212"/>
      <c r="C37" s="212"/>
      <c r="D37" s="213"/>
      <c r="E37" s="24"/>
      <c r="F37" s="25"/>
      <c r="G37" s="25"/>
      <c r="H37" s="25"/>
      <c r="I37" s="201">
        <f>SUM(I36,I25)</f>
        <v>443.90000000000003</v>
      </c>
      <c r="J37" s="202"/>
      <c r="K37" s="203"/>
      <c r="L37" s="44">
        <f>ROUND(L25+L36,-2)</f>
        <v>53300</v>
      </c>
    </row>
    <row r="38" spans="1:13" s="20" customFormat="1" ht="15" x14ac:dyDescent="0.3">
      <c r="A38" s="208" t="s">
        <v>74</v>
      </c>
      <c r="B38" s="209"/>
      <c r="C38" s="209"/>
      <c r="D38" s="210"/>
      <c r="E38" s="55"/>
      <c r="F38" s="5"/>
      <c r="G38" s="5"/>
      <c r="H38" s="5"/>
      <c r="I38" s="5"/>
      <c r="J38" s="5"/>
      <c r="K38" s="5"/>
      <c r="L38" s="56">
        <f>SUM('Capital O&amp;M'!G13:G14)</f>
        <v>16800</v>
      </c>
    </row>
    <row r="39" spans="1:13" s="20" customFormat="1" ht="15" x14ac:dyDescent="0.3">
      <c r="A39" s="208" t="s">
        <v>75</v>
      </c>
      <c r="B39" s="209"/>
      <c r="C39" s="209"/>
      <c r="D39" s="210"/>
      <c r="E39" s="59"/>
      <c r="F39" s="59"/>
      <c r="G39" s="59"/>
      <c r="H39" s="59"/>
      <c r="I39" s="60"/>
      <c r="J39" s="60"/>
      <c r="K39" s="60"/>
      <c r="L39" s="56">
        <f>SUM(L37:L38)</f>
        <v>70100</v>
      </c>
    </row>
    <row r="40" spans="1:13" s="20" customFormat="1" x14ac:dyDescent="0.3">
      <c r="K40" s="61"/>
      <c r="L40" s="61"/>
    </row>
    <row r="41" spans="1:13" s="20" customFormat="1" x14ac:dyDescent="0.3">
      <c r="A41" s="196"/>
      <c r="B41" s="197"/>
      <c r="C41" s="197"/>
      <c r="D41" s="197"/>
      <c r="E41" s="197"/>
      <c r="F41" s="197"/>
      <c r="G41" s="197"/>
      <c r="H41" s="197"/>
      <c r="I41" s="197"/>
      <c r="J41" s="197"/>
      <c r="K41" s="61"/>
    </row>
    <row r="42" spans="1:13" s="20" customFormat="1" x14ac:dyDescent="0.3">
      <c r="A42" s="223" t="s">
        <v>11</v>
      </c>
      <c r="B42" s="223"/>
      <c r="C42" s="223"/>
      <c r="D42" s="223"/>
      <c r="E42" s="223"/>
      <c r="F42" s="223"/>
      <c r="G42" s="223"/>
      <c r="H42" s="223"/>
      <c r="I42" s="223"/>
      <c r="J42" s="223"/>
      <c r="K42" s="223"/>
      <c r="L42" s="223"/>
    </row>
    <row r="43" spans="1:13" s="20" customFormat="1" ht="39.75" customHeight="1" x14ac:dyDescent="0.3">
      <c r="A43" s="204" t="s">
        <v>116</v>
      </c>
      <c r="B43" s="204"/>
      <c r="C43" s="204"/>
      <c r="D43" s="204"/>
      <c r="E43" s="204"/>
      <c r="F43" s="204"/>
      <c r="G43" s="204"/>
      <c r="H43" s="204"/>
      <c r="I43" s="204"/>
      <c r="J43" s="204"/>
      <c r="K43" s="204"/>
      <c r="L43" s="204"/>
    </row>
    <row r="44" spans="1:13" s="20" customFormat="1" ht="60" customHeight="1" x14ac:dyDescent="0.3">
      <c r="A44" s="204" t="s">
        <v>230</v>
      </c>
      <c r="B44" s="204"/>
      <c r="C44" s="204"/>
      <c r="D44" s="204"/>
      <c r="E44" s="204"/>
      <c r="F44" s="204"/>
      <c r="G44" s="204"/>
      <c r="H44" s="204"/>
      <c r="I44" s="204"/>
      <c r="J44" s="204"/>
      <c r="K44" s="204"/>
      <c r="L44" s="204"/>
      <c r="M44" s="164"/>
    </row>
    <row r="45" spans="1:13" s="20" customFormat="1" ht="12.65" customHeight="1" x14ac:dyDescent="0.3">
      <c r="A45" s="206" t="s">
        <v>77</v>
      </c>
      <c r="B45" s="206"/>
      <c r="C45" s="206"/>
      <c r="D45" s="206"/>
      <c r="E45" s="206"/>
      <c r="F45" s="206"/>
      <c r="G45" s="206"/>
      <c r="H45" s="206"/>
      <c r="I45" s="206"/>
      <c r="J45" s="206"/>
      <c r="K45" s="206"/>
      <c r="L45" s="206"/>
    </row>
    <row r="46" spans="1:13" s="20" customFormat="1" x14ac:dyDescent="0.3">
      <c r="A46" s="204" t="s">
        <v>78</v>
      </c>
      <c r="B46" s="204"/>
      <c r="C46" s="204"/>
      <c r="D46" s="204"/>
      <c r="E46" s="204"/>
      <c r="F46" s="204"/>
      <c r="G46" s="204"/>
      <c r="H46" s="204"/>
      <c r="I46" s="204"/>
      <c r="J46" s="204"/>
      <c r="K46" s="204"/>
      <c r="L46" s="204"/>
    </row>
    <row r="47" spans="1:13" s="20" customFormat="1" ht="32.25" customHeight="1" x14ac:dyDescent="0.3">
      <c r="A47" s="204" t="s">
        <v>117</v>
      </c>
      <c r="B47" s="204"/>
      <c r="C47" s="204"/>
      <c r="D47" s="204"/>
      <c r="E47" s="204"/>
      <c r="F47" s="204"/>
      <c r="G47" s="204"/>
      <c r="H47" s="204"/>
      <c r="I47" s="204"/>
      <c r="J47" s="204"/>
      <c r="K47" s="204"/>
      <c r="L47" s="204"/>
    </row>
    <row r="48" spans="1:13" s="20" customFormat="1" ht="45" customHeight="1" x14ac:dyDescent="0.3">
      <c r="A48" s="204" t="s">
        <v>235</v>
      </c>
      <c r="B48" s="204"/>
      <c r="C48" s="204"/>
      <c r="D48" s="204"/>
      <c r="E48" s="204"/>
      <c r="F48" s="204"/>
      <c r="G48" s="204"/>
      <c r="H48" s="204"/>
      <c r="I48" s="204"/>
      <c r="J48" s="204"/>
      <c r="K48" s="204"/>
      <c r="L48" s="204"/>
    </row>
    <row r="49" spans="1:12" s="20" customFormat="1" x14ac:dyDescent="0.3">
      <c r="A49" s="204" t="s">
        <v>236</v>
      </c>
      <c r="B49" s="204"/>
      <c r="C49" s="204"/>
      <c r="D49" s="204"/>
      <c r="E49" s="204"/>
      <c r="F49" s="204"/>
      <c r="G49" s="204"/>
      <c r="H49" s="204"/>
      <c r="I49" s="204"/>
      <c r="J49" s="204"/>
      <c r="K49" s="204"/>
      <c r="L49" s="204"/>
    </row>
    <row r="50" spans="1:12" s="20" customFormat="1" ht="35.25" customHeight="1" x14ac:dyDescent="0.3">
      <c r="A50" s="204" t="s">
        <v>118</v>
      </c>
      <c r="B50" s="204"/>
      <c r="C50" s="204"/>
      <c r="D50" s="204"/>
      <c r="E50" s="204"/>
      <c r="F50" s="204"/>
      <c r="G50" s="204"/>
      <c r="H50" s="204"/>
      <c r="I50" s="204"/>
      <c r="J50" s="204"/>
      <c r="K50" s="204"/>
      <c r="L50" s="204"/>
    </row>
    <row r="51" spans="1:12" s="20" customFormat="1" ht="44.25" customHeight="1" x14ac:dyDescent="0.3">
      <c r="A51" s="204" t="s">
        <v>119</v>
      </c>
      <c r="B51" s="204"/>
      <c r="C51" s="204"/>
      <c r="D51" s="204"/>
      <c r="E51" s="204"/>
      <c r="F51" s="204"/>
      <c r="G51" s="204"/>
      <c r="H51" s="204"/>
      <c r="I51" s="204"/>
      <c r="J51" s="204"/>
      <c r="K51" s="204"/>
      <c r="L51" s="204"/>
    </row>
    <row r="52" spans="1:12" s="20" customFormat="1" ht="15.5" x14ac:dyDescent="0.3">
      <c r="A52" s="205" t="s">
        <v>120</v>
      </c>
      <c r="B52" s="205"/>
      <c r="C52" s="205"/>
      <c r="D52" s="205"/>
      <c r="E52" s="205"/>
      <c r="F52" s="205"/>
      <c r="G52" s="205"/>
      <c r="H52" s="205"/>
      <c r="I52" s="205"/>
      <c r="J52" s="205"/>
      <c r="K52" s="205"/>
      <c r="L52" s="205"/>
    </row>
    <row r="53" spans="1:12" s="20" customFormat="1" x14ac:dyDescent="0.3"/>
    <row r="54" spans="1:12" s="20" customFormat="1" x14ac:dyDescent="0.3"/>
    <row r="55" spans="1:12" s="20" customFormat="1" x14ac:dyDescent="0.3"/>
    <row r="56" spans="1:12" s="20" customFormat="1" x14ac:dyDescent="0.3"/>
    <row r="57" spans="1:12" s="20" customFormat="1" x14ac:dyDescent="0.3"/>
    <row r="58" spans="1:12" s="20" customFormat="1" x14ac:dyDescent="0.3"/>
    <row r="59" spans="1:12" s="20" customFormat="1" x14ac:dyDescent="0.3"/>
    <row r="60" spans="1:12" s="20" customFormat="1" x14ac:dyDescent="0.3"/>
  </sheetData>
  <mergeCells count="54">
    <mergeCell ref="D1:L1"/>
    <mergeCell ref="A51:L51"/>
    <mergeCell ref="A50:L50"/>
    <mergeCell ref="A41:J41"/>
    <mergeCell ref="A43:L43"/>
    <mergeCell ref="A44:L44"/>
    <mergeCell ref="A45:L45"/>
    <mergeCell ref="A1:C1"/>
    <mergeCell ref="A49:L49"/>
    <mergeCell ref="A42:L42"/>
    <mergeCell ref="A6:D6"/>
    <mergeCell ref="A3:D3"/>
    <mergeCell ref="I25:K25"/>
    <mergeCell ref="I36:K36"/>
    <mergeCell ref="A36:D36"/>
    <mergeCell ref="A26:D26"/>
    <mergeCell ref="A52:L52"/>
    <mergeCell ref="A47:L47"/>
    <mergeCell ref="A48:L48"/>
    <mergeCell ref="A46:L46"/>
    <mergeCell ref="I37:K37"/>
    <mergeCell ref="A39:D39"/>
    <mergeCell ref="A38:D38"/>
    <mergeCell ref="A37:D37"/>
    <mergeCell ref="A35:D35"/>
    <mergeCell ref="A34:D34"/>
    <mergeCell ref="A33:D33"/>
    <mergeCell ref="A32:D32"/>
    <mergeCell ref="A30:D30"/>
    <mergeCell ref="A29:D29"/>
    <mergeCell ref="A28:D28"/>
    <mergeCell ref="A27:D27"/>
    <mergeCell ref="A31:D31"/>
    <mergeCell ref="A25:D25"/>
    <mergeCell ref="A24:D24"/>
    <mergeCell ref="A23:D23"/>
    <mergeCell ref="A22:D22"/>
    <mergeCell ref="A21:D21"/>
    <mergeCell ref="A20:D20"/>
    <mergeCell ref="A19:D19"/>
    <mergeCell ref="A18:D18"/>
    <mergeCell ref="A17:D17"/>
    <mergeCell ref="A16:D16"/>
    <mergeCell ref="A15:D15"/>
    <mergeCell ref="A14:D14"/>
    <mergeCell ref="A13:D13"/>
    <mergeCell ref="A12:D12"/>
    <mergeCell ref="A11:D11"/>
    <mergeCell ref="A4:D4"/>
    <mergeCell ref="A10:D10"/>
    <mergeCell ref="A9:D9"/>
    <mergeCell ref="A8:D8"/>
    <mergeCell ref="A7:D7"/>
    <mergeCell ref="A5:D5"/>
  </mergeCells>
  <phoneticPr fontId="3" type="noConversion"/>
  <pageMargins left="0.17" right="0.18" top="0.54" bottom="0.59" header="0.4" footer="0.5"/>
  <pageSetup scale="95"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2"/>
  <sheetViews>
    <sheetView zoomScaleNormal="100" workbookViewId="0">
      <selection activeCell="O10" sqref="O10"/>
    </sheetView>
  </sheetViews>
  <sheetFormatPr defaultColWidth="9.1796875" defaultRowHeight="13" x14ac:dyDescent="0.3"/>
  <cols>
    <col min="1" max="1" width="4.26953125" style="1" customWidth="1"/>
    <col min="2" max="2" width="6.7265625" style="1" customWidth="1"/>
    <col min="3" max="3" width="34" style="1" customWidth="1"/>
    <col min="4" max="8" width="11.453125" style="1" customWidth="1"/>
    <col min="9" max="9" width="13.453125" style="1" customWidth="1"/>
    <col min="10" max="10" width="11.453125" style="1" customWidth="1"/>
    <col min="11" max="11" width="10.7265625" style="1" customWidth="1"/>
    <col min="12" max="16384" width="9.1796875" style="1"/>
  </cols>
  <sheetData>
    <row r="1" spans="1:12" ht="15" x14ac:dyDescent="0.3">
      <c r="A1" s="82" t="s">
        <v>40</v>
      </c>
      <c r="B1" s="82"/>
      <c r="C1" s="82" t="s">
        <v>139</v>
      </c>
      <c r="E1" s="83"/>
      <c r="F1" s="83"/>
      <c r="G1" s="83"/>
      <c r="H1" s="83"/>
      <c r="I1" s="83"/>
      <c r="J1" s="83"/>
      <c r="L1" s="84"/>
    </row>
    <row r="2" spans="1:12" x14ac:dyDescent="0.3">
      <c r="D2" s="66">
        <v>0.86956500000000003</v>
      </c>
      <c r="E2" s="85"/>
      <c r="F2" s="85"/>
      <c r="G2" s="85"/>
      <c r="H2" s="96">
        <v>52.37</v>
      </c>
      <c r="I2" s="96">
        <v>70.56</v>
      </c>
      <c r="J2" s="96">
        <v>28.34</v>
      </c>
    </row>
    <row r="3" spans="1:12" ht="78" x14ac:dyDescent="0.3">
      <c r="A3" s="237" t="s">
        <v>13</v>
      </c>
      <c r="B3" s="238"/>
      <c r="C3" s="238"/>
      <c r="D3" s="86" t="s">
        <v>244</v>
      </c>
      <c r="E3" s="87" t="s">
        <v>245</v>
      </c>
      <c r="F3" s="86" t="s">
        <v>26</v>
      </c>
      <c r="G3" s="86" t="s">
        <v>122</v>
      </c>
      <c r="H3" s="86" t="s">
        <v>133</v>
      </c>
      <c r="I3" s="86" t="s">
        <v>84</v>
      </c>
      <c r="J3" s="86" t="s">
        <v>85</v>
      </c>
      <c r="K3" s="86" t="s">
        <v>134</v>
      </c>
    </row>
    <row r="4" spans="1:12" ht="15.5" x14ac:dyDescent="0.3">
      <c r="A4" s="252" t="s">
        <v>123</v>
      </c>
      <c r="B4" s="253"/>
      <c r="C4" s="254"/>
      <c r="D4" s="89">
        <v>2</v>
      </c>
      <c r="E4" s="90">
        <v>1</v>
      </c>
      <c r="F4" s="91">
        <f t="shared" ref="F4:F10" si="0">D4*E4</f>
        <v>2</v>
      </c>
      <c r="G4" s="91">
        <v>0</v>
      </c>
      <c r="H4" s="91">
        <f t="shared" ref="H4:H10" si="1">F4*G4</f>
        <v>0</v>
      </c>
      <c r="I4" s="91">
        <f t="shared" ref="I4:I10" si="2">H4*0.05</f>
        <v>0</v>
      </c>
      <c r="J4" s="91">
        <f t="shared" ref="J4:J10" si="3">H4*0.1</f>
        <v>0</v>
      </c>
      <c r="K4" s="92">
        <f>(H4*$H$2)+(I4*$I$2)+(J4*$J$2)</f>
        <v>0</v>
      </c>
    </row>
    <row r="5" spans="1:12" ht="15.5" x14ac:dyDescent="0.3">
      <c r="A5" s="252" t="s">
        <v>124</v>
      </c>
      <c r="B5" s="253"/>
      <c r="C5" s="254"/>
      <c r="D5" s="89">
        <v>2</v>
      </c>
      <c r="E5" s="90">
        <v>1</v>
      </c>
      <c r="F5" s="91">
        <f t="shared" si="0"/>
        <v>2</v>
      </c>
      <c r="G5" s="91">
        <v>0</v>
      </c>
      <c r="H5" s="91">
        <f t="shared" si="1"/>
        <v>0</v>
      </c>
      <c r="I5" s="91">
        <f t="shared" si="2"/>
        <v>0</v>
      </c>
      <c r="J5" s="91">
        <f t="shared" si="3"/>
        <v>0</v>
      </c>
      <c r="K5" s="92">
        <f t="shared" ref="K5:K10" si="4">(H5*$H$2)+(I5*$I$2)+(J5*$J$2)</f>
        <v>0</v>
      </c>
    </row>
    <row r="6" spans="1:12" x14ac:dyDescent="0.3">
      <c r="A6" s="252" t="s">
        <v>34</v>
      </c>
      <c r="B6" s="253"/>
      <c r="C6" s="254"/>
      <c r="D6" s="89">
        <v>2</v>
      </c>
      <c r="E6" s="90">
        <v>1</v>
      </c>
      <c r="F6" s="91">
        <f t="shared" si="0"/>
        <v>2</v>
      </c>
      <c r="G6" s="91">
        <v>0</v>
      </c>
      <c r="H6" s="91">
        <f t="shared" si="1"/>
        <v>0</v>
      </c>
      <c r="I6" s="91">
        <f t="shared" si="2"/>
        <v>0</v>
      </c>
      <c r="J6" s="91">
        <f t="shared" si="3"/>
        <v>0</v>
      </c>
      <c r="K6" s="92">
        <f t="shared" si="4"/>
        <v>0</v>
      </c>
    </row>
    <row r="7" spans="1:12" x14ac:dyDescent="0.3">
      <c r="A7" s="252" t="s">
        <v>35</v>
      </c>
      <c r="B7" s="253"/>
      <c r="C7" s="254"/>
      <c r="D7" s="89">
        <v>2</v>
      </c>
      <c r="E7" s="90">
        <v>1</v>
      </c>
      <c r="F7" s="91">
        <f t="shared" si="0"/>
        <v>2</v>
      </c>
      <c r="G7" s="91">
        <v>0</v>
      </c>
      <c r="H7" s="91">
        <f t="shared" si="1"/>
        <v>0</v>
      </c>
      <c r="I7" s="91">
        <f t="shared" si="2"/>
        <v>0</v>
      </c>
      <c r="J7" s="91">
        <f t="shared" si="3"/>
        <v>0</v>
      </c>
      <c r="K7" s="92">
        <f t="shared" si="4"/>
        <v>0</v>
      </c>
    </row>
    <row r="8" spans="1:12" ht="26.25" customHeight="1" x14ac:dyDescent="0.3">
      <c r="A8" s="249" t="s">
        <v>0</v>
      </c>
      <c r="B8" s="250"/>
      <c r="C8" s="251"/>
      <c r="D8" s="89">
        <v>2</v>
      </c>
      <c r="E8" s="90">
        <v>1</v>
      </c>
      <c r="F8" s="91">
        <f t="shared" si="0"/>
        <v>2</v>
      </c>
      <c r="G8" s="91">
        <v>0</v>
      </c>
      <c r="H8" s="91">
        <f t="shared" si="1"/>
        <v>0</v>
      </c>
      <c r="I8" s="91">
        <f t="shared" si="2"/>
        <v>0</v>
      </c>
      <c r="J8" s="91">
        <f t="shared" si="3"/>
        <v>0</v>
      </c>
      <c r="K8" s="92">
        <f t="shared" si="4"/>
        <v>0</v>
      </c>
    </row>
    <row r="9" spans="1:12" x14ac:dyDescent="0.3">
      <c r="A9" s="179" t="s">
        <v>2</v>
      </c>
      <c r="B9" s="180"/>
      <c r="C9" s="181"/>
      <c r="D9" s="89">
        <v>2</v>
      </c>
      <c r="E9" s="90">
        <v>1</v>
      </c>
      <c r="F9" s="91">
        <f t="shared" si="0"/>
        <v>2</v>
      </c>
      <c r="G9" s="91">
        <v>0</v>
      </c>
      <c r="H9" s="91">
        <f t="shared" si="1"/>
        <v>0</v>
      </c>
      <c r="I9" s="91">
        <f t="shared" si="2"/>
        <v>0</v>
      </c>
      <c r="J9" s="91">
        <f t="shared" si="3"/>
        <v>0</v>
      </c>
      <c r="K9" s="92">
        <f t="shared" si="4"/>
        <v>0</v>
      </c>
    </row>
    <row r="10" spans="1:12" ht="28.5" customHeight="1" x14ac:dyDescent="0.3">
      <c r="A10" s="249" t="s">
        <v>125</v>
      </c>
      <c r="B10" s="250"/>
      <c r="C10" s="251"/>
      <c r="D10" s="89">
        <v>4</v>
      </c>
      <c r="E10" s="90">
        <v>2</v>
      </c>
      <c r="F10" s="91">
        <f t="shared" si="0"/>
        <v>8</v>
      </c>
      <c r="G10" s="91">
        <v>0</v>
      </c>
      <c r="H10" s="91">
        <f t="shared" si="1"/>
        <v>0</v>
      </c>
      <c r="I10" s="91">
        <f t="shared" si="2"/>
        <v>0</v>
      </c>
      <c r="J10" s="91">
        <f t="shared" si="3"/>
        <v>0</v>
      </c>
      <c r="K10" s="92">
        <f t="shared" si="4"/>
        <v>0</v>
      </c>
    </row>
    <row r="11" spans="1:12" hidden="1" x14ac:dyDescent="0.3">
      <c r="A11" s="93" t="s">
        <v>23</v>
      </c>
      <c r="B11" s="94"/>
      <c r="C11" s="88"/>
      <c r="D11" s="90"/>
      <c r="E11" s="90"/>
      <c r="F11" s="90"/>
      <c r="G11" s="90"/>
      <c r="H11" s="91">
        <v>0</v>
      </c>
      <c r="I11" s="91">
        <v>0</v>
      </c>
      <c r="J11" s="91">
        <v>0</v>
      </c>
      <c r="K11" s="92"/>
    </row>
    <row r="12" spans="1:12" x14ac:dyDescent="0.3">
      <c r="A12" s="246" t="s">
        <v>24</v>
      </c>
      <c r="B12" s="247"/>
      <c r="C12" s="248"/>
      <c r="D12" s="90"/>
      <c r="E12" s="90"/>
      <c r="F12" s="90"/>
      <c r="G12" s="90"/>
      <c r="H12" s="90"/>
      <c r="I12" s="90"/>
      <c r="J12" s="90"/>
      <c r="K12" s="92">
        <v>0</v>
      </c>
    </row>
    <row r="13" spans="1:12" ht="15.5" x14ac:dyDescent="0.3">
      <c r="A13" s="246" t="s">
        <v>126</v>
      </c>
      <c r="B13" s="247"/>
      <c r="C13" s="248"/>
      <c r="D13" s="169" t="s">
        <v>153</v>
      </c>
      <c r="E13" s="170"/>
      <c r="F13" s="171"/>
      <c r="G13" s="25"/>
      <c r="H13" s="25"/>
      <c r="I13" s="25"/>
      <c r="J13" s="25"/>
      <c r="K13" s="92">
        <v>0</v>
      </c>
      <c r="L13" s="165"/>
    </row>
    <row r="14" spans="1:12" ht="15" x14ac:dyDescent="0.3">
      <c r="A14" s="240" t="s">
        <v>127</v>
      </c>
      <c r="B14" s="241"/>
      <c r="C14" s="242"/>
      <c r="D14" s="90"/>
      <c r="E14" s="90"/>
      <c r="F14" s="90"/>
      <c r="G14" s="90"/>
      <c r="H14" s="243">
        <f>H11+I11+J11</f>
        <v>0</v>
      </c>
      <c r="I14" s="244"/>
      <c r="J14" s="245"/>
      <c r="K14" s="95">
        <v>0</v>
      </c>
    </row>
    <row r="16" spans="1:12" x14ac:dyDescent="0.3">
      <c r="A16" s="229" t="s">
        <v>11</v>
      </c>
      <c r="B16" s="229"/>
      <c r="C16" s="229"/>
      <c r="D16" s="229"/>
      <c r="E16" s="229"/>
      <c r="F16" s="229"/>
      <c r="G16" s="229"/>
      <c r="H16" s="229"/>
      <c r="I16" s="229"/>
      <c r="J16" s="229"/>
      <c r="K16" s="229"/>
    </row>
    <row r="17" spans="1:12" ht="24" customHeight="1" x14ac:dyDescent="0.3">
      <c r="A17" s="204" t="s">
        <v>128</v>
      </c>
      <c r="B17" s="204"/>
      <c r="C17" s="204"/>
      <c r="D17" s="204"/>
      <c r="E17" s="204"/>
      <c r="F17" s="204"/>
      <c r="G17" s="204"/>
      <c r="H17" s="204"/>
      <c r="I17" s="204"/>
      <c r="J17" s="204"/>
      <c r="K17" s="204"/>
    </row>
    <row r="18" spans="1:12" ht="58.15" customHeight="1" x14ac:dyDescent="0.3">
      <c r="A18" s="204" t="s">
        <v>129</v>
      </c>
      <c r="B18" s="204"/>
      <c r="C18" s="204"/>
      <c r="D18" s="204"/>
      <c r="E18" s="204"/>
      <c r="F18" s="204"/>
      <c r="G18" s="204"/>
      <c r="H18" s="204"/>
      <c r="I18" s="204"/>
      <c r="J18" s="204"/>
      <c r="K18" s="204"/>
    </row>
    <row r="19" spans="1:12" x14ac:dyDescent="0.3">
      <c r="A19" s="239" t="s">
        <v>237</v>
      </c>
      <c r="B19" s="239"/>
      <c r="C19" s="239"/>
      <c r="D19" s="239"/>
      <c r="E19" s="239"/>
      <c r="F19" s="239"/>
      <c r="G19" s="239"/>
      <c r="H19" s="239"/>
      <c r="I19" s="239"/>
      <c r="J19" s="239"/>
      <c r="K19" s="239"/>
      <c r="L19" s="165"/>
    </row>
    <row r="20" spans="1:12" ht="25.5" customHeight="1" x14ac:dyDescent="0.3">
      <c r="A20" s="204" t="s">
        <v>130</v>
      </c>
      <c r="B20" s="204"/>
      <c r="C20" s="204"/>
      <c r="D20" s="204"/>
      <c r="E20" s="204"/>
      <c r="F20" s="204"/>
      <c r="G20" s="204"/>
      <c r="H20" s="204"/>
      <c r="I20" s="204"/>
      <c r="J20" s="204"/>
      <c r="K20" s="204"/>
    </row>
    <row r="21" spans="1:12" ht="15.5" x14ac:dyDescent="0.3">
      <c r="A21" s="205" t="s">
        <v>131</v>
      </c>
      <c r="B21" s="205"/>
      <c r="C21" s="205"/>
      <c r="D21" s="205"/>
      <c r="E21" s="205"/>
      <c r="F21" s="205"/>
      <c r="G21" s="205"/>
      <c r="H21" s="205"/>
      <c r="I21" s="205"/>
      <c r="J21" s="205"/>
      <c r="K21" s="205"/>
    </row>
    <row r="22" spans="1:12" ht="15.5" x14ac:dyDescent="0.3">
      <c r="A22" s="205" t="s">
        <v>132</v>
      </c>
      <c r="B22" s="205"/>
      <c r="C22" s="205"/>
      <c r="D22" s="205"/>
      <c r="E22" s="205"/>
      <c r="F22" s="205"/>
      <c r="G22" s="205"/>
      <c r="H22" s="205"/>
      <c r="I22" s="205"/>
      <c r="J22" s="205"/>
      <c r="K22" s="205"/>
    </row>
  </sheetData>
  <mergeCells count="19">
    <mergeCell ref="A3:C3"/>
    <mergeCell ref="A19:K19"/>
    <mergeCell ref="A16:K16"/>
    <mergeCell ref="A14:C14"/>
    <mergeCell ref="H14:J14"/>
    <mergeCell ref="A13:C13"/>
    <mergeCell ref="A12:C12"/>
    <mergeCell ref="A10:C10"/>
    <mergeCell ref="A9:C9"/>
    <mergeCell ref="A8:C8"/>
    <mergeCell ref="A7:C7"/>
    <mergeCell ref="A6:C6"/>
    <mergeCell ref="A5:C5"/>
    <mergeCell ref="A4:C4"/>
    <mergeCell ref="A22:K22"/>
    <mergeCell ref="A21:K21"/>
    <mergeCell ref="A17:K17"/>
    <mergeCell ref="A18:K18"/>
    <mergeCell ref="A20:K20"/>
  </mergeCells>
  <phoneticPr fontId="0" type="noConversion"/>
  <pageMargins left="0.31" right="0.25" top="0.56000000000000005" bottom="0.99" header="0.31" footer="0.72"/>
  <pageSetup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2"/>
  <sheetViews>
    <sheetView zoomScaleNormal="100" workbookViewId="0">
      <selection activeCell="P12" sqref="P12"/>
    </sheetView>
  </sheetViews>
  <sheetFormatPr defaultColWidth="9.1796875" defaultRowHeight="13" x14ac:dyDescent="0.3"/>
  <cols>
    <col min="1" max="1" width="4.26953125" style="1" customWidth="1"/>
    <col min="2" max="2" width="6.7265625" style="1" customWidth="1"/>
    <col min="3" max="3" width="34" style="1" customWidth="1"/>
    <col min="4" max="6" width="11.453125" style="1" customWidth="1"/>
    <col min="7" max="7" width="10.26953125" style="1" customWidth="1"/>
    <col min="8" max="8" width="11.453125" style="1" customWidth="1"/>
    <col min="9" max="9" width="13.453125" style="1" customWidth="1"/>
    <col min="10" max="10" width="11.453125" style="1" customWidth="1"/>
    <col min="11" max="11" width="10.7265625" style="1" customWidth="1"/>
    <col min="12" max="16384" width="9.1796875" style="1"/>
  </cols>
  <sheetData>
    <row r="1" spans="1:12" ht="42" customHeight="1" x14ac:dyDescent="0.3">
      <c r="A1" s="82" t="s">
        <v>41</v>
      </c>
      <c r="B1" s="82"/>
      <c r="C1" s="255" t="s">
        <v>140</v>
      </c>
      <c r="D1" s="228"/>
      <c r="E1" s="228"/>
      <c r="F1" s="228"/>
      <c r="G1" s="228"/>
      <c r="H1" s="228"/>
      <c r="I1" s="228"/>
      <c r="J1" s="228"/>
      <c r="K1" s="228"/>
    </row>
    <row r="2" spans="1:12" x14ac:dyDescent="0.3">
      <c r="D2" s="66">
        <v>0.86956500000000003</v>
      </c>
      <c r="E2" s="85"/>
      <c r="F2" s="85"/>
      <c r="G2" s="85"/>
      <c r="H2" s="96">
        <v>52.37</v>
      </c>
      <c r="I2" s="96">
        <v>70.56</v>
      </c>
      <c r="J2" s="96">
        <v>28.34</v>
      </c>
    </row>
    <row r="3" spans="1:12" ht="78" x14ac:dyDescent="0.3">
      <c r="A3" s="237" t="s">
        <v>13</v>
      </c>
      <c r="B3" s="238"/>
      <c r="C3" s="238"/>
      <c r="D3" s="86" t="s">
        <v>244</v>
      </c>
      <c r="E3" s="87" t="s">
        <v>245</v>
      </c>
      <c r="F3" s="86" t="s">
        <v>26</v>
      </c>
      <c r="G3" s="86" t="s">
        <v>122</v>
      </c>
      <c r="H3" s="86" t="s">
        <v>133</v>
      </c>
      <c r="I3" s="86" t="s">
        <v>141</v>
      </c>
      <c r="J3" s="86" t="s">
        <v>85</v>
      </c>
      <c r="K3" s="86" t="s">
        <v>142</v>
      </c>
    </row>
    <row r="4" spans="1:12" ht="15.5" x14ac:dyDescent="0.3">
      <c r="A4" s="257" t="s">
        <v>123</v>
      </c>
      <c r="B4" s="258"/>
      <c r="C4" s="259"/>
      <c r="D4" s="91">
        <v>2</v>
      </c>
      <c r="E4" s="90">
        <v>1</v>
      </c>
      <c r="F4" s="91">
        <f t="shared" ref="F4:F10" si="0">D4*E4</f>
        <v>2</v>
      </c>
      <c r="G4" s="90">
        <v>0</v>
      </c>
      <c r="H4" s="91">
        <f t="shared" ref="H4:H10" si="1">F4*G4</f>
        <v>0</v>
      </c>
      <c r="I4" s="91">
        <f t="shared" ref="I4:I9" si="2">H4*0.05</f>
        <v>0</v>
      </c>
      <c r="J4" s="91">
        <f t="shared" ref="J4:J9" si="3">H4*0.1</f>
        <v>0</v>
      </c>
      <c r="K4" s="92">
        <f t="shared" ref="K4:K9" si="4">(H4*$H$2)+(I4*$I$2)+(J4*$J$2)</f>
        <v>0</v>
      </c>
    </row>
    <row r="5" spans="1:12" ht="15.5" x14ac:dyDescent="0.3">
      <c r="A5" s="257" t="s">
        <v>124</v>
      </c>
      <c r="B5" s="258"/>
      <c r="C5" s="259"/>
      <c r="D5" s="91">
        <v>2</v>
      </c>
      <c r="E5" s="90">
        <v>1</v>
      </c>
      <c r="F5" s="91">
        <f t="shared" si="0"/>
        <v>2</v>
      </c>
      <c r="G5" s="90">
        <v>0</v>
      </c>
      <c r="H5" s="91">
        <f t="shared" si="1"/>
        <v>0</v>
      </c>
      <c r="I5" s="91">
        <f t="shared" si="2"/>
        <v>0</v>
      </c>
      <c r="J5" s="91">
        <f t="shared" si="3"/>
        <v>0</v>
      </c>
      <c r="K5" s="92">
        <f t="shared" si="4"/>
        <v>0</v>
      </c>
    </row>
    <row r="6" spans="1:12" x14ac:dyDescent="0.3">
      <c r="A6" s="257" t="s">
        <v>34</v>
      </c>
      <c r="B6" s="258"/>
      <c r="C6" s="259"/>
      <c r="D6" s="91">
        <v>2</v>
      </c>
      <c r="E6" s="90">
        <v>1</v>
      </c>
      <c r="F6" s="91">
        <f t="shared" si="0"/>
        <v>2</v>
      </c>
      <c r="G6" s="90">
        <v>0</v>
      </c>
      <c r="H6" s="91">
        <f t="shared" si="1"/>
        <v>0</v>
      </c>
      <c r="I6" s="91">
        <f t="shared" si="2"/>
        <v>0</v>
      </c>
      <c r="J6" s="91">
        <f t="shared" si="3"/>
        <v>0</v>
      </c>
      <c r="K6" s="92">
        <f t="shared" si="4"/>
        <v>0</v>
      </c>
    </row>
    <row r="7" spans="1:12" x14ac:dyDescent="0.3">
      <c r="A7" s="257" t="s">
        <v>35</v>
      </c>
      <c r="B7" s="258"/>
      <c r="C7" s="259"/>
      <c r="D7" s="91">
        <v>2</v>
      </c>
      <c r="E7" s="90">
        <v>1</v>
      </c>
      <c r="F7" s="91">
        <f t="shared" si="0"/>
        <v>2</v>
      </c>
      <c r="G7" s="90">
        <v>0</v>
      </c>
      <c r="H7" s="91">
        <f t="shared" si="1"/>
        <v>0</v>
      </c>
      <c r="I7" s="91">
        <f t="shared" si="2"/>
        <v>0</v>
      </c>
      <c r="J7" s="91">
        <f t="shared" si="3"/>
        <v>0</v>
      </c>
      <c r="K7" s="92">
        <f t="shared" si="4"/>
        <v>0</v>
      </c>
    </row>
    <row r="8" spans="1:12" ht="24" customHeight="1" x14ac:dyDescent="0.3">
      <c r="A8" s="260" t="s">
        <v>0</v>
      </c>
      <c r="B8" s="261"/>
      <c r="C8" s="262"/>
      <c r="D8" s="91">
        <v>2</v>
      </c>
      <c r="E8" s="90">
        <v>1</v>
      </c>
      <c r="F8" s="91">
        <f t="shared" si="0"/>
        <v>2</v>
      </c>
      <c r="G8" s="90">
        <v>0</v>
      </c>
      <c r="H8" s="91">
        <f t="shared" si="1"/>
        <v>0</v>
      </c>
      <c r="I8" s="91">
        <f t="shared" si="2"/>
        <v>0</v>
      </c>
      <c r="J8" s="91">
        <f t="shared" si="3"/>
        <v>0</v>
      </c>
      <c r="K8" s="92">
        <f t="shared" si="4"/>
        <v>0</v>
      </c>
    </row>
    <row r="9" spans="1:12" x14ac:dyDescent="0.3">
      <c r="A9" s="182" t="s">
        <v>2</v>
      </c>
      <c r="B9" s="183"/>
      <c r="C9" s="184"/>
      <c r="D9" s="91">
        <v>2</v>
      </c>
      <c r="E9" s="90">
        <v>1</v>
      </c>
      <c r="F9" s="91">
        <f t="shared" si="0"/>
        <v>2</v>
      </c>
      <c r="G9" s="90">
        <v>0</v>
      </c>
      <c r="H9" s="91">
        <f t="shared" si="1"/>
        <v>0</v>
      </c>
      <c r="I9" s="91">
        <f t="shared" si="2"/>
        <v>0</v>
      </c>
      <c r="J9" s="91">
        <f t="shared" si="3"/>
        <v>0</v>
      </c>
      <c r="K9" s="92">
        <f t="shared" si="4"/>
        <v>0</v>
      </c>
    </row>
    <row r="10" spans="1:12" ht="28.15" customHeight="1" x14ac:dyDescent="0.3">
      <c r="A10" s="260" t="s">
        <v>125</v>
      </c>
      <c r="B10" s="261"/>
      <c r="C10" s="262"/>
      <c r="D10" s="91">
        <v>4</v>
      </c>
      <c r="E10" s="90">
        <v>2</v>
      </c>
      <c r="F10" s="91">
        <f t="shared" si="0"/>
        <v>8</v>
      </c>
      <c r="G10" s="90">
        <v>7</v>
      </c>
      <c r="H10" s="91">
        <f t="shared" si="1"/>
        <v>56</v>
      </c>
      <c r="I10" s="97">
        <f>H10*0.05</f>
        <v>2.8000000000000003</v>
      </c>
      <c r="J10" s="97">
        <f>H10*0.1</f>
        <v>5.6000000000000005</v>
      </c>
      <c r="K10" s="98">
        <f>(H10*$H$2)+(I10*$I$2)+(J10*$J$2)</f>
        <v>3288.9920000000002</v>
      </c>
    </row>
    <row r="11" spans="1:12" ht="1.1499999999999999" hidden="1" customHeight="1" x14ac:dyDescent="0.3">
      <c r="A11" s="263" t="s">
        <v>23</v>
      </c>
      <c r="B11" s="264"/>
      <c r="C11" s="265"/>
      <c r="D11" s="90"/>
      <c r="E11" s="90"/>
      <c r="F11" s="90"/>
      <c r="G11" s="90"/>
      <c r="H11" s="91">
        <f>H10</f>
        <v>56</v>
      </c>
      <c r="I11" s="97">
        <f>I10</f>
        <v>2.8000000000000003</v>
      </c>
      <c r="J11" s="97">
        <f>J10</f>
        <v>5.6000000000000005</v>
      </c>
      <c r="K11" s="99"/>
    </row>
    <row r="12" spans="1:12" x14ac:dyDescent="0.3">
      <c r="A12" s="263" t="s">
        <v>24</v>
      </c>
      <c r="B12" s="264"/>
      <c r="C12" s="265"/>
      <c r="D12" s="90"/>
      <c r="E12" s="90"/>
      <c r="F12" s="90"/>
      <c r="G12" s="90"/>
      <c r="H12" s="90"/>
      <c r="I12" s="90"/>
      <c r="J12" s="90"/>
      <c r="K12" s="100">
        <f>K10</f>
        <v>3288.9920000000002</v>
      </c>
    </row>
    <row r="13" spans="1:12" ht="27.75" customHeight="1" x14ac:dyDescent="0.3">
      <c r="A13" s="263" t="s">
        <v>126</v>
      </c>
      <c r="B13" s="264"/>
      <c r="C13" s="265"/>
      <c r="D13" s="172" t="s">
        <v>153</v>
      </c>
      <c r="E13" s="173"/>
      <c r="F13" s="174"/>
      <c r="G13" s="25"/>
      <c r="H13" s="25"/>
      <c r="I13" s="25"/>
      <c r="J13" s="25"/>
      <c r="K13" s="92">
        <v>0</v>
      </c>
      <c r="L13" s="165"/>
    </row>
    <row r="14" spans="1:12" ht="15" x14ac:dyDescent="0.3">
      <c r="A14" s="266" t="s">
        <v>127</v>
      </c>
      <c r="B14" s="267"/>
      <c r="C14" s="268"/>
      <c r="D14" s="90"/>
      <c r="E14" s="90"/>
      <c r="F14" s="90"/>
      <c r="G14" s="90"/>
      <c r="H14" s="243">
        <f>H11+I11+J11</f>
        <v>64.399999999999991</v>
      </c>
      <c r="I14" s="244"/>
      <c r="J14" s="245"/>
      <c r="K14" s="95">
        <f>ROUND(K12,-1)</f>
        <v>3290</v>
      </c>
    </row>
    <row r="16" spans="1:12" x14ac:dyDescent="0.3">
      <c r="A16" s="229" t="s">
        <v>11</v>
      </c>
      <c r="B16" s="229"/>
      <c r="C16" s="229"/>
      <c r="D16" s="229"/>
      <c r="E16" s="229"/>
      <c r="F16" s="229"/>
      <c r="G16" s="229"/>
      <c r="H16" s="229"/>
      <c r="I16" s="229"/>
      <c r="J16" s="229"/>
      <c r="K16" s="229"/>
    </row>
    <row r="17" spans="1:12" ht="47.25" customHeight="1" x14ac:dyDescent="0.3">
      <c r="A17" s="256" t="s">
        <v>234</v>
      </c>
      <c r="B17" s="256"/>
      <c r="C17" s="256"/>
      <c r="D17" s="256"/>
      <c r="E17" s="256"/>
      <c r="F17" s="256"/>
      <c r="G17" s="256"/>
      <c r="H17" s="256"/>
      <c r="I17" s="256"/>
      <c r="J17" s="256"/>
      <c r="K17" s="256"/>
      <c r="L17" s="166"/>
    </row>
    <row r="18" spans="1:12" ht="54.65" customHeight="1" x14ac:dyDescent="0.3">
      <c r="A18" s="204" t="s">
        <v>129</v>
      </c>
      <c r="B18" s="204"/>
      <c r="C18" s="204"/>
      <c r="D18" s="204"/>
      <c r="E18" s="204"/>
      <c r="F18" s="204"/>
      <c r="G18" s="204"/>
      <c r="H18" s="204"/>
      <c r="I18" s="204"/>
      <c r="J18" s="204"/>
      <c r="K18" s="204"/>
    </row>
    <row r="19" spans="1:12" ht="30" customHeight="1" x14ac:dyDescent="0.3">
      <c r="A19" s="239" t="s">
        <v>237</v>
      </c>
      <c r="B19" s="239"/>
      <c r="C19" s="239"/>
      <c r="D19" s="239"/>
      <c r="E19" s="239"/>
      <c r="F19" s="239"/>
      <c r="G19" s="239"/>
      <c r="H19" s="239"/>
      <c r="I19" s="239"/>
      <c r="J19" s="239"/>
      <c r="K19" s="239"/>
      <c r="L19" s="165"/>
    </row>
    <row r="20" spans="1:12" ht="28.5" customHeight="1" x14ac:dyDescent="0.3">
      <c r="A20" s="204" t="s">
        <v>135</v>
      </c>
      <c r="B20" s="204"/>
      <c r="C20" s="204"/>
      <c r="D20" s="204"/>
      <c r="E20" s="204"/>
      <c r="F20" s="204"/>
      <c r="G20" s="204"/>
      <c r="H20" s="204"/>
      <c r="I20" s="204"/>
      <c r="J20" s="204"/>
      <c r="K20" s="204"/>
    </row>
    <row r="21" spans="1:12" ht="15.5" x14ac:dyDescent="0.3">
      <c r="A21" s="205" t="s">
        <v>131</v>
      </c>
      <c r="B21" s="205"/>
      <c r="C21" s="205"/>
      <c r="D21" s="205"/>
      <c r="E21" s="205"/>
      <c r="F21" s="205"/>
      <c r="G21" s="205"/>
      <c r="H21" s="205"/>
      <c r="I21" s="205"/>
      <c r="J21" s="205"/>
      <c r="K21" s="205"/>
    </row>
    <row r="22" spans="1:12" ht="15.5" x14ac:dyDescent="0.3">
      <c r="A22" s="205" t="s">
        <v>132</v>
      </c>
      <c r="B22" s="205"/>
      <c r="C22" s="205"/>
      <c r="D22" s="205"/>
      <c r="E22" s="205"/>
      <c r="F22" s="205"/>
      <c r="G22" s="205"/>
      <c r="H22" s="205"/>
      <c r="I22" s="205"/>
      <c r="J22" s="205"/>
      <c r="K22" s="205"/>
    </row>
  </sheetData>
  <mergeCells count="21">
    <mergeCell ref="C1:K1"/>
    <mergeCell ref="A17:K17"/>
    <mergeCell ref="A3:C3"/>
    <mergeCell ref="A16:K16"/>
    <mergeCell ref="A4:C4"/>
    <mergeCell ref="A5:C5"/>
    <mergeCell ref="A6:C6"/>
    <mergeCell ref="A7:C7"/>
    <mergeCell ref="A8:C8"/>
    <mergeCell ref="A9:C9"/>
    <mergeCell ref="A10:C10"/>
    <mergeCell ref="A13:C13"/>
    <mergeCell ref="A14:C14"/>
    <mergeCell ref="A11:C11"/>
    <mergeCell ref="A12:C12"/>
    <mergeCell ref="H14:J14"/>
    <mergeCell ref="A22:K22"/>
    <mergeCell ref="A21:K21"/>
    <mergeCell ref="A19:K19"/>
    <mergeCell ref="A18:K18"/>
    <mergeCell ref="A20:K20"/>
  </mergeCells>
  <phoneticPr fontId="3" type="noConversion"/>
  <pageMargins left="0.17" right="0.18" top="0.4" bottom="0.59" header="0.26" footer="0.5"/>
  <pageSetup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4"/>
  <sheetViews>
    <sheetView topLeftCell="B4" zoomScaleNormal="100" workbookViewId="0">
      <selection activeCell="L16" sqref="L16"/>
    </sheetView>
  </sheetViews>
  <sheetFormatPr defaultColWidth="9.1796875" defaultRowHeight="13" x14ac:dyDescent="0.3"/>
  <cols>
    <col min="1" max="1" width="4.26953125" style="1" hidden="1" customWidth="1"/>
    <col min="2" max="2" width="12.1796875" style="1" customWidth="1"/>
    <col min="3" max="3" width="34" style="1" customWidth="1"/>
    <col min="4" max="6" width="11.453125" style="1" customWidth="1"/>
    <col min="7" max="7" width="9.54296875" style="1" customWidth="1"/>
    <col min="8" max="8" width="11.453125" style="1" customWidth="1"/>
    <col min="9" max="9" width="13.453125" style="1" customWidth="1"/>
    <col min="10" max="10" width="11.453125" style="1" customWidth="1"/>
    <col min="11" max="11" width="10.1796875" style="1" customWidth="1"/>
    <col min="12" max="16384" width="9.1796875" style="1"/>
  </cols>
  <sheetData>
    <row r="1" spans="1:12" ht="33.75" customHeight="1" x14ac:dyDescent="0.3">
      <c r="A1" s="82" t="s">
        <v>42</v>
      </c>
      <c r="B1" s="82" t="s">
        <v>46</v>
      </c>
      <c r="C1" s="255" t="s">
        <v>150</v>
      </c>
      <c r="D1" s="228"/>
      <c r="E1" s="228"/>
      <c r="F1" s="228"/>
      <c r="G1" s="228"/>
      <c r="H1" s="228"/>
      <c r="I1" s="228"/>
      <c r="J1" s="228"/>
      <c r="K1" s="228"/>
    </row>
    <row r="2" spans="1:12" x14ac:dyDescent="0.3">
      <c r="D2" s="66">
        <v>0.86956500000000003</v>
      </c>
      <c r="E2" s="85"/>
      <c r="F2" s="85"/>
      <c r="G2" s="85"/>
      <c r="H2" s="96">
        <v>52.37</v>
      </c>
      <c r="I2" s="96">
        <v>70.56</v>
      </c>
      <c r="J2" s="96">
        <v>28.34</v>
      </c>
    </row>
    <row r="3" spans="1:12" ht="78" x14ac:dyDescent="0.3">
      <c r="A3" s="237" t="s">
        <v>13</v>
      </c>
      <c r="B3" s="238"/>
      <c r="C3" s="238"/>
      <c r="D3" s="86" t="s">
        <v>244</v>
      </c>
      <c r="E3" s="87" t="s">
        <v>245</v>
      </c>
      <c r="F3" s="86" t="s">
        <v>26</v>
      </c>
      <c r="G3" s="86" t="s">
        <v>122</v>
      </c>
      <c r="H3" s="86" t="s">
        <v>133</v>
      </c>
      <c r="I3" s="86" t="s">
        <v>84</v>
      </c>
      <c r="J3" s="86" t="s">
        <v>85</v>
      </c>
      <c r="K3" s="86" t="s">
        <v>147</v>
      </c>
    </row>
    <row r="4" spans="1:12" ht="15.5" x14ac:dyDescent="0.3">
      <c r="A4" s="101"/>
      <c r="B4" s="257" t="s">
        <v>123</v>
      </c>
      <c r="C4" s="259"/>
      <c r="D4" s="91">
        <v>2</v>
      </c>
      <c r="E4" s="90">
        <v>1</v>
      </c>
      <c r="F4" s="91">
        <f t="shared" ref="F4:F12" si="0">D4*E4</f>
        <v>2</v>
      </c>
      <c r="G4" s="90">
        <v>0</v>
      </c>
      <c r="H4" s="91">
        <f t="shared" ref="H4:H12" si="1">F4*G4</f>
        <v>0</v>
      </c>
      <c r="I4" s="102">
        <f t="shared" ref="I4:I12" si="2">H4*0.05</f>
        <v>0</v>
      </c>
      <c r="J4" s="102">
        <f t="shared" ref="J4:J12" si="3">H4*0.1</f>
        <v>0</v>
      </c>
      <c r="K4" s="92">
        <f t="shared" ref="K4:K12" si="4">(H4*$H$2)+(I4*$I$2)+(J4*$J$2)</f>
        <v>0</v>
      </c>
    </row>
    <row r="5" spans="1:12" x14ac:dyDescent="0.3">
      <c r="A5" s="103"/>
      <c r="B5" s="271" t="s">
        <v>143</v>
      </c>
      <c r="C5" s="260"/>
      <c r="D5" s="91">
        <v>2</v>
      </c>
      <c r="E5" s="90">
        <v>1</v>
      </c>
      <c r="F5" s="91">
        <f t="shared" si="0"/>
        <v>2</v>
      </c>
      <c r="G5" s="90">
        <v>0</v>
      </c>
      <c r="H5" s="91">
        <f t="shared" si="1"/>
        <v>0</v>
      </c>
      <c r="I5" s="102">
        <f t="shared" si="2"/>
        <v>0</v>
      </c>
      <c r="J5" s="102">
        <f t="shared" si="3"/>
        <v>0</v>
      </c>
      <c r="K5" s="92">
        <f t="shared" si="4"/>
        <v>0</v>
      </c>
    </row>
    <row r="6" spans="1:12" x14ac:dyDescent="0.3">
      <c r="A6" s="103"/>
      <c r="B6" s="271"/>
      <c r="C6" s="260"/>
      <c r="D6" s="91">
        <v>2</v>
      </c>
      <c r="E6" s="90">
        <v>12</v>
      </c>
      <c r="F6" s="91">
        <f t="shared" si="0"/>
        <v>24</v>
      </c>
      <c r="G6" s="90">
        <v>0</v>
      </c>
      <c r="H6" s="91">
        <f t="shared" si="1"/>
        <v>0</v>
      </c>
      <c r="I6" s="102">
        <f t="shared" si="2"/>
        <v>0</v>
      </c>
      <c r="J6" s="102">
        <f t="shared" si="3"/>
        <v>0</v>
      </c>
      <c r="K6" s="92">
        <f t="shared" si="4"/>
        <v>0</v>
      </c>
    </row>
    <row r="7" spans="1:12" x14ac:dyDescent="0.3">
      <c r="A7" s="103"/>
      <c r="B7" s="271" t="s">
        <v>144</v>
      </c>
      <c r="C7" s="260"/>
      <c r="D7" s="91">
        <v>2</v>
      </c>
      <c r="E7" s="90">
        <v>1</v>
      </c>
      <c r="F7" s="91">
        <f t="shared" si="0"/>
        <v>2</v>
      </c>
      <c r="G7" s="90">
        <v>0</v>
      </c>
      <c r="H7" s="91">
        <f t="shared" si="1"/>
        <v>0</v>
      </c>
      <c r="I7" s="102">
        <f t="shared" si="2"/>
        <v>0</v>
      </c>
      <c r="J7" s="102">
        <f t="shared" si="3"/>
        <v>0</v>
      </c>
      <c r="K7" s="92">
        <f t="shared" si="4"/>
        <v>0</v>
      </c>
    </row>
    <row r="8" spans="1:12" x14ac:dyDescent="0.3">
      <c r="A8" s="103"/>
      <c r="B8" s="271"/>
      <c r="C8" s="260"/>
      <c r="D8" s="91">
        <v>2</v>
      </c>
      <c r="E8" s="90">
        <v>12</v>
      </c>
      <c r="F8" s="91">
        <f t="shared" si="0"/>
        <v>24</v>
      </c>
      <c r="G8" s="90">
        <v>0</v>
      </c>
      <c r="H8" s="91">
        <f t="shared" si="1"/>
        <v>0</v>
      </c>
      <c r="I8" s="102">
        <f t="shared" si="2"/>
        <v>0</v>
      </c>
      <c r="J8" s="102">
        <f t="shared" si="3"/>
        <v>0</v>
      </c>
      <c r="K8" s="92">
        <f t="shared" si="4"/>
        <v>0</v>
      </c>
    </row>
    <row r="9" spans="1:12" ht="24" customHeight="1" x14ac:dyDescent="0.3">
      <c r="A9" s="103"/>
      <c r="B9" s="257" t="s">
        <v>35</v>
      </c>
      <c r="C9" s="259"/>
      <c r="D9" s="91">
        <v>2</v>
      </c>
      <c r="E9" s="90">
        <v>1</v>
      </c>
      <c r="F9" s="91">
        <f t="shared" si="0"/>
        <v>2</v>
      </c>
      <c r="G9" s="90">
        <v>0</v>
      </c>
      <c r="H9" s="91">
        <f t="shared" si="1"/>
        <v>0</v>
      </c>
      <c r="I9" s="102">
        <f t="shared" si="2"/>
        <v>0</v>
      </c>
      <c r="J9" s="102">
        <f t="shared" si="3"/>
        <v>0</v>
      </c>
      <c r="K9" s="92">
        <f t="shared" si="4"/>
        <v>0</v>
      </c>
    </row>
    <row r="10" spans="1:12" ht="27.75" customHeight="1" x14ac:dyDescent="0.3">
      <c r="A10" s="103"/>
      <c r="B10" s="271" t="s">
        <v>0</v>
      </c>
      <c r="C10" s="260"/>
      <c r="D10" s="91">
        <v>2</v>
      </c>
      <c r="E10" s="90">
        <v>1</v>
      </c>
      <c r="F10" s="91">
        <f t="shared" si="0"/>
        <v>2</v>
      </c>
      <c r="G10" s="90">
        <v>0</v>
      </c>
      <c r="H10" s="91">
        <f t="shared" si="1"/>
        <v>0</v>
      </c>
      <c r="I10" s="102">
        <f t="shared" si="2"/>
        <v>0</v>
      </c>
      <c r="J10" s="102">
        <f t="shared" si="3"/>
        <v>0</v>
      </c>
      <c r="K10" s="92">
        <f t="shared" si="4"/>
        <v>0</v>
      </c>
    </row>
    <row r="11" spans="1:12" ht="24" customHeight="1" x14ac:dyDescent="0.3">
      <c r="A11" s="103"/>
      <c r="B11" s="182" t="s">
        <v>2</v>
      </c>
      <c r="C11" s="184"/>
      <c r="D11" s="91">
        <v>2</v>
      </c>
      <c r="E11" s="90">
        <v>1</v>
      </c>
      <c r="F11" s="91">
        <f t="shared" si="0"/>
        <v>2</v>
      </c>
      <c r="G11" s="90">
        <v>0</v>
      </c>
      <c r="H11" s="91">
        <f t="shared" si="1"/>
        <v>0</v>
      </c>
      <c r="I11" s="102">
        <f t="shared" si="2"/>
        <v>0</v>
      </c>
      <c r="J11" s="102">
        <f t="shared" si="3"/>
        <v>0</v>
      </c>
      <c r="K11" s="92">
        <f t="shared" si="4"/>
        <v>0</v>
      </c>
    </row>
    <row r="12" spans="1:12" ht="27.75" customHeight="1" x14ac:dyDescent="0.3">
      <c r="A12" s="103"/>
      <c r="B12" s="271" t="s">
        <v>145</v>
      </c>
      <c r="C12" s="260"/>
      <c r="D12" s="91">
        <v>4</v>
      </c>
      <c r="E12" s="90">
        <v>2</v>
      </c>
      <c r="F12" s="91">
        <f t="shared" si="0"/>
        <v>8</v>
      </c>
      <c r="G12" s="90">
        <v>0</v>
      </c>
      <c r="H12" s="91">
        <f t="shared" si="1"/>
        <v>0</v>
      </c>
      <c r="I12" s="102">
        <f t="shared" si="2"/>
        <v>0</v>
      </c>
      <c r="J12" s="102">
        <f t="shared" si="3"/>
        <v>0</v>
      </c>
      <c r="K12" s="92">
        <f t="shared" si="4"/>
        <v>0</v>
      </c>
    </row>
    <row r="13" spans="1:12" hidden="1" x14ac:dyDescent="0.3">
      <c r="A13" s="105" t="s">
        <v>23</v>
      </c>
      <c r="B13" s="263" t="s">
        <v>23</v>
      </c>
      <c r="C13" s="265"/>
      <c r="D13" s="25"/>
      <c r="E13" s="25"/>
      <c r="F13" s="25"/>
      <c r="G13" s="25"/>
      <c r="H13" s="91">
        <f>SUM(H4:H12)</f>
        <v>0</v>
      </c>
      <c r="I13" s="104">
        <f>SUM(I4:I12)</f>
        <v>0</v>
      </c>
      <c r="J13" s="104">
        <f>SUM(J4:J12)</f>
        <v>0</v>
      </c>
      <c r="K13" s="98"/>
    </row>
    <row r="14" spans="1:12" x14ac:dyDescent="0.3">
      <c r="A14" s="106" t="s">
        <v>24</v>
      </c>
      <c r="B14" s="272" t="s">
        <v>24</v>
      </c>
      <c r="C14" s="273"/>
      <c r="D14" s="25"/>
      <c r="E14" s="25"/>
      <c r="F14" s="25"/>
      <c r="G14" s="25"/>
      <c r="H14" s="25"/>
      <c r="I14" s="25"/>
      <c r="J14" s="25"/>
      <c r="K14" s="44">
        <f>SUM(K4:K12)</f>
        <v>0</v>
      </c>
    </row>
    <row r="15" spans="1:12" ht="27" customHeight="1" x14ac:dyDescent="0.3">
      <c r="A15" s="107"/>
      <c r="B15" s="263" t="s">
        <v>126</v>
      </c>
      <c r="C15" s="265"/>
      <c r="D15" s="175" t="s">
        <v>205</v>
      </c>
      <c r="E15" s="176"/>
      <c r="F15" s="25"/>
      <c r="G15" s="25"/>
      <c r="H15" s="30"/>
      <c r="I15" s="81"/>
      <c r="J15" s="81"/>
      <c r="K15" s="92">
        <v>0</v>
      </c>
      <c r="L15" s="165"/>
    </row>
    <row r="16" spans="1:12" ht="15" x14ac:dyDescent="0.3">
      <c r="A16" s="108" t="s">
        <v>10</v>
      </c>
      <c r="B16" s="266" t="s">
        <v>127</v>
      </c>
      <c r="C16" s="267"/>
      <c r="D16" s="268"/>
      <c r="E16" s="88"/>
      <c r="F16" s="88"/>
      <c r="G16" s="88"/>
      <c r="H16" s="243">
        <f>H13+I13+J13</f>
        <v>0</v>
      </c>
      <c r="I16" s="244"/>
      <c r="J16" s="245"/>
      <c r="K16" s="95">
        <f>ROUND(K14+K15,-1)</f>
        <v>0</v>
      </c>
    </row>
    <row r="17" spans="1:12" x14ac:dyDescent="0.3">
      <c r="B17" s="109"/>
      <c r="C17" s="109"/>
      <c r="D17" s="109"/>
      <c r="E17" s="109"/>
      <c r="F17" s="109"/>
      <c r="G17" s="109"/>
      <c r="H17" s="109"/>
      <c r="I17" s="109"/>
      <c r="J17" s="109"/>
      <c r="K17" s="109"/>
    </row>
    <row r="18" spans="1:12" x14ac:dyDescent="0.3">
      <c r="A18" s="110" t="s">
        <v>11</v>
      </c>
      <c r="B18" s="229" t="s">
        <v>11</v>
      </c>
      <c r="C18" s="229"/>
      <c r="D18" s="229"/>
      <c r="E18" s="229"/>
      <c r="F18" s="229"/>
      <c r="G18" s="229"/>
      <c r="H18" s="229"/>
      <c r="I18" s="229"/>
      <c r="J18" s="229"/>
      <c r="K18" s="229"/>
      <c r="L18" s="111"/>
    </row>
    <row r="19" spans="1:12" ht="54" customHeight="1" x14ac:dyDescent="0.3">
      <c r="A19" s="269" t="s">
        <v>247</v>
      </c>
      <c r="B19" s="270"/>
      <c r="C19" s="270"/>
      <c r="D19" s="270"/>
      <c r="E19" s="270"/>
      <c r="F19" s="270"/>
      <c r="G19" s="270"/>
      <c r="H19" s="270"/>
      <c r="I19" s="270"/>
      <c r="J19" s="270"/>
      <c r="K19" s="270"/>
      <c r="L19" s="167"/>
    </row>
    <row r="20" spans="1:12" ht="58.15" customHeight="1" x14ac:dyDescent="0.3">
      <c r="A20" s="204" t="s">
        <v>129</v>
      </c>
      <c r="B20" s="204"/>
      <c r="C20" s="204"/>
      <c r="D20" s="204"/>
      <c r="E20" s="204"/>
      <c r="F20" s="204"/>
      <c r="G20" s="204"/>
      <c r="H20" s="204"/>
      <c r="I20" s="204"/>
      <c r="J20" s="204"/>
      <c r="K20" s="204"/>
    </row>
    <row r="21" spans="1:12" ht="27.75" customHeight="1" x14ac:dyDescent="0.3">
      <c r="A21" s="239" t="s">
        <v>238</v>
      </c>
      <c r="B21" s="239"/>
      <c r="C21" s="239"/>
      <c r="D21" s="239"/>
      <c r="E21" s="239"/>
      <c r="F21" s="239"/>
      <c r="G21" s="239"/>
      <c r="H21" s="239"/>
      <c r="I21" s="239"/>
      <c r="J21" s="239"/>
      <c r="K21" s="239"/>
      <c r="L21" s="165"/>
    </row>
    <row r="22" spans="1:12" ht="26.25" customHeight="1" x14ac:dyDescent="0.3">
      <c r="A22" s="204" t="s">
        <v>146</v>
      </c>
      <c r="B22" s="204"/>
      <c r="C22" s="204"/>
      <c r="D22" s="204"/>
      <c r="E22" s="204"/>
      <c r="F22" s="204"/>
      <c r="G22" s="204"/>
      <c r="H22" s="204"/>
      <c r="I22" s="204"/>
      <c r="J22" s="204"/>
      <c r="K22" s="204"/>
    </row>
    <row r="23" spans="1:12" ht="15.5" x14ac:dyDescent="0.3">
      <c r="A23" s="1" t="s">
        <v>36</v>
      </c>
      <c r="B23" s="205" t="s">
        <v>131</v>
      </c>
      <c r="C23" s="205"/>
      <c r="D23" s="205"/>
      <c r="E23" s="205"/>
      <c r="F23" s="205"/>
      <c r="G23" s="205"/>
      <c r="H23" s="205"/>
      <c r="I23" s="205"/>
      <c r="J23" s="205"/>
      <c r="K23" s="205"/>
      <c r="L23" s="112"/>
    </row>
    <row r="24" spans="1:12" ht="15.5" x14ac:dyDescent="0.3">
      <c r="B24" s="205" t="s">
        <v>132</v>
      </c>
      <c r="C24" s="205"/>
      <c r="D24" s="205"/>
      <c r="E24" s="205"/>
      <c r="F24" s="205"/>
      <c r="G24" s="205"/>
      <c r="H24" s="205"/>
      <c r="I24" s="205"/>
      <c r="J24" s="205"/>
      <c r="K24" s="205"/>
      <c r="L24" s="112"/>
    </row>
  </sheetData>
  <mergeCells count="21">
    <mergeCell ref="A3:C3"/>
    <mergeCell ref="A20:K20"/>
    <mergeCell ref="A21:K21"/>
    <mergeCell ref="B18:K18"/>
    <mergeCell ref="C1:K1"/>
    <mergeCell ref="B10:C10"/>
    <mergeCell ref="B12:C12"/>
    <mergeCell ref="B5:C6"/>
    <mergeCell ref="B7:C8"/>
    <mergeCell ref="B4:C4"/>
    <mergeCell ref="B9:C9"/>
    <mergeCell ref="B11:C11"/>
    <mergeCell ref="B13:C13"/>
    <mergeCell ref="B14:C14"/>
    <mergeCell ref="B16:D16"/>
    <mergeCell ref="B23:K23"/>
    <mergeCell ref="B24:K24"/>
    <mergeCell ref="A22:K22"/>
    <mergeCell ref="B15:C15"/>
    <mergeCell ref="A19:K19"/>
    <mergeCell ref="H16:J16"/>
  </mergeCells>
  <phoneticPr fontId="3" type="noConversion"/>
  <pageMargins left="0.35" right="0.21" top="0.4" bottom="0.24" header="0.17" footer="0.26"/>
  <pageSetup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4"/>
  <sheetViews>
    <sheetView zoomScaleNormal="100" workbookViewId="0">
      <selection activeCell="A2" sqref="A2"/>
    </sheetView>
  </sheetViews>
  <sheetFormatPr defaultColWidth="9.1796875" defaultRowHeight="13" x14ac:dyDescent="0.3"/>
  <cols>
    <col min="1" max="1" width="4.26953125" style="1" customWidth="1"/>
    <col min="2" max="2" width="6.7265625" style="1" customWidth="1"/>
    <col min="3" max="3" width="34" style="1" customWidth="1"/>
    <col min="4" max="6" width="11.453125" style="1" customWidth="1"/>
    <col min="7" max="7" width="9.1796875" style="1"/>
    <col min="8" max="8" width="11.453125" style="1" customWidth="1"/>
    <col min="9" max="9" width="13.453125" style="1" customWidth="1"/>
    <col min="10" max="10" width="11.453125" style="1" customWidth="1"/>
    <col min="11" max="11" width="10.7265625" style="1" customWidth="1"/>
    <col min="12" max="16384" width="9.1796875" style="1"/>
  </cols>
  <sheetData>
    <row r="1" spans="1:11" ht="31.5" customHeight="1" x14ac:dyDescent="0.3">
      <c r="A1" s="82" t="s">
        <v>43</v>
      </c>
      <c r="B1" s="82"/>
      <c r="C1" s="255" t="s">
        <v>151</v>
      </c>
      <c r="D1" s="255"/>
      <c r="E1" s="255"/>
      <c r="F1" s="255"/>
      <c r="G1" s="255"/>
      <c r="H1" s="255"/>
      <c r="I1" s="255"/>
      <c r="J1" s="255"/>
      <c r="K1" s="255"/>
    </row>
    <row r="2" spans="1:11" ht="15" x14ac:dyDescent="0.3">
      <c r="A2" s="113"/>
      <c r="B2" s="113"/>
      <c r="C2" s="113"/>
    </row>
    <row r="3" spans="1:11" x14ac:dyDescent="0.3">
      <c r="D3" s="66">
        <v>0.86956500000000003</v>
      </c>
      <c r="E3" s="85"/>
      <c r="F3" s="85"/>
      <c r="G3" s="85"/>
      <c r="H3" s="96">
        <v>52.37</v>
      </c>
      <c r="I3" s="96">
        <v>70.56</v>
      </c>
      <c r="J3" s="96">
        <v>28.34</v>
      </c>
    </row>
    <row r="4" spans="1:11" ht="86.25" customHeight="1" x14ac:dyDescent="0.3">
      <c r="A4" s="191" t="s">
        <v>13</v>
      </c>
      <c r="B4" s="274"/>
      <c r="C4" s="275"/>
      <c r="D4" s="86" t="s">
        <v>244</v>
      </c>
      <c r="E4" s="87" t="s">
        <v>245</v>
      </c>
      <c r="F4" s="86" t="s">
        <v>26</v>
      </c>
      <c r="G4" s="86" t="s">
        <v>122</v>
      </c>
      <c r="H4" s="86" t="s">
        <v>152</v>
      </c>
      <c r="I4" s="86" t="s">
        <v>141</v>
      </c>
      <c r="J4" s="86" t="s">
        <v>85</v>
      </c>
      <c r="K4" s="86" t="s">
        <v>142</v>
      </c>
    </row>
    <row r="5" spans="1:11" ht="15.5" x14ac:dyDescent="0.3">
      <c r="A5" s="257" t="s">
        <v>123</v>
      </c>
      <c r="B5" s="258"/>
      <c r="C5" s="259"/>
      <c r="D5" s="91">
        <v>2</v>
      </c>
      <c r="E5" s="90">
        <v>1</v>
      </c>
      <c r="F5" s="91">
        <f t="shared" ref="F5:F12" si="0">D5*E5</f>
        <v>2</v>
      </c>
      <c r="G5" s="90">
        <v>0</v>
      </c>
      <c r="H5" s="91">
        <f t="shared" ref="H5:H12" si="1">F5*G5</f>
        <v>0</v>
      </c>
      <c r="I5" s="91">
        <f t="shared" ref="I5:I12" si="2">H5*0.05</f>
        <v>0</v>
      </c>
      <c r="J5" s="91">
        <f t="shared" ref="J5:J12" si="3">H5*0.1</f>
        <v>0</v>
      </c>
      <c r="K5" s="92">
        <f>(H5*$I$2)+(I5*$J$2)+(J5*$K$2)</f>
        <v>0</v>
      </c>
    </row>
    <row r="6" spans="1:11" x14ac:dyDescent="0.3">
      <c r="A6" s="257" t="s">
        <v>12</v>
      </c>
      <c r="B6" s="258"/>
      <c r="C6" s="259"/>
      <c r="D6" s="91">
        <v>2</v>
      </c>
      <c r="E6" s="90">
        <v>1</v>
      </c>
      <c r="F6" s="91">
        <f>D6*E6</f>
        <v>2</v>
      </c>
      <c r="G6" s="90">
        <v>0</v>
      </c>
      <c r="H6" s="91">
        <f>F6*G6</f>
        <v>0</v>
      </c>
      <c r="I6" s="91">
        <f t="shared" si="2"/>
        <v>0</v>
      </c>
      <c r="J6" s="91">
        <f>H6*0.1</f>
        <v>0</v>
      </c>
      <c r="K6" s="92">
        <f>(H6*$I$2)+(I6*$J$2)+(J6*$K$2)</f>
        <v>0</v>
      </c>
    </row>
    <row r="7" spans="1:11" x14ac:dyDescent="0.3">
      <c r="A7" s="257" t="s">
        <v>34</v>
      </c>
      <c r="B7" s="258"/>
      <c r="C7" s="259"/>
      <c r="D7" s="91">
        <v>2</v>
      </c>
      <c r="E7" s="90">
        <v>1</v>
      </c>
      <c r="F7" s="91">
        <f>D7*E7</f>
        <v>2</v>
      </c>
      <c r="G7" s="90">
        <v>0</v>
      </c>
      <c r="H7" s="91">
        <f>F7*G7</f>
        <v>0</v>
      </c>
      <c r="I7" s="91">
        <f t="shared" si="2"/>
        <v>0</v>
      </c>
      <c r="J7" s="91">
        <f>H7*0.1</f>
        <v>0</v>
      </c>
      <c r="K7" s="92">
        <f>(H7*$I$2)+(I7*$J$2)+(J7*$K$2)</f>
        <v>0</v>
      </c>
    </row>
    <row r="8" spans="1:11" ht="24" customHeight="1" x14ac:dyDescent="0.3">
      <c r="A8" s="257" t="s">
        <v>35</v>
      </c>
      <c r="B8" s="258"/>
      <c r="C8" s="259"/>
      <c r="D8" s="91">
        <v>2</v>
      </c>
      <c r="E8" s="90">
        <v>1</v>
      </c>
      <c r="F8" s="91">
        <f t="shared" si="0"/>
        <v>2</v>
      </c>
      <c r="G8" s="90">
        <v>0</v>
      </c>
      <c r="H8" s="91">
        <f t="shared" si="1"/>
        <v>0</v>
      </c>
      <c r="I8" s="91">
        <f t="shared" si="2"/>
        <v>0</v>
      </c>
      <c r="J8" s="91">
        <f t="shared" si="3"/>
        <v>0</v>
      </c>
      <c r="K8" s="92">
        <f>(H8*$H$3)+(I8*$I$3)+(J8*$J$3)</f>
        <v>0</v>
      </c>
    </row>
    <row r="9" spans="1:11" ht="24" customHeight="1" x14ac:dyDescent="0.3">
      <c r="A9" s="260" t="s">
        <v>0</v>
      </c>
      <c r="B9" s="261"/>
      <c r="C9" s="262"/>
      <c r="D9" s="91">
        <v>2</v>
      </c>
      <c r="E9" s="90">
        <v>1</v>
      </c>
      <c r="F9" s="91">
        <f t="shared" si="0"/>
        <v>2</v>
      </c>
      <c r="G9" s="90">
        <v>0</v>
      </c>
      <c r="H9" s="91">
        <f t="shared" si="1"/>
        <v>0</v>
      </c>
      <c r="I9" s="91">
        <f t="shared" si="2"/>
        <v>0</v>
      </c>
      <c r="J9" s="91">
        <f t="shared" si="3"/>
        <v>0</v>
      </c>
      <c r="K9" s="92">
        <f>(H9*$H$3)+(I9*$I$3)+(J9*$J$3)</f>
        <v>0</v>
      </c>
    </row>
    <row r="10" spans="1:11" ht="24" customHeight="1" x14ac:dyDescent="0.3">
      <c r="A10" s="182" t="s">
        <v>2</v>
      </c>
      <c r="B10" s="183"/>
      <c r="C10" s="184"/>
      <c r="D10" s="91">
        <v>2</v>
      </c>
      <c r="E10" s="90">
        <v>1</v>
      </c>
      <c r="F10" s="91">
        <f t="shared" si="0"/>
        <v>2</v>
      </c>
      <c r="G10" s="90">
        <v>0</v>
      </c>
      <c r="H10" s="91">
        <f t="shared" si="1"/>
        <v>0</v>
      </c>
      <c r="I10" s="91">
        <f t="shared" si="2"/>
        <v>0</v>
      </c>
      <c r="J10" s="91">
        <f t="shared" si="3"/>
        <v>0</v>
      </c>
      <c r="K10" s="92">
        <f>(H10*$H$3)+(I10*$I$3)+(J10*$J$3)</f>
        <v>0</v>
      </c>
    </row>
    <row r="11" spans="1:11" ht="24" customHeight="1" x14ac:dyDescent="0.3">
      <c r="A11" s="182" t="s">
        <v>1</v>
      </c>
      <c r="B11" s="183"/>
      <c r="C11" s="184"/>
      <c r="D11" s="91">
        <v>4</v>
      </c>
      <c r="E11" s="90">
        <v>1</v>
      </c>
      <c r="F11" s="91">
        <f t="shared" si="0"/>
        <v>4</v>
      </c>
      <c r="G11" s="90">
        <v>0</v>
      </c>
      <c r="H11" s="91">
        <f t="shared" si="1"/>
        <v>0</v>
      </c>
      <c r="I11" s="91">
        <f t="shared" si="2"/>
        <v>0</v>
      </c>
      <c r="J11" s="91">
        <f t="shared" si="3"/>
        <v>0</v>
      </c>
      <c r="K11" s="92">
        <f>(H11*$H$3)+(I11*$I$3)+(J11*$J$3)</f>
        <v>0</v>
      </c>
    </row>
    <row r="12" spans="1:11" ht="27.75" customHeight="1" x14ac:dyDescent="0.3">
      <c r="A12" s="260" t="s">
        <v>145</v>
      </c>
      <c r="B12" s="261"/>
      <c r="C12" s="262"/>
      <c r="D12" s="91">
        <v>4</v>
      </c>
      <c r="E12" s="91">
        <v>2</v>
      </c>
      <c r="F12" s="91">
        <f t="shared" si="0"/>
        <v>8</v>
      </c>
      <c r="G12" s="91">
        <v>2</v>
      </c>
      <c r="H12" s="91">
        <f t="shared" si="1"/>
        <v>16</v>
      </c>
      <c r="I12" s="104">
        <f t="shared" si="2"/>
        <v>0.8</v>
      </c>
      <c r="J12" s="104">
        <f t="shared" si="3"/>
        <v>1.6</v>
      </c>
      <c r="K12" s="98">
        <f>(H12*$H$3)+(I12*$I$3)+(J12*$J$3)</f>
        <v>939.71199999999999</v>
      </c>
    </row>
    <row r="13" spans="1:11" hidden="1" x14ac:dyDescent="0.3">
      <c r="A13" s="279" t="s">
        <v>23</v>
      </c>
      <c r="B13" s="280"/>
      <c r="C13" s="281"/>
      <c r="D13" s="25"/>
      <c r="E13" s="25"/>
      <c r="F13" s="25"/>
      <c r="G13" s="25"/>
      <c r="H13" s="91">
        <f>SUM(H5:H12)</f>
        <v>16</v>
      </c>
      <c r="I13" s="91">
        <f>SUM(I5:I12)</f>
        <v>0.8</v>
      </c>
      <c r="J13" s="91">
        <f>SUM(J5:J12)</f>
        <v>1.6</v>
      </c>
      <c r="K13" s="81"/>
    </row>
    <row r="14" spans="1:11" x14ac:dyDescent="0.3">
      <c r="A14" s="276" t="s">
        <v>24</v>
      </c>
      <c r="B14" s="277"/>
      <c r="C14" s="278"/>
      <c r="D14" s="25"/>
      <c r="E14" s="25"/>
      <c r="F14" s="25"/>
      <c r="G14" s="25"/>
      <c r="H14" s="25"/>
      <c r="I14" s="25"/>
      <c r="J14" s="25"/>
      <c r="K14" s="114">
        <f>SUM(K5:K12)</f>
        <v>939.71199999999999</v>
      </c>
    </row>
    <row r="15" spans="1:11" ht="27" customHeight="1" x14ac:dyDescent="0.3">
      <c r="A15" s="276" t="s">
        <v>126</v>
      </c>
      <c r="B15" s="277"/>
      <c r="C15" s="278"/>
      <c r="D15" s="115" t="s">
        <v>153</v>
      </c>
      <c r="E15" s="25"/>
      <c r="F15" s="25"/>
      <c r="G15" s="25"/>
      <c r="H15" s="25"/>
      <c r="I15" s="25"/>
      <c r="J15" s="25"/>
      <c r="K15" s="92">
        <v>0</v>
      </c>
    </row>
    <row r="16" spans="1:11" ht="15" x14ac:dyDescent="0.3">
      <c r="A16" s="266" t="s">
        <v>127</v>
      </c>
      <c r="B16" s="267"/>
      <c r="C16" s="268"/>
      <c r="D16" s="88"/>
      <c r="E16" s="88"/>
      <c r="F16" s="88"/>
      <c r="G16" s="88"/>
      <c r="H16" s="243">
        <f>H13+I13+J13</f>
        <v>18.400000000000002</v>
      </c>
      <c r="I16" s="244"/>
      <c r="J16" s="245"/>
      <c r="K16" s="95">
        <f>K14</f>
        <v>939.71199999999999</v>
      </c>
    </row>
    <row r="17" spans="1:12" x14ac:dyDescent="0.3">
      <c r="A17" s="116"/>
      <c r="B17" s="117"/>
      <c r="C17" s="117"/>
      <c r="D17" s="117"/>
      <c r="E17" s="117"/>
      <c r="F17" s="117"/>
      <c r="G17" s="117"/>
      <c r="H17" s="117"/>
      <c r="I17" s="118"/>
      <c r="J17" s="119"/>
      <c r="K17" s="120"/>
    </row>
    <row r="18" spans="1:12" x14ac:dyDescent="0.3">
      <c r="A18" s="229" t="s">
        <v>11</v>
      </c>
      <c r="B18" s="229"/>
      <c r="C18" s="229"/>
      <c r="D18" s="229"/>
      <c r="E18" s="229"/>
      <c r="F18" s="229"/>
      <c r="G18" s="229"/>
      <c r="H18" s="229"/>
      <c r="I18" s="229"/>
      <c r="J18" s="229"/>
      <c r="K18" s="229"/>
    </row>
    <row r="19" spans="1:12" ht="28" customHeight="1" x14ac:dyDescent="0.3">
      <c r="A19" s="204" t="s">
        <v>148</v>
      </c>
      <c r="B19" s="204"/>
      <c r="C19" s="204"/>
      <c r="D19" s="204"/>
      <c r="E19" s="204"/>
      <c r="F19" s="204"/>
      <c r="G19" s="204"/>
      <c r="H19" s="204"/>
      <c r="I19" s="204"/>
      <c r="J19" s="204"/>
      <c r="K19" s="204"/>
    </row>
    <row r="20" spans="1:12" ht="55.9" customHeight="1" x14ac:dyDescent="0.3">
      <c r="A20" s="204" t="s">
        <v>129</v>
      </c>
      <c r="B20" s="204"/>
      <c r="C20" s="204"/>
      <c r="D20" s="204"/>
      <c r="E20" s="204"/>
      <c r="F20" s="204"/>
      <c r="G20" s="204"/>
      <c r="H20" s="204"/>
      <c r="I20" s="204"/>
      <c r="J20" s="204"/>
      <c r="K20" s="204"/>
    </row>
    <row r="21" spans="1:12" ht="25.5" customHeight="1" x14ac:dyDescent="0.3">
      <c r="A21" s="239" t="s">
        <v>238</v>
      </c>
      <c r="B21" s="239"/>
      <c r="C21" s="239"/>
      <c r="D21" s="239"/>
      <c r="E21" s="239"/>
      <c r="F21" s="239"/>
      <c r="G21" s="239"/>
      <c r="H21" s="239"/>
      <c r="I21" s="239"/>
      <c r="J21" s="239"/>
      <c r="K21" s="239"/>
      <c r="L21" s="165"/>
    </row>
    <row r="22" spans="1:12" ht="28.5" customHeight="1" x14ac:dyDescent="0.3">
      <c r="A22" s="204" t="s">
        <v>149</v>
      </c>
      <c r="B22" s="204"/>
      <c r="C22" s="204"/>
      <c r="D22" s="204"/>
      <c r="E22" s="204"/>
      <c r="F22" s="204"/>
      <c r="G22" s="204"/>
      <c r="H22" s="204"/>
      <c r="I22" s="204"/>
      <c r="J22" s="204"/>
      <c r="K22" s="204"/>
    </row>
    <row r="23" spans="1:12" ht="15.5" x14ac:dyDescent="0.3">
      <c r="A23" s="205" t="s">
        <v>131</v>
      </c>
      <c r="B23" s="205"/>
      <c r="C23" s="205"/>
      <c r="D23" s="205"/>
      <c r="E23" s="205"/>
      <c r="F23" s="205"/>
      <c r="G23" s="205"/>
      <c r="H23" s="205"/>
      <c r="I23" s="205"/>
      <c r="J23" s="205"/>
      <c r="K23" s="205"/>
    </row>
    <row r="24" spans="1:12" ht="15.5" x14ac:dyDescent="0.3">
      <c r="A24" s="205" t="s">
        <v>132</v>
      </c>
      <c r="B24" s="205"/>
      <c r="C24" s="205"/>
      <c r="D24" s="205"/>
      <c r="E24" s="205"/>
      <c r="F24" s="205"/>
      <c r="G24" s="205"/>
      <c r="H24" s="205"/>
      <c r="I24" s="205"/>
      <c r="J24" s="205"/>
      <c r="K24" s="205"/>
    </row>
  </sheetData>
  <mergeCells count="22">
    <mergeCell ref="A8:C8"/>
    <mergeCell ref="H16:J16"/>
    <mergeCell ref="A23:K23"/>
    <mergeCell ref="A24:K24"/>
    <mergeCell ref="A21:K21"/>
    <mergeCell ref="A22:K22"/>
    <mergeCell ref="A7:C7"/>
    <mergeCell ref="C1:K1"/>
    <mergeCell ref="A4:C4"/>
    <mergeCell ref="A19:K19"/>
    <mergeCell ref="A20:K20"/>
    <mergeCell ref="A18:K18"/>
    <mergeCell ref="A16:C16"/>
    <mergeCell ref="A15:C15"/>
    <mergeCell ref="A14:C14"/>
    <mergeCell ref="A13:C13"/>
    <mergeCell ref="A12:C12"/>
    <mergeCell ref="A6:C6"/>
    <mergeCell ref="A5:C5"/>
    <mergeCell ref="A11:C11"/>
    <mergeCell ref="A10:C10"/>
    <mergeCell ref="A9:C9"/>
  </mergeCells>
  <phoneticPr fontId="3" type="noConversion"/>
  <pageMargins left="0.23" right="0.18" top="0.43" bottom="0.5" header="0.34" footer="0.33"/>
  <pageSetup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Summary</vt:lpstr>
      <vt:lpstr>TABLE 1a</vt:lpstr>
      <vt:lpstr>TABLE 1b</vt:lpstr>
      <vt:lpstr>Table 1c</vt:lpstr>
      <vt:lpstr>Table 1d</vt:lpstr>
      <vt:lpstr>TABLE 2a</vt:lpstr>
      <vt:lpstr>TABLE 2b</vt:lpstr>
      <vt:lpstr>Table 2c</vt:lpstr>
      <vt:lpstr>Table 2d</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GGibson</dc:creator>
  <cp:lastModifiedBy>Wrigley, William</cp:lastModifiedBy>
  <cp:lastPrinted>2010-05-03T19:19:26Z</cp:lastPrinted>
  <dcterms:created xsi:type="dcterms:W3CDTF">2009-11-16T15:53:56Z</dcterms:created>
  <dcterms:modified xsi:type="dcterms:W3CDTF">2022-11-18T17:36:03Z</dcterms:modified>
</cp:coreProperties>
</file>